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14" activeTab="15"/>
  </bookViews>
  <sheets>
    <sheet name="caxseri erbashx" sheetId="5" state="hidden" r:id="rId1"/>
    <sheet name="ekam erams bashx nor" sheetId="4" state="hidden" r:id="rId2"/>
    <sheet name="Лист1" sheetId="1" state="hidden" r:id="rId3"/>
    <sheet name="Лист2" sheetId="2" state="hidden" r:id="rId4"/>
    <sheet name="Лист3" sheetId="3" state="hidden" r:id="rId5"/>
    <sheet name="caxseri erbashx (2)" sheetId="8" state="hidden" r:id="rId6"/>
    <sheet name="ekam erams bashx nor (2)" sheetId="7" state="hidden" r:id="rId7"/>
    <sheet name="hatvac6" sheetId="14" state="hidden" r:id="rId8"/>
    <sheet name="tntes caxs" sheetId="13" state="hidden" r:id="rId9"/>
    <sheet name="gorc caxs" sheetId="12" state="hidden" r:id="rId10"/>
    <sheet name="hatvac6 (2)" sheetId="17" state="hidden" r:id="rId11"/>
    <sheet name="tntes caxs (2)" sheetId="16" state="hidden" r:id="rId12"/>
    <sheet name="gorc caxs (2)" sheetId="15" state="hidden" r:id="rId13"/>
    <sheet name="ekamut" sheetId="11" state="hidden" r:id="rId14"/>
    <sheet name="caxseri erbashx (3)" sheetId="19" r:id="rId15"/>
    <sheet name="ekam erams bashx nor (3)" sheetId="18" r:id="rId16"/>
    <sheet name="Лист4" sheetId="6" r:id="rId17"/>
  </sheets>
  <externalReferences>
    <externalReference r:id="rId18"/>
    <externalReference r:id="rId19"/>
    <externalReference r:id="rId20"/>
  </externalReferences>
  <definedNames>
    <definedName name="_xlnm.Print_Titles" localSheetId="9">'gorc caxs'!$A$5:$IV$7</definedName>
    <definedName name="_xlnm.Print_Titles" localSheetId="12">'gorc caxs (2)'!$A$5:$IV$7</definedName>
    <definedName name="_xlnm.Print_Titles" localSheetId="7">hatvac6!$A$3:$IV$5</definedName>
    <definedName name="_xlnm.Print_Titles" localSheetId="10">'hatvac6 (2)'!$A$3:$IV$5</definedName>
    <definedName name="_xlnm.Print_Titles" localSheetId="8">'tntes caxs'!$A$5:$IV$7</definedName>
    <definedName name="_xlnm.Print_Titles" localSheetId="11">'tntes caxs (2)'!$A$5:$IV$7</definedName>
  </definedNames>
  <calcPr calcId="124519"/>
</workbook>
</file>

<file path=xl/calcChain.xml><?xml version="1.0" encoding="utf-8"?>
<calcChain xmlns="http://schemas.openxmlformats.org/spreadsheetml/2006/main">
  <c r="R309" i="19"/>
  <c r="Q309"/>
  <c r="I309" s="1"/>
  <c r="P309"/>
  <c r="N309"/>
  <c r="M309"/>
  <c r="L309"/>
  <c r="H309" s="1"/>
  <c r="K309"/>
  <c r="J309"/>
  <c r="G309"/>
  <c r="R307"/>
  <c r="P307"/>
  <c r="P305" s="1"/>
  <c r="P10" s="1"/>
  <c r="N307"/>
  <c r="M307"/>
  <c r="K307"/>
  <c r="G307" s="1"/>
  <c r="J307"/>
  <c r="R305"/>
  <c r="O305"/>
  <c r="N305"/>
  <c r="M305"/>
  <c r="K305"/>
  <c r="J305"/>
  <c r="G305"/>
  <c r="J304"/>
  <c r="I304"/>
  <c r="H304"/>
  <c r="G304"/>
  <c r="J303"/>
  <c r="I303"/>
  <c r="H303"/>
  <c r="G303"/>
  <c r="R301"/>
  <c r="Q301"/>
  <c r="P301"/>
  <c r="O301"/>
  <c r="N301"/>
  <c r="M301"/>
  <c r="L301"/>
  <c r="K301"/>
  <c r="G301" s="1"/>
  <c r="J301"/>
  <c r="I301"/>
  <c r="H301"/>
  <c r="J299"/>
  <c r="I299"/>
  <c r="H299"/>
  <c r="G299"/>
  <c r="R297"/>
  <c r="Q297"/>
  <c r="P297"/>
  <c r="O297"/>
  <c r="N297"/>
  <c r="M297"/>
  <c r="L297"/>
  <c r="K297"/>
  <c r="G297" s="1"/>
  <c r="J297"/>
  <c r="I297"/>
  <c r="H297"/>
  <c r="R296"/>
  <c r="Q296"/>
  <c r="P296"/>
  <c r="O296"/>
  <c r="N296"/>
  <c r="M296"/>
  <c r="L296"/>
  <c r="K296"/>
  <c r="G296" s="1"/>
  <c r="J296"/>
  <c r="I296"/>
  <c r="H296"/>
  <c r="R294"/>
  <c r="Q294"/>
  <c r="P294"/>
  <c r="O294"/>
  <c r="N294"/>
  <c r="M294"/>
  <c r="L294"/>
  <c r="J294"/>
  <c r="I294"/>
  <c r="H294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K275"/>
  <c r="G275" s="1"/>
  <c r="J275"/>
  <c r="I275"/>
  <c r="H275"/>
  <c r="R273"/>
  <c r="Q273"/>
  <c r="P273"/>
  <c r="O273"/>
  <c r="N273"/>
  <c r="M273"/>
  <c r="L273"/>
  <c r="J273"/>
  <c r="I273"/>
  <c r="H273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O242" s="1"/>
  <c r="O10" s="1"/>
  <c r="N264"/>
  <c r="N242" s="1"/>
  <c r="M264"/>
  <c r="L264"/>
  <c r="K264"/>
  <c r="G264" s="1"/>
  <c r="J264"/>
  <c r="I264"/>
  <c r="H264"/>
  <c r="J263"/>
  <c r="I263"/>
  <c r="H263"/>
  <c r="G263"/>
  <c r="R262"/>
  <c r="J262" s="1"/>
  <c r="N262"/>
  <c r="M262"/>
  <c r="L262"/>
  <c r="H262" s="1"/>
  <c r="K262"/>
  <c r="I262"/>
  <c r="G262"/>
  <c r="Q260"/>
  <c r="P260"/>
  <c r="O260"/>
  <c r="N260"/>
  <c r="M260"/>
  <c r="L260"/>
  <c r="H260" s="1"/>
  <c r="K260"/>
  <c r="I260"/>
  <c r="G260"/>
  <c r="J259"/>
  <c r="I259"/>
  <c r="H259"/>
  <c r="G259"/>
  <c r="N258"/>
  <c r="M258"/>
  <c r="L258"/>
  <c r="H258" s="1"/>
  <c r="K258"/>
  <c r="J258"/>
  <c r="I258"/>
  <c r="G258"/>
  <c r="R256"/>
  <c r="Q256"/>
  <c r="P256"/>
  <c r="O256"/>
  <c r="N256"/>
  <c r="M256"/>
  <c r="L256"/>
  <c r="H256" s="1"/>
  <c r="K256"/>
  <c r="J256"/>
  <c r="I256"/>
  <c r="G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M250"/>
  <c r="L250"/>
  <c r="H250" s="1"/>
  <c r="K250"/>
  <c r="J250"/>
  <c r="I250"/>
  <c r="G250"/>
  <c r="R248"/>
  <c r="Q248"/>
  <c r="P248"/>
  <c r="O248"/>
  <c r="N248"/>
  <c r="M248"/>
  <c r="K248"/>
  <c r="J248"/>
  <c r="I248"/>
  <c r="G248"/>
  <c r="J247"/>
  <c r="I247"/>
  <c r="H247"/>
  <c r="G247"/>
  <c r="R246"/>
  <c r="Q246"/>
  <c r="P246"/>
  <c r="O246"/>
  <c r="N246"/>
  <c r="M246"/>
  <c r="L246"/>
  <c r="H246" s="1"/>
  <c r="K246"/>
  <c r="G246" s="1"/>
  <c r="J246"/>
  <c r="I246"/>
  <c r="R244"/>
  <c r="Q244"/>
  <c r="P244"/>
  <c r="O244"/>
  <c r="N244"/>
  <c r="M244"/>
  <c r="L244"/>
  <c r="H244" s="1"/>
  <c r="J244"/>
  <c r="I244"/>
  <c r="Q242"/>
  <c r="P242"/>
  <c r="M242"/>
  <c r="I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G236" s="1"/>
  <c r="N236"/>
  <c r="M236"/>
  <c r="L236"/>
  <c r="K236"/>
  <c r="J236"/>
  <c r="I236"/>
  <c r="H236"/>
  <c r="N235"/>
  <c r="M235"/>
  <c r="L235"/>
  <c r="H235" s="1"/>
  <c r="K235"/>
  <c r="G235" s="1"/>
  <c r="J235"/>
  <c r="I235"/>
  <c r="N234"/>
  <c r="M234"/>
  <c r="L234"/>
  <c r="K234"/>
  <c r="G234" s="1"/>
  <c r="J234"/>
  <c r="I234"/>
  <c r="H234"/>
  <c r="J233"/>
  <c r="I233"/>
  <c r="H233"/>
  <c r="G233"/>
  <c r="R231"/>
  <c r="Q231"/>
  <c r="P231"/>
  <c r="O231"/>
  <c r="N231"/>
  <c r="M231"/>
  <c r="L231"/>
  <c r="K231"/>
  <c r="G231" s="1"/>
  <c r="J231"/>
  <c r="I231"/>
  <c r="H231"/>
  <c r="R230"/>
  <c r="Q230"/>
  <c r="P230"/>
  <c r="O230"/>
  <c r="N230"/>
  <c r="M230"/>
  <c r="L230"/>
  <c r="K230"/>
  <c r="J230"/>
  <c r="I230"/>
  <c r="H230"/>
  <c r="G230"/>
  <c r="J229"/>
  <c r="I229"/>
  <c r="H229"/>
  <c r="G229"/>
  <c r="R228"/>
  <c r="Q228"/>
  <c r="P228"/>
  <c r="O228"/>
  <c r="N228"/>
  <c r="M228"/>
  <c r="L228"/>
  <c r="H228" s="1"/>
  <c r="K228"/>
  <c r="J228"/>
  <c r="I228"/>
  <c r="G228"/>
  <c r="R226"/>
  <c r="Q226"/>
  <c r="P226"/>
  <c r="O226"/>
  <c r="N226"/>
  <c r="M226"/>
  <c r="L226"/>
  <c r="K226"/>
  <c r="J226"/>
  <c r="I226"/>
  <c r="H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K222"/>
  <c r="J222"/>
  <c r="I222"/>
  <c r="H222"/>
  <c r="G222"/>
  <c r="R221"/>
  <c r="Q221"/>
  <c r="P221"/>
  <c r="O221"/>
  <c r="N221"/>
  <c r="M221"/>
  <c r="L221"/>
  <c r="K221"/>
  <c r="G221" s="1"/>
  <c r="J221"/>
  <c r="I221"/>
  <c r="H221"/>
  <c r="J220"/>
  <c r="I220"/>
  <c r="H220"/>
  <c r="G220"/>
  <c r="R219"/>
  <c r="Q219"/>
  <c r="P219"/>
  <c r="O219"/>
  <c r="N219"/>
  <c r="M219"/>
  <c r="L219"/>
  <c r="K219"/>
  <c r="J219"/>
  <c r="I219"/>
  <c r="H219"/>
  <c r="G219"/>
  <c r="R217"/>
  <c r="Q217"/>
  <c r="P217"/>
  <c r="O217"/>
  <c r="N217"/>
  <c r="M217"/>
  <c r="L217"/>
  <c r="K217"/>
  <c r="G217" s="1"/>
  <c r="J217"/>
  <c r="I217"/>
  <c r="H217"/>
  <c r="R216"/>
  <c r="Q216"/>
  <c r="P216"/>
  <c r="O216"/>
  <c r="N216"/>
  <c r="M216"/>
  <c r="L216"/>
  <c r="H216" s="1"/>
  <c r="K216"/>
  <c r="G216" s="1"/>
  <c r="J216"/>
  <c r="I216"/>
  <c r="R214"/>
  <c r="Q214"/>
  <c r="P214"/>
  <c r="O214"/>
  <c r="N214"/>
  <c r="M214"/>
  <c r="L214"/>
  <c r="K214"/>
  <c r="G214" s="1"/>
  <c r="J214"/>
  <c r="I214"/>
  <c r="H214"/>
  <c r="R212"/>
  <c r="Q212"/>
  <c r="P212"/>
  <c r="O212"/>
  <c r="N212"/>
  <c r="M212"/>
  <c r="L212"/>
  <c r="K212"/>
  <c r="G212" s="1"/>
  <c r="J212"/>
  <c r="I212"/>
  <c r="H212"/>
  <c r="J211"/>
  <c r="I211"/>
  <c r="H211"/>
  <c r="G211"/>
  <c r="J210"/>
  <c r="I210"/>
  <c r="H210"/>
  <c r="G210"/>
  <c r="R208"/>
  <c r="Q208"/>
  <c r="P208"/>
  <c r="O208"/>
  <c r="N208"/>
  <c r="M208"/>
  <c r="L208"/>
  <c r="K208"/>
  <c r="G208" s="1"/>
  <c r="J208"/>
  <c r="I208"/>
  <c r="H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H196" s="1"/>
  <c r="K196"/>
  <c r="J196"/>
  <c r="I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H190" s="1"/>
  <c r="K190"/>
  <c r="J190"/>
  <c r="I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G185" s="1"/>
  <c r="J185"/>
  <c r="I185"/>
  <c r="H185"/>
  <c r="R183"/>
  <c r="Q183"/>
  <c r="P183"/>
  <c r="O183"/>
  <c r="N183"/>
  <c r="M183"/>
  <c r="L183"/>
  <c r="H183" s="1"/>
  <c r="K183"/>
  <c r="J183"/>
  <c r="I183"/>
  <c r="G183"/>
  <c r="J182"/>
  <c r="I182"/>
  <c r="H182"/>
  <c r="G182"/>
  <c r="R180"/>
  <c r="Q180"/>
  <c r="P180"/>
  <c r="O180"/>
  <c r="N180"/>
  <c r="M180"/>
  <c r="L180"/>
  <c r="H180" s="1"/>
  <c r="K180"/>
  <c r="J180"/>
  <c r="I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O174"/>
  <c r="N174"/>
  <c r="M174"/>
  <c r="L174"/>
  <c r="H174" s="1"/>
  <c r="K174"/>
  <c r="J174"/>
  <c r="I174"/>
  <c r="G174"/>
  <c r="R173"/>
  <c r="Q173"/>
  <c r="P173"/>
  <c r="O173"/>
  <c r="N173"/>
  <c r="M173"/>
  <c r="L173"/>
  <c r="K173"/>
  <c r="J173"/>
  <c r="I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L167"/>
  <c r="K167"/>
  <c r="J167"/>
  <c r="I167"/>
  <c r="H167"/>
  <c r="G167"/>
  <c r="R165"/>
  <c r="Q165"/>
  <c r="P165"/>
  <c r="O165"/>
  <c r="N165"/>
  <c r="M165"/>
  <c r="L165"/>
  <c r="H165" s="1"/>
  <c r="K165"/>
  <c r="G165" s="1"/>
  <c r="J165"/>
  <c r="I165"/>
  <c r="R163"/>
  <c r="Q163"/>
  <c r="P163"/>
  <c r="O163"/>
  <c r="N163"/>
  <c r="M163"/>
  <c r="K163"/>
  <c r="G163" s="1"/>
  <c r="J163"/>
  <c r="I163"/>
  <c r="R162"/>
  <c r="Q162"/>
  <c r="P162"/>
  <c r="O162"/>
  <c r="N162"/>
  <c r="M162"/>
  <c r="L162"/>
  <c r="K162"/>
  <c r="J162"/>
  <c r="I162"/>
  <c r="H162"/>
  <c r="G162"/>
  <c r="R160"/>
  <c r="Q160"/>
  <c r="P160"/>
  <c r="O160"/>
  <c r="N160"/>
  <c r="M160"/>
  <c r="L160"/>
  <c r="K160"/>
  <c r="J160"/>
  <c r="I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G151" s="1"/>
  <c r="J151"/>
  <c r="I151"/>
  <c r="H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L147"/>
  <c r="K147"/>
  <c r="G147" s="1"/>
  <c r="J147"/>
  <c r="I147"/>
  <c r="H147"/>
  <c r="R145"/>
  <c r="Q145"/>
  <c r="P145"/>
  <c r="O145"/>
  <c r="N145"/>
  <c r="M145"/>
  <c r="L145"/>
  <c r="K145"/>
  <c r="J145"/>
  <c r="I145"/>
  <c r="H145"/>
  <c r="G145"/>
  <c r="R143"/>
  <c r="Q143"/>
  <c r="P143"/>
  <c r="O143"/>
  <c r="N143"/>
  <c r="M143"/>
  <c r="L143"/>
  <c r="H143" s="1"/>
  <c r="K143"/>
  <c r="G143" s="1"/>
  <c r="J143"/>
  <c r="I143"/>
  <c r="R142"/>
  <c r="Q142"/>
  <c r="P142"/>
  <c r="O142"/>
  <c r="N142"/>
  <c r="M142"/>
  <c r="L142"/>
  <c r="K142"/>
  <c r="G142" s="1"/>
  <c r="J142"/>
  <c r="I142"/>
  <c r="H142"/>
  <c r="R140"/>
  <c r="Q140"/>
  <c r="P140"/>
  <c r="O140"/>
  <c r="N140"/>
  <c r="M140"/>
  <c r="L140"/>
  <c r="H140" s="1"/>
  <c r="K140"/>
  <c r="J140"/>
  <c r="I140"/>
  <c r="G140"/>
  <c r="R139"/>
  <c r="Q139"/>
  <c r="P139"/>
  <c r="O139"/>
  <c r="N139"/>
  <c r="M139"/>
  <c r="L139"/>
  <c r="K139"/>
  <c r="J139"/>
  <c r="I139"/>
  <c r="H139"/>
  <c r="G139"/>
  <c r="J138"/>
  <c r="I138"/>
  <c r="H138"/>
  <c r="G138"/>
  <c r="R137"/>
  <c r="Q137"/>
  <c r="P137"/>
  <c r="H137" s="1"/>
  <c r="O137"/>
  <c r="G137" s="1"/>
  <c r="J137"/>
  <c r="I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L131"/>
  <c r="K131"/>
  <c r="G131" s="1"/>
  <c r="J131"/>
  <c r="I131"/>
  <c r="H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G125" s="1"/>
  <c r="J125"/>
  <c r="I125"/>
  <c r="H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L117"/>
  <c r="K117"/>
  <c r="J117"/>
  <c r="I117"/>
  <c r="H117"/>
  <c r="G117"/>
  <c r="R115"/>
  <c r="Q115"/>
  <c r="P115"/>
  <c r="O115"/>
  <c r="N115"/>
  <c r="M115"/>
  <c r="L115"/>
  <c r="K115"/>
  <c r="G115" s="1"/>
  <c r="J115"/>
  <c r="I115"/>
  <c r="H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H110" s="1"/>
  <c r="K110"/>
  <c r="J110"/>
  <c r="I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H105" s="1"/>
  <c r="O105"/>
  <c r="G105" s="1"/>
  <c r="J105"/>
  <c r="I105"/>
  <c r="J104"/>
  <c r="I104"/>
  <c r="H104"/>
  <c r="G104"/>
  <c r="R102"/>
  <c r="Q102"/>
  <c r="P102"/>
  <c r="O102"/>
  <c r="G102" s="1"/>
  <c r="N102"/>
  <c r="M102"/>
  <c r="L102"/>
  <c r="K102"/>
  <c r="J102"/>
  <c r="I102"/>
  <c r="H102"/>
  <c r="J101"/>
  <c r="I101"/>
  <c r="H101"/>
  <c r="G101"/>
  <c r="J100"/>
  <c r="I100"/>
  <c r="H100"/>
  <c r="G100"/>
  <c r="J99"/>
  <c r="I99"/>
  <c r="H99"/>
  <c r="G99"/>
  <c r="R98"/>
  <c r="Q98"/>
  <c r="P98"/>
  <c r="O98"/>
  <c r="N98"/>
  <c r="M98"/>
  <c r="L98"/>
  <c r="K98"/>
  <c r="G98" s="1"/>
  <c r="J98"/>
  <c r="I98"/>
  <c r="H98"/>
  <c r="R96"/>
  <c r="Q96"/>
  <c r="P96"/>
  <c r="O96"/>
  <c r="N96"/>
  <c r="M96"/>
  <c r="L96"/>
  <c r="K96"/>
  <c r="G96" s="1"/>
  <c r="J96"/>
  <c r="I96"/>
  <c r="H96"/>
  <c r="J95"/>
  <c r="I95"/>
  <c r="H95"/>
  <c r="G95"/>
  <c r="J94"/>
  <c r="I94"/>
  <c r="H94"/>
  <c r="G94"/>
  <c r="R92"/>
  <c r="Q92"/>
  <c r="P92"/>
  <c r="O92"/>
  <c r="N92"/>
  <c r="M92"/>
  <c r="L92"/>
  <c r="H92" s="1"/>
  <c r="K92"/>
  <c r="J92"/>
  <c r="I92"/>
  <c r="G92"/>
  <c r="R90"/>
  <c r="Q90"/>
  <c r="P90"/>
  <c r="O90"/>
  <c r="N90"/>
  <c r="M90"/>
  <c r="L90"/>
  <c r="K90"/>
  <c r="J90"/>
  <c r="I90"/>
  <c r="H90"/>
  <c r="G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H81" s="1"/>
  <c r="K81"/>
  <c r="J81"/>
  <c r="I81"/>
  <c r="G81"/>
  <c r="J80"/>
  <c r="I80"/>
  <c r="H80"/>
  <c r="G80"/>
  <c r="R78"/>
  <c r="Q78"/>
  <c r="P78"/>
  <c r="O78"/>
  <c r="N78"/>
  <c r="M78"/>
  <c r="L78"/>
  <c r="H78" s="1"/>
  <c r="K78"/>
  <c r="J78"/>
  <c r="I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H66" s="1"/>
  <c r="K66"/>
  <c r="G66" s="1"/>
  <c r="J66"/>
  <c r="I66"/>
  <c r="R64"/>
  <c r="Q64"/>
  <c r="P64"/>
  <c r="O64"/>
  <c r="N64"/>
  <c r="M64"/>
  <c r="L64"/>
  <c r="K64"/>
  <c r="G64" s="1"/>
  <c r="J64"/>
  <c r="I64"/>
  <c r="H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H57" s="1"/>
  <c r="K57"/>
  <c r="J57"/>
  <c r="I57"/>
  <c r="G57"/>
  <c r="J56"/>
  <c r="I56"/>
  <c r="H56"/>
  <c r="G56"/>
  <c r="R54"/>
  <c r="Q54"/>
  <c r="P54"/>
  <c r="O54"/>
  <c r="N54"/>
  <c r="M54"/>
  <c r="L54"/>
  <c r="H54" s="1"/>
  <c r="K54"/>
  <c r="J54"/>
  <c r="I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G46" s="1"/>
  <c r="J46"/>
  <c r="I46"/>
  <c r="H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G41" s="1"/>
  <c r="J41"/>
  <c r="I41"/>
  <c r="H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N35"/>
  <c r="M35"/>
  <c r="L35"/>
  <c r="H35" s="1"/>
  <c r="K35"/>
  <c r="G35" s="1"/>
  <c r="J35"/>
  <c r="I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G27" s="1"/>
  <c r="N27"/>
  <c r="M27"/>
  <c r="L27"/>
  <c r="H27" s="1"/>
  <c r="K27"/>
  <c r="J27"/>
  <c r="I27"/>
  <c r="R26"/>
  <c r="Q26"/>
  <c r="P26"/>
  <c r="O26"/>
  <c r="N26"/>
  <c r="M26"/>
  <c r="L26"/>
  <c r="K26"/>
  <c r="J26"/>
  <c r="I26"/>
  <c r="H26"/>
  <c r="G26"/>
  <c r="J25"/>
  <c r="I25"/>
  <c r="H25"/>
  <c r="G25"/>
  <c r="J24"/>
  <c r="I24"/>
  <c r="H24"/>
  <c r="G24"/>
  <c r="R22"/>
  <c r="Q22"/>
  <c r="P22"/>
  <c r="O22"/>
  <c r="N22"/>
  <c r="M22"/>
  <c r="L22"/>
  <c r="K22"/>
  <c r="J22"/>
  <c r="I22"/>
  <c r="H22"/>
  <c r="G22"/>
  <c r="J21"/>
  <c r="I21"/>
  <c r="H21"/>
  <c r="G21"/>
  <c r="J20"/>
  <c r="I20"/>
  <c r="H20"/>
  <c r="G20"/>
  <c r="R18"/>
  <c r="Q18"/>
  <c r="P18"/>
  <c r="O18"/>
  <c r="N18"/>
  <c r="M18"/>
  <c r="L18"/>
  <c r="H18" s="1"/>
  <c r="K18"/>
  <c r="J18"/>
  <c r="I18"/>
  <c r="G18"/>
  <c r="J17"/>
  <c r="I17"/>
  <c r="H17"/>
  <c r="G17"/>
  <c r="J16"/>
  <c r="I16"/>
  <c r="H16"/>
  <c r="G16"/>
  <c r="R15"/>
  <c r="Q15"/>
  <c r="P15"/>
  <c r="O15"/>
  <c r="N15"/>
  <c r="M15"/>
  <c r="L15"/>
  <c r="K15"/>
  <c r="J15"/>
  <c r="I15"/>
  <c r="H15"/>
  <c r="G15"/>
  <c r="R13"/>
  <c r="Q13"/>
  <c r="P13"/>
  <c r="O13"/>
  <c r="N13"/>
  <c r="M13"/>
  <c r="L13"/>
  <c r="H13" s="1"/>
  <c r="K13"/>
  <c r="G13" s="1"/>
  <c r="J13"/>
  <c r="I13"/>
  <c r="R11"/>
  <c r="Q11"/>
  <c r="P11"/>
  <c r="O11"/>
  <c r="N11"/>
  <c r="M11"/>
  <c r="L11"/>
  <c r="H11" s="1"/>
  <c r="K11"/>
  <c r="G11" s="1"/>
  <c r="J11"/>
  <c r="I11"/>
  <c r="M10"/>
  <c r="N145" i="18"/>
  <c r="N143"/>
  <c r="O142"/>
  <c r="K142"/>
  <c r="G142" s="1"/>
  <c r="F142"/>
  <c r="E142"/>
  <c r="D142"/>
  <c r="T141"/>
  <c r="S141"/>
  <c r="W141" s="1"/>
  <c r="R141"/>
  <c r="V141" s="1"/>
  <c r="Q141"/>
  <c r="U141" s="1"/>
  <c r="P14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M8" s="1"/>
  <c r="M143" s="1"/>
  <c r="M145" s="1"/>
  <c r="L135"/>
  <c r="L85" s="1"/>
  <c r="L8" s="1"/>
  <c r="L143" s="1"/>
  <c r="L14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I85" s="1"/>
  <c r="H129"/>
  <c r="H85" s="1"/>
  <c r="H8" s="1"/>
  <c r="H143" s="1"/>
  <c r="H14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D8" s="1"/>
  <c r="D143" s="1"/>
  <c r="D145" s="1"/>
  <c r="G103"/>
  <c r="F103"/>
  <c r="E103"/>
  <c r="E100" s="1"/>
  <c r="E99" s="1"/>
  <c r="E85" s="1"/>
  <c r="K100"/>
  <c r="J100"/>
  <c r="I100"/>
  <c r="H100"/>
  <c r="G100"/>
  <c r="F100"/>
  <c r="K99"/>
  <c r="J99"/>
  <c r="I99"/>
  <c r="H99"/>
  <c r="G99"/>
  <c r="F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K85"/>
  <c r="J85"/>
  <c r="G85"/>
  <c r="F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M66"/>
  <c r="L66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G9" s="1"/>
  <c r="G8" s="1"/>
  <c r="G143" s="1"/>
  <c r="G145" s="1"/>
  <c r="J57"/>
  <c r="I57"/>
  <c r="H57"/>
  <c r="F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W45"/>
  <c r="V45"/>
  <c r="S45"/>
  <c r="R45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J37"/>
  <c r="F37" s="1"/>
  <c r="I37"/>
  <c r="E37" s="1"/>
  <c r="H37"/>
  <c r="G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I25"/>
  <c r="E25" s="1"/>
  <c r="H25"/>
  <c r="G25"/>
  <c r="D25"/>
  <c r="K24"/>
  <c r="H24"/>
  <c r="G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I13" s="1"/>
  <c r="H14"/>
  <c r="K13"/>
  <c r="J13"/>
  <c r="F13" s="1"/>
  <c r="H13"/>
  <c r="G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F10" s="1"/>
  <c r="H10"/>
  <c r="G10"/>
  <c r="D10"/>
  <c r="H9"/>
  <c r="D9"/>
  <c r="O8"/>
  <c r="O143" s="1"/>
  <c r="O145" s="1"/>
  <c r="N8"/>
  <c r="H790" i="17"/>
  <c r="G790"/>
  <c r="I788"/>
  <c r="H788"/>
  <c r="G788" s="1"/>
  <c r="I786"/>
  <c r="H786"/>
  <c r="G786" s="1"/>
  <c r="H774"/>
  <c r="G774" s="1"/>
  <c r="H770"/>
  <c r="G770"/>
  <c r="H769"/>
  <c r="G769" s="1"/>
  <c r="H768"/>
  <c r="G768"/>
  <c r="H767"/>
  <c r="G767" s="1"/>
  <c r="H766"/>
  <c r="G766"/>
  <c r="K764"/>
  <c r="H756"/>
  <c r="G756" s="1"/>
  <c r="H750"/>
  <c r="G750" s="1"/>
  <c r="H744"/>
  <c r="G744" s="1"/>
  <c r="H741"/>
  <c r="G741" s="1"/>
  <c r="H735"/>
  <c r="G735" s="1"/>
  <c r="H725"/>
  <c r="G725" s="1"/>
  <c r="I723"/>
  <c r="H722"/>
  <c r="G722" s="1"/>
  <c r="I699"/>
  <c r="H699"/>
  <c r="G699" s="1"/>
  <c r="H698"/>
  <c r="G698" s="1"/>
  <c r="H697"/>
  <c r="H688" s="1"/>
  <c r="G696"/>
  <c r="G695"/>
  <c r="G694"/>
  <c r="G693"/>
  <c r="G692"/>
  <c r="G691"/>
  <c r="G690"/>
  <c r="I688"/>
  <c r="I686"/>
  <c r="I685"/>
  <c r="H684"/>
  <c r="H683" s="1"/>
  <c r="I680"/>
  <c r="G680" s="1"/>
  <c r="H679"/>
  <c r="G679" s="1"/>
  <c r="H654"/>
  <c r="I644"/>
  <c r="G644"/>
  <c r="I643"/>
  <c r="G643" s="1"/>
  <c r="H642"/>
  <c r="G642"/>
  <c r="H641"/>
  <c r="G641" s="1"/>
  <c r="H640"/>
  <c r="G640"/>
  <c r="H639"/>
  <c r="G639" s="1"/>
  <c r="H638"/>
  <c r="G638"/>
  <c r="I636"/>
  <c r="I634"/>
  <c r="I632" s="1"/>
  <c r="G631"/>
  <c r="G630"/>
  <c r="G629"/>
  <c r="G628"/>
  <c r="G627"/>
  <c r="G626"/>
  <c r="G625"/>
  <c r="G624"/>
  <c r="G623"/>
  <c r="G622"/>
  <c r="G621"/>
  <c r="G620"/>
  <c r="G619"/>
  <c r="H618"/>
  <c r="G618"/>
  <c r="G617"/>
  <c r="H616"/>
  <c r="G616" s="1"/>
  <c r="G615"/>
  <c r="H614"/>
  <c r="G614" s="1"/>
  <c r="H613"/>
  <c r="G613"/>
  <c r="H612"/>
  <c r="G612" s="1"/>
  <c r="G609"/>
  <c r="G608"/>
  <c r="G607"/>
  <c r="G606"/>
  <c r="G605"/>
  <c r="H603"/>
  <c r="G603" s="1"/>
  <c r="H602"/>
  <c r="G602" s="1"/>
  <c r="H595"/>
  <c r="G595" s="1"/>
  <c r="H593"/>
  <c r="G593" s="1"/>
  <c r="I591"/>
  <c r="H577"/>
  <c r="G577" s="1"/>
  <c r="H576"/>
  <c r="G576"/>
  <c r="H575"/>
  <c r="G575" s="1"/>
  <c r="H574"/>
  <c r="G574"/>
  <c r="H573"/>
  <c r="G573" s="1"/>
  <c r="H572"/>
  <c r="G572"/>
  <c r="H570"/>
  <c r="G570" s="1"/>
  <c r="I569"/>
  <c r="G569"/>
  <c r="I568"/>
  <c r="G568" s="1"/>
  <c r="H567"/>
  <c r="G567"/>
  <c r="H566"/>
  <c r="G566" s="1"/>
  <c r="H565"/>
  <c r="G565"/>
  <c r="I563"/>
  <c r="H558"/>
  <c r="G558" s="1"/>
  <c r="I557"/>
  <c r="G557" s="1"/>
  <c r="I556"/>
  <c r="I545" s="1"/>
  <c r="I543" s="1"/>
  <c r="H555"/>
  <c r="G555" s="1"/>
  <c r="H554"/>
  <c r="H545" s="1"/>
  <c r="G553"/>
  <c r="G552"/>
  <c r="G551"/>
  <c r="G550"/>
  <c r="G549"/>
  <c r="G548"/>
  <c r="G547"/>
  <c r="I542"/>
  <c r="G542"/>
  <c r="I541"/>
  <c r="G541" s="1"/>
  <c r="I540"/>
  <c r="G540"/>
  <c r="G539"/>
  <c r="H538"/>
  <c r="G538" s="1"/>
  <c r="H537"/>
  <c r="G537" s="1"/>
  <c r="H536"/>
  <c r="G536" s="1"/>
  <c r="H535"/>
  <c r="G535" s="1"/>
  <c r="H534"/>
  <c r="G534" s="1"/>
  <c r="H533"/>
  <c r="G533" s="1"/>
  <c r="H532"/>
  <c r="G532" s="1"/>
  <c r="H531"/>
  <c r="H529" s="1"/>
  <c r="I524"/>
  <c r="I450"/>
  <c r="H450"/>
  <c r="G450" s="1"/>
  <c r="G443"/>
  <c r="E443"/>
  <c r="G442"/>
  <c r="I440"/>
  <c r="G440" s="1"/>
  <c r="I438"/>
  <c r="G438" s="1"/>
  <c r="I437"/>
  <c r="G437" s="1"/>
  <c r="I436"/>
  <c r="I430" s="1"/>
  <c r="I428" s="1"/>
  <c r="H435"/>
  <c r="G435" s="1"/>
  <c r="H434"/>
  <c r="G434"/>
  <c r="H433"/>
  <c r="G433" s="1"/>
  <c r="H432"/>
  <c r="G432"/>
  <c r="I427"/>
  <c r="G427"/>
  <c r="I426"/>
  <c r="G426" s="1"/>
  <c r="H425"/>
  <c r="G425"/>
  <c r="H423"/>
  <c r="H421"/>
  <c r="I414"/>
  <c r="G414"/>
  <c r="I413"/>
  <c r="G413" s="1"/>
  <c r="H412"/>
  <c r="G412"/>
  <c r="H411"/>
  <c r="G411" s="1"/>
  <c r="H409"/>
  <c r="H407" s="1"/>
  <c r="I404"/>
  <c r="I398" s="1"/>
  <c r="I396" s="1"/>
  <c r="I403"/>
  <c r="G403" s="1"/>
  <c r="H402"/>
  <c r="G402" s="1"/>
  <c r="H401"/>
  <c r="G401" s="1"/>
  <c r="H400"/>
  <c r="G400" s="1"/>
  <c r="I369"/>
  <c r="I361" s="1"/>
  <c r="I368"/>
  <c r="G368" s="1"/>
  <c r="E368"/>
  <c r="H367"/>
  <c r="G367" s="1"/>
  <c r="H366"/>
  <c r="G366"/>
  <c r="H365"/>
  <c r="G365" s="1"/>
  <c r="I363"/>
  <c r="H363"/>
  <c r="H361" s="1"/>
  <c r="I358"/>
  <c r="G358" s="1"/>
  <c r="I357"/>
  <c r="G357" s="1"/>
  <c r="I355"/>
  <c r="I353" s="1"/>
  <c r="H355"/>
  <c r="G355" s="1"/>
  <c r="H353"/>
  <c r="I352"/>
  <c r="G352" s="1"/>
  <c r="H351"/>
  <c r="H349" s="1"/>
  <c r="I349"/>
  <c r="I348"/>
  <c r="G348" s="1"/>
  <c r="H346"/>
  <c r="I328"/>
  <c r="G328" s="1"/>
  <c r="I327"/>
  <c r="G327"/>
  <c r="I309"/>
  <c r="G309" s="1"/>
  <c r="H309"/>
  <c r="I303"/>
  <c r="H303"/>
  <c r="G303" s="1"/>
  <c r="I286"/>
  <c r="G286"/>
  <c r="H285"/>
  <c r="G285" s="1"/>
  <c r="H284"/>
  <c r="H282" s="1"/>
  <c r="G284"/>
  <c r="I282"/>
  <c r="I280"/>
  <c r="I266"/>
  <c r="H266"/>
  <c r="G266" s="1"/>
  <c r="I261"/>
  <c r="G261" s="1"/>
  <c r="I260"/>
  <c r="I258" s="1"/>
  <c r="I252" s="1"/>
  <c r="H252"/>
  <c r="I239"/>
  <c r="G239"/>
  <c r="H238"/>
  <c r="H237"/>
  <c r="G237" s="1"/>
  <c r="E237"/>
  <c r="H236"/>
  <c r="G236" s="1"/>
  <c r="I234"/>
  <c r="H234"/>
  <c r="G234" s="1"/>
  <c r="I232"/>
  <c r="I222"/>
  <c r="H222"/>
  <c r="G222" s="1"/>
  <c r="I117"/>
  <c r="G117"/>
  <c r="I116"/>
  <c r="G116" s="1"/>
  <c r="I115"/>
  <c r="G115"/>
  <c r="I114"/>
  <c r="G114" s="1"/>
  <c r="I113"/>
  <c r="G113"/>
  <c r="I112"/>
  <c r="G112" s="1"/>
  <c r="I111"/>
  <c r="G111"/>
  <c r="H110"/>
  <c r="G110" s="1"/>
  <c r="H109"/>
  <c r="G109"/>
  <c r="H108"/>
  <c r="G108" s="1"/>
  <c r="H107"/>
  <c r="G107"/>
  <c r="H106"/>
  <c r="G106" s="1"/>
  <c r="H105"/>
  <c r="G105"/>
  <c r="H104"/>
  <c r="G104" s="1"/>
  <c r="H103"/>
  <c r="G103"/>
  <c r="H102"/>
  <c r="G102" s="1"/>
  <c r="H101"/>
  <c r="G101"/>
  <c r="H100"/>
  <c r="G100" s="1"/>
  <c r="H98"/>
  <c r="H96" s="1"/>
  <c r="H83"/>
  <c r="G83" s="1"/>
  <c r="H82"/>
  <c r="G82"/>
  <c r="H81"/>
  <c r="G81" s="1"/>
  <c r="H80"/>
  <c r="G80"/>
  <c r="H79"/>
  <c r="G79" s="1"/>
  <c r="H78"/>
  <c r="G78"/>
  <c r="H77"/>
  <c r="G77" s="1"/>
  <c r="H76"/>
  <c r="G76"/>
  <c r="H75"/>
  <c r="G75" s="1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G39" s="1"/>
  <c r="H38"/>
  <c r="G38"/>
  <c r="H37"/>
  <c r="G37" s="1"/>
  <c r="H36"/>
  <c r="G36"/>
  <c r="H35"/>
  <c r="G35" s="1"/>
  <c r="H34"/>
  <c r="G34"/>
  <c r="H33"/>
  <c r="G33" s="1"/>
  <c r="H32"/>
  <c r="G32"/>
  <c r="H31"/>
  <c r="G31" s="1"/>
  <c r="H30"/>
  <c r="G30"/>
  <c r="H29"/>
  <c r="G29" s="1"/>
  <c r="H28"/>
  <c r="G28"/>
  <c r="H27"/>
  <c r="G27" s="1"/>
  <c r="H26"/>
  <c r="G26"/>
  <c r="H25"/>
  <c r="G25" s="1"/>
  <c r="H24"/>
  <c r="G24"/>
  <c r="H23"/>
  <c r="G23" s="1"/>
  <c r="H22"/>
  <c r="G22"/>
  <c r="H21"/>
  <c r="G21" s="1"/>
  <c r="H20"/>
  <c r="G20"/>
  <c r="H19"/>
  <c r="G19" s="1"/>
  <c r="H18"/>
  <c r="G18"/>
  <c r="H17"/>
  <c r="G17" s="1"/>
  <c r="H16"/>
  <c r="G16"/>
  <c r="H15"/>
  <c r="G15" s="1"/>
  <c r="H13"/>
  <c r="H11" s="1"/>
  <c r="F229" i="16"/>
  <c r="D229" s="1"/>
  <c r="F228"/>
  <c r="D228" s="1"/>
  <c r="F227"/>
  <c r="D227" s="1"/>
  <c r="F226"/>
  <c r="D226" s="1"/>
  <c r="F224"/>
  <c r="D224" s="1"/>
  <c r="F223"/>
  <c r="D223" s="1"/>
  <c r="F221"/>
  <c r="D221" s="1"/>
  <c r="F220"/>
  <c r="F219"/>
  <c r="F218"/>
  <c r="F216" s="1"/>
  <c r="D216" s="1"/>
  <c r="F215"/>
  <c r="F213" s="1"/>
  <c r="D213" s="1"/>
  <c r="D215"/>
  <c r="F212"/>
  <c r="F211"/>
  <c r="F208" s="1"/>
  <c r="F210"/>
  <c r="D210"/>
  <c r="F205"/>
  <c r="D205"/>
  <c r="F204"/>
  <c r="D204" s="1"/>
  <c r="F203"/>
  <c r="D203"/>
  <c r="F202"/>
  <c r="D202" s="1"/>
  <c r="F200"/>
  <c r="D200"/>
  <c r="F199"/>
  <c r="F197" s="1"/>
  <c r="D197" s="1"/>
  <c r="F196"/>
  <c r="D196" s="1"/>
  <c r="F195"/>
  <c r="D195"/>
  <c r="F194"/>
  <c r="D194" s="1"/>
  <c r="F193"/>
  <c r="F191" s="1"/>
  <c r="D191" s="1"/>
  <c r="D193"/>
  <c r="F190"/>
  <c r="D190"/>
  <c r="F189"/>
  <c r="D189" s="1"/>
  <c r="F188"/>
  <c r="D188"/>
  <c r="F187"/>
  <c r="D187" s="1"/>
  <c r="F185"/>
  <c r="D185"/>
  <c r="F184"/>
  <c r="D184" s="1"/>
  <c r="F183"/>
  <c r="D183"/>
  <c r="F182"/>
  <c r="F180" s="1"/>
  <c r="D180" s="1"/>
  <c r="F179"/>
  <c r="D179" s="1"/>
  <c r="F178"/>
  <c r="D178"/>
  <c r="F177"/>
  <c r="F175" s="1"/>
  <c r="E170"/>
  <c r="D170" s="1"/>
  <c r="E169"/>
  <c r="D169"/>
  <c r="D167" s="1"/>
  <c r="E167"/>
  <c r="E166"/>
  <c r="E164" s="1"/>
  <c r="D164" s="1"/>
  <c r="D166"/>
  <c r="E163"/>
  <c r="E161" s="1"/>
  <c r="D161" s="1"/>
  <c r="D163"/>
  <c r="E160"/>
  <c r="D160"/>
  <c r="E159"/>
  <c r="D159" s="1"/>
  <c r="E157"/>
  <c r="D157"/>
  <c r="E156"/>
  <c r="D156" s="1"/>
  <c r="E154"/>
  <c r="D154"/>
  <c r="E153"/>
  <c r="D153" s="1"/>
  <c r="E152"/>
  <c r="D152"/>
  <c r="E151"/>
  <c r="D151" s="1"/>
  <c r="E150"/>
  <c r="E148" s="1"/>
  <c r="D148" s="1"/>
  <c r="D150"/>
  <c r="E147"/>
  <c r="D147"/>
  <c r="E146"/>
  <c r="D146" s="1"/>
  <c r="E144"/>
  <c r="E142" s="1"/>
  <c r="D142" s="1"/>
  <c r="D144"/>
  <c r="E141"/>
  <c r="E139" s="1"/>
  <c r="D139" s="1"/>
  <c r="D141"/>
  <c r="E138"/>
  <c r="D138"/>
  <c r="D137"/>
  <c r="E136"/>
  <c r="D136"/>
  <c r="E135"/>
  <c r="E133" s="1"/>
  <c r="D133" s="1"/>
  <c r="E132"/>
  <c r="D132" s="1"/>
  <c r="E131"/>
  <c r="D131"/>
  <c r="E129"/>
  <c r="E127" s="1"/>
  <c r="D127" s="1"/>
  <c r="D126"/>
  <c r="D125"/>
  <c r="D124"/>
  <c r="D123"/>
  <c r="E121"/>
  <c r="D121" s="1"/>
  <c r="E119"/>
  <c r="D119"/>
  <c r="E118"/>
  <c r="D118" s="1"/>
  <c r="E117"/>
  <c r="D117"/>
  <c r="E115"/>
  <c r="D115" s="1"/>
  <c r="D114"/>
  <c r="D113"/>
  <c r="D112"/>
  <c r="D111"/>
  <c r="E109"/>
  <c r="D109"/>
  <c r="E107"/>
  <c r="D107" s="1"/>
  <c r="E106"/>
  <c r="D106"/>
  <c r="E105"/>
  <c r="E103" s="1"/>
  <c r="D103" s="1"/>
  <c r="E102"/>
  <c r="E99" s="1"/>
  <c r="D99" s="1"/>
  <c r="E101"/>
  <c r="D101"/>
  <c r="E98"/>
  <c r="D98"/>
  <c r="E97"/>
  <c r="E95" s="1"/>
  <c r="E92"/>
  <c r="D92"/>
  <c r="E91"/>
  <c r="E89" s="1"/>
  <c r="D89" s="1"/>
  <c r="E88"/>
  <c r="E85" s="1"/>
  <c r="E87"/>
  <c r="D87"/>
  <c r="E82"/>
  <c r="D82" s="1"/>
  <c r="E81"/>
  <c r="D81"/>
  <c r="E80"/>
  <c r="E78" s="1"/>
  <c r="D78" s="1"/>
  <c r="E77"/>
  <c r="D77" s="1"/>
  <c r="E76"/>
  <c r="D76"/>
  <c r="E73"/>
  <c r="D73"/>
  <c r="E72"/>
  <c r="E70" s="1"/>
  <c r="E67"/>
  <c r="D67" s="1"/>
  <c r="E66"/>
  <c r="D66" s="1"/>
  <c r="E65"/>
  <c r="D65" s="1"/>
  <c r="E64"/>
  <c r="D64" s="1"/>
  <c r="E63"/>
  <c r="D63" s="1"/>
  <c r="E62"/>
  <c r="D62" s="1"/>
  <c r="E61"/>
  <c r="D61" s="1"/>
  <c r="E60"/>
  <c r="E58" s="1"/>
  <c r="D58" s="1"/>
  <c r="E57"/>
  <c r="E54" s="1"/>
  <c r="D54" s="1"/>
  <c r="E56"/>
  <c r="D56" s="1"/>
  <c r="E53"/>
  <c r="D53" s="1"/>
  <c r="E51"/>
  <c r="D51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E41" s="1"/>
  <c r="D41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E27" s="1"/>
  <c r="E24"/>
  <c r="D24" s="1"/>
  <c r="E22"/>
  <c r="E21"/>
  <c r="D21"/>
  <c r="E19"/>
  <c r="E18"/>
  <c r="D18" s="1"/>
  <c r="E17"/>
  <c r="D17" s="1"/>
  <c r="E16"/>
  <c r="E14" s="1"/>
  <c r="H307" i="15"/>
  <c r="G307"/>
  <c r="G305" s="1"/>
  <c r="H305"/>
  <c r="H303"/>
  <c r="H302"/>
  <c r="H299" s="1"/>
  <c r="F299" s="1"/>
  <c r="F301"/>
  <c r="F297"/>
  <c r="H295"/>
  <c r="H271" s="1"/>
  <c r="G295"/>
  <c r="F295" s="1"/>
  <c r="G294"/>
  <c r="F294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G260"/>
  <c r="F260"/>
  <c r="H258"/>
  <c r="G258"/>
  <c r="F258" s="1"/>
  <c r="F257"/>
  <c r="G256"/>
  <c r="F256" s="1"/>
  <c r="H254"/>
  <c r="G254"/>
  <c r="F254" s="1"/>
  <c r="F253"/>
  <c r="F252"/>
  <c r="H250"/>
  <c r="G250"/>
  <c r="F250" s="1"/>
  <c r="H249"/>
  <c r="G249"/>
  <c r="F249" s="1"/>
  <c r="G248"/>
  <c r="F248" s="1"/>
  <c r="H246"/>
  <c r="F245"/>
  <c r="H244"/>
  <c r="H242" s="1"/>
  <c r="H240" s="1"/>
  <c r="G244"/>
  <c r="F244" s="1"/>
  <c r="G242"/>
  <c r="F239"/>
  <c r="H237"/>
  <c r="G237"/>
  <c r="F237"/>
  <c r="F236"/>
  <c r="H234"/>
  <c r="G234"/>
  <c r="F234"/>
  <c r="G233"/>
  <c r="F233" s="1"/>
  <c r="G232"/>
  <c r="F232"/>
  <c r="F231"/>
  <c r="H229"/>
  <c r="H228"/>
  <c r="G228"/>
  <c r="F228" s="1"/>
  <c r="F227"/>
  <c r="H226"/>
  <c r="G226"/>
  <c r="F226" s="1"/>
  <c r="H224"/>
  <c r="G224"/>
  <c r="F224" s="1"/>
  <c r="F223"/>
  <c r="F222"/>
  <c r="F221"/>
  <c r="H220"/>
  <c r="G220"/>
  <c r="F220"/>
  <c r="H219"/>
  <c r="G219"/>
  <c r="F219" s="1"/>
  <c r="F218"/>
  <c r="H217"/>
  <c r="G217"/>
  <c r="F217" s="1"/>
  <c r="H215"/>
  <c r="H210" s="1"/>
  <c r="G215"/>
  <c r="F215" s="1"/>
  <c r="H214"/>
  <c r="G214"/>
  <c r="F214" s="1"/>
  <c r="H212"/>
  <c r="G212"/>
  <c r="F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1" s="1"/>
  <c r="F180"/>
  <c r="H178"/>
  <c r="G178"/>
  <c r="F178"/>
  <c r="F177"/>
  <c r="H175"/>
  <c r="G175"/>
  <c r="F175"/>
  <c r="H174"/>
  <c r="G174"/>
  <c r="F174" s="1"/>
  <c r="H172"/>
  <c r="G172"/>
  <c r="F172" s="1"/>
  <c r="H171"/>
  <c r="G171"/>
  <c r="F171" s="1"/>
  <c r="H169"/>
  <c r="F168"/>
  <c r="H166"/>
  <c r="G166"/>
  <c r="F166"/>
  <c r="H165"/>
  <c r="G165"/>
  <c r="F165" s="1"/>
  <c r="H163"/>
  <c r="H161" s="1"/>
  <c r="G163"/>
  <c r="F163" s="1"/>
  <c r="H160"/>
  <c r="G160"/>
  <c r="F160"/>
  <c r="H158"/>
  <c r="G158"/>
  <c r="F158" s="1"/>
  <c r="F157"/>
  <c r="H155"/>
  <c r="G155"/>
  <c r="F155" s="1"/>
  <c r="F154"/>
  <c r="H152"/>
  <c r="G152"/>
  <c r="F152" s="1"/>
  <c r="F151"/>
  <c r="H149"/>
  <c r="G149"/>
  <c r="F149" s="1"/>
  <c r="F148"/>
  <c r="H146"/>
  <c r="G146"/>
  <c r="F146" s="1"/>
  <c r="H145"/>
  <c r="H143" s="1"/>
  <c r="H141" s="1"/>
  <c r="G145"/>
  <c r="F145" s="1"/>
  <c r="G143"/>
  <c r="H140"/>
  <c r="G140"/>
  <c r="F140" s="1"/>
  <c r="H138"/>
  <c r="G138"/>
  <c r="F138" s="1"/>
  <c r="H137"/>
  <c r="G137"/>
  <c r="F137" s="1"/>
  <c r="F136"/>
  <c r="H135"/>
  <c r="G135"/>
  <c r="F135" s="1"/>
  <c r="F134"/>
  <c r="F133"/>
  <c r="F132"/>
  <c r="F131"/>
  <c r="H129"/>
  <c r="F128"/>
  <c r="F127"/>
  <c r="F126"/>
  <c r="F125"/>
  <c r="H123"/>
  <c r="G123"/>
  <c r="F123" s="1"/>
  <c r="F122"/>
  <c r="H120"/>
  <c r="G120"/>
  <c r="F120" s="1"/>
  <c r="F119"/>
  <c r="F118"/>
  <c r="F117"/>
  <c r="F116"/>
  <c r="H115"/>
  <c r="H113" s="1"/>
  <c r="G115"/>
  <c r="F115" s="1"/>
  <c r="G113"/>
  <c r="F113" s="1"/>
  <c r="F112"/>
  <c r="F111"/>
  <c r="F110"/>
  <c r="H108"/>
  <c r="G108"/>
  <c r="F108" s="1"/>
  <c r="F107"/>
  <c r="F106"/>
  <c r="F105"/>
  <c r="F104"/>
  <c r="H103"/>
  <c r="F103" s="1"/>
  <c r="F102"/>
  <c r="G100"/>
  <c r="F99"/>
  <c r="F98"/>
  <c r="F97"/>
  <c r="H96"/>
  <c r="G96"/>
  <c r="F96" s="1"/>
  <c r="H94"/>
  <c r="G94"/>
  <c r="F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F72" s="1"/>
  <c r="G72"/>
  <c r="F71"/>
  <c r="H69"/>
  <c r="H62" s="1"/>
  <c r="G69"/>
  <c r="F68"/>
  <c r="F67"/>
  <c r="F66"/>
  <c r="H64"/>
  <c r="G64"/>
  <c r="F64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3" s="1"/>
  <c r="G31"/>
  <c r="F30"/>
  <c r="H28"/>
  <c r="G28"/>
  <c r="F28" s="1"/>
  <c r="F27"/>
  <c r="H25"/>
  <c r="G25"/>
  <c r="F25" s="1"/>
  <c r="H24"/>
  <c r="G24"/>
  <c r="F24"/>
  <c r="F23"/>
  <c r="F22"/>
  <c r="H20"/>
  <c r="G20"/>
  <c r="F20" s="1"/>
  <c r="F19"/>
  <c r="F18"/>
  <c r="H16"/>
  <c r="G16"/>
  <c r="F16" s="1"/>
  <c r="F15"/>
  <c r="F14"/>
  <c r="H13"/>
  <c r="G13"/>
  <c r="F13" s="1"/>
  <c r="H11"/>
  <c r="H9" s="1"/>
  <c r="G11"/>
  <c r="F11" s="1"/>
  <c r="G9"/>
  <c r="H790" i="14"/>
  <c r="H788" s="1"/>
  <c r="I788"/>
  <c r="I786"/>
  <c r="H774"/>
  <c r="G774"/>
  <c r="H770"/>
  <c r="G770" s="1"/>
  <c r="H769"/>
  <c r="G769" s="1"/>
  <c r="H768"/>
  <c r="H764" s="1"/>
  <c r="H767"/>
  <c r="G767"/>
  <c r="H766"/>
  <c r="G766" s="1"/>
  <c r="K764"/>
  <c r="H756"/>
  <c r="G756"/>
  <c r="H750"/>
  <c r="G750" s="1"/>
  <c r="H744"/>
  <c r="G744"/>
  <c r="H741"/>
  <c r="G741" s="1"/>
  <c r="H735"/>
  <c r="G735"/>
  <c r="H725"/>
  <c r="G725" s="1"/>
  <c r="I723"/>
  <c r="H722"/>
  <c r="G722"/>
  <c r="I699"/>
  <c r="I688" s="1"/>
  <c r="I686" s="1"/>
  <c r="H699"/>
  <c r="G699" s="1"/>
  <c r="H698"/>
  <c r="G698"/>
  <c r="H697"/>
  <c r="H688" s="1"/>
  <c r="G696"/>
  <c r="G695"/>
  <c r="G694"/>
  <c r="G693"/>
  <c r="G692"/>
  <c r="G691"/>
  <c r="G690"/>
  <c r="I685"/>
  <c r="H684"/>
  <c r="H683" s="1"/>
  <c r="I680"/>
  <c r="G680"/>
  <c r="H679"/>
  <c r="G679" s="1"/>
  <c r="H654"/>
  <c r="I644"/>
  <c r="G644" s="1"/>
  <c r="I643"/>
  <c r="G643" s="1"/>
  <c r="H642"/>
  <c r="G642" s="1"/>
  <c r="H641"/>
  <c r="G641"/>
  <c r="H640"/>
  <c r="H636" s="1"/>
  <c r="H639"/>
  <c r="G639" s="1"/>
  <c r="H638"/>
  <c r="G638" s="1"/>
  <c r="G631"/>
  <c r="G630"/>
  <c r="G629"/>
  <c r="G628"/>
  <c r="G627"/>
  <c r="G626"/>
  <c r="G625"/>
  <c r="G624"/>
  <c r="G623"/>
  <c r="G622"/>
  <c r="G621"/>
  <c r="G620"/>
  <c r="G619"/>
  <c r="H618"/>
  <c r="H616" s="1"/>
  <c r="G616" s="1"/>
  <c r="G617"/>
  <c r="G615"/>
  <c r="H614"/>
  <c r="G614" s="1"/>
  <c r="H613"/>
  <c r="G613" s="1"/>
  <c r="H612"/>
  <c r="H610" s="1"/>
  <c r="H604" s="1"/>
  <c r="G604" s="1"/>
  <c r="G609"/>
  <c r="G608"/>
  <c r="G607"/>
  <c r="G606"/>
  <c r="G605"/>
  <c r="H603"/>
  <c r="H600" s="1"/>
  <c r="H602"/>
  <c r="G602" s="1"/>
  <c r="H595"/>
  <c r="G595"/>
  <c r="H593"/>
  <c r="G593" s="1"/>
  <c r="I591"/>
  <c r="H577"/>
  <c r="G577"/>
  <c r="H576"/>
  <c r="G576" s="1"/>
  <c r="H575"/>
  <c r="G575"/>
  <c r="H574"/>
  <c r="H570" s="1"/>
  <c r="G570" s="1"/>
  <c r="H573"/>
  <c r="G573" s="1"/>
  <c r="H572"/>
  <c r="G572" s="1"/>
  <c r="I569"/>
  <c r="I563" s="1"/>
  <c r="I568"/>
  <c r="G568" s="1"/>
  <c r="H567"/>
  <c r="G567" s="1"/>
  <c r="H566"/>
  <c r="G566" s="1"/>
  <c r="H565"/>
  <c r="H563" s="1"/>
  <c r="G563" s="1"/>
  <c r="H558"/>
  <c r="G558" s="1"/>
  <c r="I557"/>
  <c r="G557" s="1"/>
  <c r="I556"/>
  <c r="G556" s="1"/>
  <c r="H555"/>
  <c r="G555" s="1"/>
  <c r="H554"/>
  <c r="G553"/>
  <c r="G552"/>
  <c r="G551"/>
  <c r="G550"/>
  <c r="G549"/>
  <c r="G548"/>
  <c r="G547"/>
  <c r="I542"/>
  <c r="G542" s="1"/>
  <c r="I541"/>
  <c r="G541" s="1"/>
  <c r="I540"/>
  <c r="G539"/>
  <c r="H538"/>
  <c r="G538"/>
  <c r="H537"/>
  <c r="G537" s="1"/>
  <c r="H536"/>
  <c r="G536"/>
  <c r="H535"/>
  <c r="G535" s="1"/>
  <c r="H534"/>
  <c r="G534" s="1"/>
  <c r="H533"/>
  <c r="G533" s="1"/>
  <c r="H532"/>
  <c r="H529" s="1"/>
  <c r="H527" s="1"/>
  <c r="H531"/>
  <c r="G531" s="1"/>
  <c r="I524"/>
  <c r="I450"/>
  <c r="H450"/>
  <c r="G450" s="1"/>
  <c r="G443"/>
  <c r="E443"/>
  <c r="G442"/>
  <c r="I440"/>
  <c r="G440"/>
  <c r="I438"/>
  <c r="G438" s="1"/>
  <c r="I437"/>
  <c r="G437" s="1"/>
  <c r="I436"/>
  <c r="H435"/>
  <c r="G435" s="1"/>
  <c r="H434"/>
  <c r="G434" s="1"/>
  <c r="H433"/>
  <c r="G433" s="1"/>
  <c r="H432"/>
  <c r="I427"/>
  <c r="I423" s="1"/>
  <c r="I426"/>
  <c r="G426" s="1"/>
  <c r="H425"/>
  <c r="H423" s="1"/>
  <c r="H421" s="1"/>
  <c r="I414"/>
  <c r="G414" s="1"/>
  <c r="I413"/>
  <c r="G413" s="1"/>
  <c r="H412"/>
  <c r="G412" s="1"/>
  <c r="H411"/>
  <c r="G411" s="1"/>
  <c r="I404"/>
  <c r="I398" s="1"/>
  <c r="I396" s="1"/>
  <c r="I403"/>
  <c r="G403" s="1"/>
  <c r="H402"/>
  <c r="G402" s="1"/>
  <c r="H401"/>
  <c r="H398" s="1"/>
  <c r="H396" s="1"/>
  <c r="G396" s="1"/>
  <c r="H400"/>
  <c r="G400" s="1"/>
  <c r="I369"/>
  <c r="G369" s="1"/>
  <c r="I368"/>
  <c r="G368"/>
  <c r="E368"/>
  <c r="H367"/>
  <c r="G367" s="1"/>
  <c r="H366"/>
  <c r="G366" s="1"/>
  <c r="H365"/>
  <c r="H363" s="1"/>
  <c r="G365"/>
  <c r="I363"/>
  <c r="I358"/>
  <c r="G358" s="1"/>
  <c r="I357"/>
  <c r="G357"/>
  <c r="H355"/>
  <c r="H353"/>
  <c r="I352"/>
  <c r="I349" s="1"/>
  <c r="G352"/>
  <c r="H351"/>
  <c r="G351" s="1"/>
  <c r="H349"/>
  <c r="I348"/>
  <c r="G348" s="1"/>
  <c r="H346"/>
  <c r="H329"/>
  <c r="I328"/>
  <c r="G328" s="1"/>
  <c r="I327"/>
  <c r="G327" s="1"/>
  <c r="I309"/>
  <c r="H309"/>
  <c r="G309"/>
  <c r="I303"/>
  <c r="G303" s="1"/>
  <c r="H303"/>
  <c r="I286"/>
  <c r="H285"/>
  <c r="G285" s="1"/>
  <c r="H284"/>
  <c r="I266"/>
  <c r="H266"/>
  <c r="G266" s="1"/>
  <c r="I261"/>
  <c r="G261" s="1"/>
  <c r="I260"/>
  <c r="H252"/>
  <c r="I239"/>
  <c r="G239" s="1"/>
  <c r="H238"/>
  <c r="H237"/>
  <c r="G237"/>
  <c r="E237"/>
  <c r="H236"/>
  <c r="G236" s="1"/>
  <c r="H234"/>
  <c r="I222"/>
  <c r="H222"/>
  <c r="G222"/>
  <c r="I117"/>
  <c r="G117"/>
  <c r="I116"/>
  <c r="G116" s="1"/>
  <c r="I115"/>
  <c r="G115"/>
  <c r="I114"/>
  <c r="G114" s="1"/>
  <c r="I113"/>
  <c r="G113" s="1"/>
  <c r="I112"/>
  <c r="G112" s="1"/>
  <c r="I111"/>
  <c r="G111" s="1"/>
  <c r="H110"/>
  <c r="G110" s="1"/>
  <c r="H109"/>
  <c r="G109"/>
  <c r="H108"/>
  <c r="G108" s="1"/>
  <c r="H107"/>
  <c r="G107"/>
  <c r="H106"/>
  <c r="G106" s="1"/>
  <c r="H105"/>
  <c r="G105" s="1"/>
  <c r="H104"/>
  <c r="G104" s="1"/>
  <c r="H103"/>
  <c r="H98" s="1"/>
  <c r="H102"/>
  <c r="G102" s="1"/>
  <c r="H101"/>
  <c r="G101"/>
  <c r="H100"/>
  <c r="G100" s="1"/>
  <c r="H83"/>
  <c r="G83" s="1"/>
  <c r="H82"/>
  <c r="G82"/>
  <c r="H81"/>
  <c r="G81" s="1"/>
  <c r="H80"/>
  <c r="G80" s="1"/>
  <c r="H79"/>
  <c r="G79" s="1"/>
  <c r="H78"/>
  <c r="G78"/>
  <c r="H77"/>
  <c r="G77" s="1"/>
  <c r="H76"/>
  <c r="G76"/>
  <c r="H75"/>
  <c r="G75" s="1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G39" s="1"/>
  <c r="H38"/>
  <c r="G38" s="1"/>
  <c r="H37"/>
  <c r="G37" s="1"/>
  <c r="H36"/>
  <c r="G36" s="1"/>
  <c r="H35"/>
  <c r="G35" s="1"/>
  <c r="H34"/>
  <c r="G34"/>
  <c r="H33"/>
  <c r="G33" s="1"/>
  <c r="H32"/>
  <c r="G32"/>
  <c r="H31"/>
  <c r="G31" s="1"/>
  <c r="H30"/>
  <c r="G30" s="1"/>
  <c r="H29"/>
  <c r="G29" s="1"/>
  <c r="H28"/>
  <c r="G28" s="1"/>
  <c r="H27"/>
  <c r="G27" s="1"/>
  <c r="H26"/>
  <c r="G26"/>
  <c r="H25"/>
  <c r="G25" s="1"/>
  <c r="H24"/>
  <c r="G24"/>
  <c r="H23"/>
  <c r="G23" s="1"/>
  <c r="H22"/>
  <c r="G22" s="1"/>
  <c r="H21"/>
  <c r="G21" s="1"/>
  <c r="H20"/>
  <c r="G20" s="1"/>
  <c r="H19"/>
  <c r="G19" s="1"/>
  <c r="H18"/>
  <c r="G18"/>
  <c r="H17"/>
  <c r="G17" s="1"/>
  <c r="H16"/>
  <c r="G16"/>
  <c r="H15"/>
  <c r="G15" s="1"/>
  <c r="F229" i="13"/>
  <c r="D229" s="1"/>
  <c r="F228"/>
  <c r="D228" s="1"/>
  <c r="F227"/>
  <c r="D227" s="1"/>
  <c r="F226"/>
  <c r="F224" s="1"/>
  <c r="D224" s="1"/>
  <c r="D226"/>
  <c r="F223"/>
  <c r="D223"/>
  <c r="F221"/>
  <c r="D221" s="1"/>
  <c r="F220"/>
  <c r="F219"/>
  <c r="F218"/>
  <c r="F216" s="1"/>
  <c r="D216" s="1"/>
  <c r="F215"/>
  <c r="F213" s="1"/>
  <c r="D213" s="1"/>
  <c r="F212"/>
  <c r="F211"/>
  <c r="F210"/>
  <c r="F205"/>
  <c r="D205" s="1"/>
  <c r="F204"/>
  <c r="D204" s="1"/>
  <c r="F203"/>
  <c r="D203"/>
  <c r="F202"/>
  <c r="F199"/>
  <c r="F197" s="1"/>
  <c r="D197" s="1"/>
  <c r="F196"/>
  <c r="D196" s="1"/>
  <c r="F195"/>
  <c r="D195" s="1"/>
  <c r="F194"/>
  <c r="D194" s="1"/>
  <c r="F193"/>
  <c r="D193" s="1"/>
  <c r="F190"/>
  <c r="D190"/>
  <c r="F189"/>
  <c r="D189" s="1"/>
  <c r="F188"/>
  <c r="D188" s="1"/>
  <c r="F187"/>
  <c r="F185" s="1"/>
  <c r="D185" s="1"/>
  <c r="F184"/>
  <c r="D184" s="1"/>
  <c r="F183"/>
  <c r="D183" s="1"/>
  <c r="F182"/>
  <c r="F180" s="1"/>
  <c r="D180" s="1"/>
  <c r="F179"/>
  <c r="D179" s="1"/>
  <c r="F178"/>
  <c r="D178" s="1"/>
  <c r="F177"/>
  <c r="F175" s="1"/>
  <c r="E170"/>
  <c r="D170" s="1"/>
  <c r="E169"/>
  <c r="D169" s="1"/>
  <c r="D167" s="1"/>
  <c r="E167"/>
  <c r="E166"/>
  <c r="E164" s="1"/>
  <c r="D164" s="1"/>
  <c r="E163"/>
  <c r="E161" s="1"/>
  <c r="D161" s="1"/>
  <c r="E160"/>
  <c r="D160"/>
  <c r="E159"/>
  <c r="E157" s="1"/>
  <c r="D157" s="1"/>
  <c r="E156"/>
  <c r="E154" s="1"/>
  <c r="D154" s="1"/>
  <c r="E153"/>
  <c r="D153" s="1"/>
  <c r="E152"/>
  <c r="D152" s="1"/>
  <c r="E151"/>
  <c r="D151" s="1"/>
  <c r="E150"/>
  <c r="D150"/>
  <c r="E147"/>
  <c r="D147" s="1"/>
  <c r="E146"/>
  <c r="E141"/>
  <c r="E139" s="1"/>
  <c r="D139" s="1"/>
  <c r="E138"/>
  <c r="D138"/>
  <c r="D137"/>
  <c r="E136"/>
  <c r="D136" s="1"/>
  <c r="E135"/>
  <c r="D135" s="1"/>
  <c r="E132"/>
  <c r="D132" s="1"/>
  <c r="E131"/>
  <c r="D131" s="1"/>
  <c r="E129"/>
  <c r="D129" s="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/>
  <c r="E107"/>
  <c r="D107" s="1"/>
  <c r="E106"/>
  <c r="D106" s="1"/>
  <c r="E105"/>
  <c r="D105" s="1"/>
  <c r="E102"/>
  <c r="D102" s="1"/>
  <c r="E101"/>
  <c r="D101" s="1"/>
  <c r="E98"/>
  <c r="D98" s="1"/>
  <c r="E97"/>
  <c r="D97" s="1"/>
  <c r="E92"/>
  <c r="D92"/>
  <c r="E91"/>
  <c r="D91" s="1"/>
  <c r="E88"/>
  <c r="D88" s="1"/>
  <c r="E87"/>
  <c r="D87"/>
  <c r="E82"/>
  <c r="D82" s="1"/>
  <c r="E81"/>
  <c r="D81" s="1"/>
  <c r="E80"/>
  <c r="D80" s="1"/>
  <c r="E77"/>
  <c r="D77" s="1"/>
  <c r="E76"/>
  <c r="D76" s="1"/>
  <c r="E73"/>
  <c r="D73" s="1"/>
  <c r="E72"/>
  <c r="D72" s="1"/>
  <c r="E67"/>
  <c r="D67"/>
  <c r="E66"/>
  <c r="D66" s="1"/>
  <c r="E65"/>
  <c r="D65" s="1"/>
  <c r="E64"/>
  <c r="D64" s="1"/>
  <c r="E63"/>
  <c r="D63" s="1"/>
  <c r="E62"/>
  <c r="D62" s="1"/>
  <c r="E61"/>
  <c r="D61" s="1"/>
  <c r="E60"/>
  <c r="D60" s="1"/>
  <c r="E57"/>
  <c r="D57" s="1"/>
  <c r="E56"/>
  <c r="D56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D29" s="1"/>
  <c r="E24"/>
  <c r="D24" s="1"/>
  <c r="E21"/>
  <c r="E19" s="1"/>
  <c r="E18"/>
  <c r="D18" s="1"/>
  <c r="E17"/>
  <c r="D17" s="1"/>
  <c r="E16"/>
  <c r="H307" i="12"/>
  <c r="H305" s="1"/>
  <c r="H303" s="1"/>
  <c r="G307"/>
  <c r="F307" s="1"/>
  <c r="G305"/>
  <c r="G303" s="1"/>
  <c r="F303" s="1"/>
  <c r="H302"/>
  <c r="H299" s="1"/>
  <c r="F299" s="1"/>
  <c r="F301"/>
  <c r="F297"/>
  <c r="H295"/>
  <c r="G295"/>
  <c r="F295"/>
  <c r="G294"/>
  <c r="F294" s="1"/>
  <c r="H292"/>
  <c r="G292"/>
  <c r="F292" s="1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G273"/>
  <c r="F273" s="1"/>
  <c r="G271"/>
  <c r="F270"/>
  <c r="H268"/>
  <c r="G268"/>
  <c r="F268" s="1"/>
  <c r="F267"/>
  <c r="H265"/>
  <c r="G265"/>
  <c r="F265" s="1"/>
  <c r="F264"/>
  <c r="H262"/>
  <c r="G262"/>
  <c r="F262" s="1"/>
  <c r="F261"/>
  <c r="H260"/>
  <c r="H258" s="1"/>
  <c r="G260"/>
  <c r="G258" s="1"/>
  <c r="F257"/>
  <c r="G256"/>
  <c r="F256"/>
  <c r="H254"/>
  <c r="G254"/>
  <c r="F254" s="1"/>
  <c r="F253"/>
  <c r="F252"/>
  <c r="H250"/>
  <c r="F250" s="1"/>
  <c r="G250"/>
  <c r="H249"/>
  <c r="H246" s="1"/>
  <c r="G249"/>
  <c r="F249" s="1"/>
  <c r="G248"/>
  <c r="F248"/>
  <c r="F245"/>
  <c r="H244"/>
  <c r="H242" s="1"/>
  <c r="G244"/>
  <c r="F239"/>
  <c r="H237"/>
  <c r="G237"/>
  <c r="F237" s="1"/>
  <c r="F236"/>
  <c r="H234"/>
  <c r="G234"/>
  <c r="F234" s="1"/>
  <c r="G233"/>
  <c r="F233" s="1"/>
  <c r="G232"/>
  <c r="F232" s="1"/>
  <c r="F231"/>
  <c r="H229"/>
  <c r="H228"/>
  <c r="G228"/>
  <c r="F228"/>
  <c r="F227"/>
  <c r="H226"/>
  <c r="H224" s="1"/>
  <c r="F224" s="1"/>
  <c r="G226"/>
  <c r="F226"/>
  <c r="G224"/>
  <c r="F223"/>
  <c r="F222"/>
  <c r="F221"/>
  <c r="H220"/>
  <c r="G220"/>
  <c r="H219"/>
  <c r="F219" s="1"/>
  <c r="G219"/>
  <c r="F218"/>
  <c r="H217"/>
  <c r="H215" s="1"/>
  <c r="G217"/>
  <c r="G215" s="1"/>
  <c r="H214"/>
  <c r="H212" s="1"/>
  <c r="G214"/>
  <c r="G212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G194"/>
  <c r="F194"/>
  <c r="F193"/>
  <c r="F192"/>
  <c r="F191"/>
  <c r="F190"/>
  <c r="H188"/>
  <c r="G188"/>
  <c r="F188" s="1"/>
  <c r="H183"/>
  <c r="H181" s="1"/>
  <c r="G183"/>
  <c r="F183" s="1"/>
  <c r="G181"/>
  <c r="F181" s="1"/>
  <c r="F180"/>
  <c r="H178"/>
  <c r="G178"/>
  <c r="F178" s="1"/>
  <c r="F177"/>
  <c r="H175"/>
  <c r="G175"/>
  <c r="F175" s="1"/>
  <c r="H174"/>
  <c r="G174"/>
  <c r="G172" s="1"/>
  <c r="F172" s="1"/>
  <c r="H172"/>
  <c r="H171"/>
  <c r="H169" s="1"/>
  <c r="G171"/>
  <c r="G169"/>
  <c r="F168"/>
  <c r="H166"/>
  <c r="G166"/>
  <c r="F166" s="1"/>
  <c r="H165"/>
  <c r="H163" s="1"/>
  <c r="G165"/>
  <c r="G163" s="1"/>
  <c r="F165"/>
  <c r="H160"/>
  <c r="H158" s="1"/>
  <c r="G160"/>
  <c r="G158" s="1"/>
  <c r="F157"/>
  <c r="H155"/>
  <c r="G155"/>
  <c r="F155"/>
  <c r="F154"/>
  <c r="H152"/>
  <c r="G152"/>
  <c r="F152"/>
  <c r="F151"/>
  <c r="H149"/>
  <c r="G149"/>
  <c r="F149"/>
  <c r="F148"/>
  <c r="H146"/>
  <c r="G146"/>
  <c r="F146"/>
  <c r="H145"/>
  <c r="F145" s="1"/>
  <c r="G145"/>
  <c r="G143"/>
  <c r="H140"/>
  <c r="H138" s="1"/>
  <c r="F138" s="1"/>
  <c r="G140"/>
  <c r="G138"/>
  <c r="H137"/>
  <c r="G137"/>
  <c r="F137" s="1"/>
  <c r="F136"/>
  <c r="H135"/>
  <c r="H129" s="1"/>
  <c r="G135"/>
  <c r="F134"/>
  <c r="F133"/>
  <c r="F132"/>
  <c r="F131"/>
  <c r="G129"/>
  <c r="F128"/>
  <c r="F127"/>
  <c r="F126"/>
  <c r="F125"/>
  <c r="H123"/>
  <c r="G123"/>
  <c r="F123"/>
  <c r="F122"/>
  <c r="H120"/>
  <c r="G120"/>
  <c r="F120"/>
  <c r="F119"/>
  <c r="F118"/>
  <c r="F117"/>
  <c r="F116"/>
  <c r="H115"/>
  <c r="G115"/>
  <c r="G113" s="1"/>
  <c r="F113" s="1"/>
  <c r="H113"/>
  <c r="F112"/>
  <c r="F111"/>
  <c r="F110"/>
  <c r="H108"/>
  <c r="G108"/>
  <c r="F108"/>
  <c r="F107"/>
  <c r="F106"/>
  <c r="F105"/>
  <c r="F104"/>
  <c r="H103"/>
  <c r="F103" s="1"/>
  <c r="F102"/>
  <c r="G100"/>
  <c r="F99"/>
  <c r="F98"/>
  <c r="F97"/>
  <c r="H96"/>
  <c r="G96"/>
  <c r="G94" s="1"/>
  <c r="F94" s="1"/>
  <c r="H94"/>
  <c r="F93"/>
  <c r="F92"/>
  <c r="H90"/>
  <c r="G90"/>
  <c r="F90"/>
  <c r="F87"/>
  <c r="H85"/>
  <c r="G85"/>
  <c r="F85" s="1"/>
  <c r="F84"/>
  <c r="H82"/>
  <c r="G82"/>
  <c r="F82" s="1"/>
  <c r="F81"/>
  <c r="H79"/>
  <c r="F79" s="1"/>
  <c r="G79"/>
  <c r="F78"/>
  <c r="H76"/>
  <c r="F76" s="1"/>
  <c r="G76"/>
  <c r="F75"/>
  <c r="F74"/>
  <c r="H72"/>
  <c r="G72"/>
  <c r="F72"/>
  <c r="F71"/>
  <c r="H69"/>
  <c r="G69"/>
  <c r="F69"/>
  <c r="F68"/>
  <c r="F67"/>
  <c r="F66"/>
  <c r="H64"/>
  <c r="H62" s="1"/>
  <c r="G64"/>
  <c r="F64" s="1"/>
  <c r="G62"/>
  <c r="F62" s="1"/>
  <c r="F61"/>
  <c r="H59"/>
  <c r="G59"/>
  <c r="F59" s="1"/>
  <c r="F57"/>
  <c r="H55"/>
  <c r="G55"/>
  <c r="F55" s="1"/>
  <c r="F54"/>
  <c r="H52"/>
  <c r="G52"/>
  <c r="F52" s="1"/>
  <c r="F51"/>
  <c r="H49"/>
  <c r="G49"/>
  <c r="F49" s="1"/>
  <c r="F48"/>
  <c r="H46"/>
  <c r="G46"/>
  <c r="G44" s="1"/>
  <c r="F44" s="1"/>
  <c r="H44"/>
  <c r="F39"/>
  <c r="H37"/>
  <c r="G37"/>
  <c r="F37"/>
  <c r="F36"/>
  <c r="H34"/>
  <c r="G34"/>
  <c r="F34"/>
  <c r="H33"/>
  <c r="H31" s="1"/>
  <c r="G33"/>
  <c r="G31"/>
  <c r="F30"/>
  <c r="H28"/>
  <c r="G28"/>
  <c r="F28" s="1"/>
  <c r="F27"/>
  <c r="H25"/>
  <c r="G25"/>
  <c r="F25" s="1"/>
  <c r="H24"/>
  <c r="G24"/>
  <c r="F23"/>
  <c r="F22"/>
  <c r="H20"/>
  <c r="F19"/>
  <c r="F18"/>
  <c r="H16"/>
  <c r="F16" s="1"/>
  <c r="G16"/>
  <c r="F15"/>
  <c r="F14"/>
  <c r="H13"/>
  <c r="G13"/>
  <c r="F13" s="1"/>
  <c r="H11"/>
  <c r="E125" i="11"/>
  <c r="D125" s="1"/>
  <c r="D122" s="1"/>
  <c r="F124"/>
  <c r="F122" s="1"/>
  <c r="F121"/>
  <c r="D121"/>
  <c r="F120"/>
  <c r="E116"/>
  <c r="D116" s="1"/>
  <c r="E114"/>
  <c r="E113" s="1"/>
  <c r="D113" s="1"/>
  <c r="D114"/>
  <c r="E111"/>
  <c r="D111" s="1"/>
  <c r="E109"/>
  <c r="D109" s="1"/>
  <c r="E104"/>
  <c r="D104"/>
  <c r="E103"/>
  <c r="D103" s="1"/>
  <c r="E102"/>
  <c r="D102" s="1"/>
  <c r="E97"/>
  <c r="D97" s="1"/>
  <c r="E95"/>
  <c r="D95"/>
  <c r="E93"/>
  <c r="E88"/>
  <c r="D88" s="1"/>
  <c r="E87"/>
  <c r="E85" s="1"/>
  <c r="D85" s="1"/>
  <c r="E84"/>
  <c r="D84" s="1"/>
  <c r="E83"/>
  <c r="D83" s="1"/>
  <c r="E82"/>
  <c r="E80" s="1"/>
  <c r="E81"/>
  <c r="D81"/>
  <c r="E78"/>
  <c r="D78"/>
  <c r="F76"/>
  <c r="D76" s="1"/>
  <c r="F72"/>
  <c r="D72" s="1"/>
  <c r="F71"/>
  <c r="D71" s="1"/>
  <c r="E69"/>
  <c r="D69"/>
  <c r="D68"/>
  <c r="E67"/>
  <c r="E66"/>
  <c r="D66"/>
  <c r="E65"/>
  <c r="F63"/>
  <c r="F62" s="1"/>
  <c r="E60"/>
  <c r="D60" s="1"/>
  <c r="F58"/>
  <c r="D58"/>
  <c r="E56"/>
  <c r="E47"/>
  <c r="E46" s="1"/>
  <c r="D46" s="1"/>
  <c r="E45"/>
  <c r="D45" s="1"/>
  <c r="E44"/>
  <c r="E43" s="1"/>
  <c r="D43" s="1"/>
  <c r="D44"/>
  <c r="E42"/>
  <c r="D42" s="1"/>
  <c r="E37"/>
  <c r="D37" s="1"/>
  <c r="E35"/>
  <c r="D35"/>
  <c r="E33"/>
  <c r="D33" s="1"/>
  <c r="E32"/>
  <c r="D32" s="1"/>
  <c r="E31"/>
  <c r="D31" s="1"/>
  <c r="E30"/>
  <c r="D30"/>
  <c r="E29"/>
  <c r="D29" s="1"/>
  <c r="E27"/>
  <c r="D27" s="1"/>
  <c r="E26"/>
  <c r="D26" s="1"/>
  <c r="E25"/>
  <c r="E24"/>
  <c r="D24" s="1"/>
  <c r="E20"/>
  <c r="D20" s="1"/>
  <c r="E18"/>
  <c r="D18" s="1"/>
  <c r="E17"/>
  <c r="D17" s="1"/>
  <c r="E16"/>
  <c r="D16" s="1"/>
  <c r="E15"/>
  <c r="D15" s="1"/>
  <c r="R309" i="8"/>
  <c r="J309" s="1"/>
  <c r="Q309"/>
  <c r="P309"/>
  <c r="N309"/>
  <c r="N307" s="1"/>
  <c r="M309"/>
  <c r="M307" s="1"/>
  <c r="L309"/>
  <c r="K309"/>
  <c r="H309"/>
  <c r="G309"/>
  <c r="Q307"/>
  <c r="Q305" s="1"/>
  <c r="P307"/>
  <c r="L307"/>
  <c r="H307" s="1"/>
  <c r="K307"/>
  <c r="G307"/>
  <c r="P305"/>
  <c r="O305"/>
  <c r="L305"/>
  <c r="K305"/>
  <c r="H305"/>
  <c r="G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Q296"/>
  <c r="P296"/>
  <c r="O296"/>
  <c r="N296"/>
  <c r="M296"/>
  <c r="L296"/>
  <c r="H296" s="1"/>
  <c r="K296"/>
  <c r="J296"/>
  <c r="I296"/>
  <c r="G296"/>
  <c r="R294"/>
  <c r="Q294"/>
  <c r="P294"/>
  <c r="O294"/>
  <c r="N294"/>
  <c r="M294"/>
  <c r="K294"/>
  <c r="J294"/>
  <c r="I294"/>
  <c r="G294"/>
  <c r="J293"/>
  <c r="I293"/>
  <c r="H293"/>
  <c r="G293"/>
  <c r="R291"/>
  <c r="Q291"/>
  <c r="P291"/>
  <c r="O291"/>
  <c r="N291"/>
  <c r="M291"/>
  <c r="L291"/>
  <c r="H291" s="1"/>
  <c r="K291"/>
  <c r="J291"/>
  <c r="I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R273"/>
  <c r="Q273"/>
  <c r="P273"/>
  <c r="O273"/>
  <c r="N273"/>
  <c r="M273"/>
  <c r="K273"/>
  <c r="J273"/>
  <c r="I273"/>
  <c r="G273"/>
  <c r="J272"/>
  <c r="I272"/>
  <c r="H272"/>
  <c r="G272"/>
  <c r="R270"/>
  <c r="Q270"/>
  <c r="P270"/>
  <c r="O270"/>
  <c r="N270"/>
  <c r="M270"/>
  <c r="L270"/>
  <c r="H270" s="1"/>
  <c r="K270"/>
  <c r="J270"/>
  <c r="I270"/>
  <c r="G270"/>
  <c r="J269"/>
  <c r="I269"/>
  <c r="H269"/>
  <c r="G269"/>
  <c r="R267"/>
  <c r="Q267"/>
  <c r="P267"/>
  <c r="O267"/>
  <c r="N267"/>
  <c r="M267"/>
  <c r="L267"/>
  <c r="H267" s="1"/>
  <c r="K267"/>
  <c r="J267"/>
  <c r="I267"/>
  <c r="G267"/>
  <c r="J266"/>
  <c r="I266"/>
  <c r="H266"/>
  <c r="G266"/>
  <c r="R264"/>
  <c r="Q264"/>
  <c r="P264"/>
  <c r="P242" s="1"/>
  <c r="P10" s="1"/>
  <c r="O264"/>
  <c r="N264"/>
  <c r="M264"/>
  <c r="L264"/>
  <c r="L242" s="1"/>
  <c r="K264"/>
  <c r="J264"/>
  <c r="I264"/>
  <c r="H264"/>
  <c r="G264"/>
  <c r="J263"/>
  <c r="I263"/>
  <c r="H263"/>
  <c r="G263"/>
  <c r="R262"/>
  <c r="N262"/>
  <c r="M262"/>
  <c r="I262" s="1"/>
  <c r="L262"/>
  <c r="K262"/>
  <c r="J262"/>
  <c r="H262"/>
  <c r="G262"/>
  <c r="R260"/>
  <c r="Q260"/>
  <c r="P260"/>
  <c r="O260"/>
  <c r="N260"/>
  <c r="M260"/>
  <c r="I260" s="1"/>
  <c r="L260"/>
  <c r="K260"/>
  <c r="J260"/>
  <c r="H260"/>
  <c r="G260"/>
  <c r="J259"/>
  <c r="I259"/>
  <c r="H259"/>
  <c r="G259"/>
  <c r="N258"/>
  <c r="M258"/>
  <c r="I258" s="1"/>
  <c r="L258"/>
  <c r="K258"/>
  <c r="J258"/>
  <c r="H258"/>
  <c r="G258"/>
  <c r="R256"/>
  <c r="Q256"/>
  <c r="P256"/>
  <c r="O256"/>
  <c r="N256"/>
  <c r="M256"/>
  <c r="L256"/>
  <c r="K256"/>
  <c r="J256"/>
  <c r="I256"/>
  <c r="H256"/>
  <c r="G256"/>
  <c r="J255"/>
  <c r="I255"/>
  <c r="H255"/>
  <c r="G255"/>
  <c r="J254"/>
  <c r="I254"/>
  <c r="H254"/>
  <c r="G254"/>
  <c r="R252"/>
  <c r="Q252"/>
  <c r="P252"/>
  <c r="O252"/>
  <c r="N252"/>
  <c r="M252"/>
  <c r="I252" s="1"/>
  <c r="L252"/>
  <c r="K252"/>
  <c r="J252"/>
  <c r="H252"/>
  <c r="G252"/>
  <c r="J251"/>
  <c r="I251"/>
  <c r="H251"/>
  <c r="G251"/>
  <c r="N250"/>
  <c r="M250"/>
  <c r="I250" s="1"/>
  <c r="L250"/>
  <c r="K250"/>
  <c r="J250"/>
  <c r="H250"/>
  <c r="G250"/>
  <c r="R248"/>
  <c r="Q248"/>
  <c r="P248"/>
  <c r="O248"/>
  <c r="N248"/>
  <c r="M248"/>
  <c r="L248"/>
  <c r="K248"/>
  <c r="J248"/>
  <c r="I248"/>
  <c r="H248"/>
  <c r="G248"/>
  <c r="J247"/>
  <c r="I247"/>
  <c r="H247"/>
  <c r="G247"/>
  <c r="R246"/>
  <c r="Q246"/>
  <c r="P246"/>
  <c r="O246"/>
  <c r="N246"/>
  <c r="M246"/>
  <c r="I246" s="1"/>
  <c r="L246"/>
  <c r="K246"/>
  <c r="J246"/>
  <c r="H246"/>
  <c r="G246"/>
  <c r="R244"/>
  <c r="Q244"/>
  <c r="P244"/>
  <c r="O244"/>
  <c r="N244"/>
  <c r="M244"/>
  <c r="I244" s="1"/>
  <c r="L244"/>
  <c r="K244"/>
  <c r="J244"/>
  <c r="H244"/>
  <c r="G244"/>
  <c r="R242"/>
  <c r="Q242"/>
  <c r="O242"/>
  <c r="N242"/>
  <c r="M242"/>
  <c r="I242" s="1"/>
  <c r="K242"/>
  <c r="J242"/>
  <c r="G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L235"/>
  <c r="K235"/>
  <c r="J235"/>
  <c r="I235"/>
  <c r="H235"/>
  <c r="G235"/>
  <c r="N234"/>
  <c r="M234"/>
  <c r="L234"/>
  <c r="K234"/>
  <c r="J234"/>
  <c r="I234"/>
  <c r="H234"/>
  <c r="G234"/>
  <c r="J233"/>
  <c r="I233"/>
  <c r="H233"/>
  <c r="G233"/>
  <c r="R231"/>
  <c r="Q231"/>
  <c r="P231"/>
  <c r="O231"/>
  <c r="N231"/>
  <c r="M231"/>
  <c r="I231" s="1"/>
  <c r="L231"/>
  <c r="K231"/>
  <c r="J231"/>
  <c r="H231"/>
  <c r="G231"/>
  <c r="R230"/>
  <c r="Q230"/>
  <c r="P230"/>
  <c r="O230"/>
  <c r="N230"/>
  <c r="M230"/>
  <c r="I230" s="1"/>
  <c r="L230"/>
  <c r="K230"/>
  <c r="J230"/>
  <c r="H230"/>
  <c r="G230"/>
  <c r="J229"/>
  <c r="I229"/>
  <c r="H229"/>
  <c r="G229"/>
  <c r="R228"/>
  <c r="Q228"/>
  <c r="P228"/>
  <c r="O228"/>
  <c r="N228"/>
  <c r="M228"/>
  <c r="I228" s="1"/>
  <c r="L228"/>
  <c r="K228"/>
  <c r="J228"/>
  <c r="H228"/>
  <c r="G228"/>
  <c r="R226"/>
  <c r="Q226"/>
  <c r="P226"/>
  <c r="O226"/>
  <c r="N226"/>
  <c r="M226"/>
  <c r="L226"/>
  <c r="K226"/>
  <c r="J226"/>
  <c r="I226"/>
  <c r="H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I222" s="1"/>
  <c r="L222"/>
  <c r="K222"/>
  <c r="J222"/>
  <c r="H222"/>
  <c r="G222"/>
  <c r="R221"/>
  <c r="Q221"/>
  <c r="P221"/>
  <c r="O221"/>
  <c r="N221"/>
  <c r="M221"/>
  <c r="I221" s="1"/>
  <c r="L221"/>
  <c r="K221"/>
  <c r="J221"/>
  <c r="H221"/>
  <c r="G221"/>
  <c r="J220"/>
  <c r="I220"/>
  <c r="H220"/>
  <c r="G220"/>
  <c r="R219"/>
  <c r="Q219"/>
  <c r="P219"/>
  <c r="O219"/>
  <c r="N219"/>
  <c r="M219"/>
  <c r="L219"/>
  <c r="K219"/>
  <c r="J219"/>
  <c r="I219"/>
  <c r="H219"/>
  <c r="G219"/>
  <c r="R217"/>
  <c r="Q217"/>
  <c r="P217"/>
  <c r="O217"/>
  <c r="N217"/>
  <c r="M217"/>
  <c r="L217"/>
  <c r="K217"/>
  <c r="J217"/>
  <c r="I217"/>
  <c r="H217"/>
  <c r="G217"/>
  <c r="R216"/>
  <c r="Q216"/>
  <c r="P216"/>
  <c r="O216"/>
  <c r="N216"/>
  <c r="M216"/>
  <c r="L216"/>
  <c r="K216"/>
  <c r="J216"/>
  <c r="I216"/>
  <c r="H216"/>
  <c r="G216"/>
  <c r="R214"/>
  <c r="Q214"/>
  <c r="P214"/>
  <c r="O214"/>
  <c r="N214"/>
  <c r="M214"/>
  <c r="L214"/>
  <c r="K214"/>
  <c r="J214"/>
  <c r="I214"/>
  <c r="H214"/>
  <c r="G214"/>
  <c r="R212"/>
  <c r="Q212"/>
  <c r="P212"/>
  <c r="O212"/>
  <c r="N212"/>
  <c r="M212"/>
  <c r="I212" s="1"/>
  <c r="L212"/>
  <c r="K212"/>
  <c r="J212"/>
  <c r="H212"/>
  <c r="G212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I205" s="1"/>
  <c r="L205"/>
  <c r="K205"/>
  <c r="J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J196"/>
  <c r="I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I190" s="1"/>
  <c r="P190"/>
  <c r="O190"/>
  <c r="N190"/>
  <c r="M190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J185"/>
  <c r="I185"/>
  <c r="H185"/>
  <c r="G185"/>
  <c r="R183"/>
  <c r="Q183"/>
  <c r="P183"/>
  <c r="O183"/>
  <c r="N183"/>
  <c r="M183"/>
  <c r="I183" s="1"/>
  <c r="L183"/>
  <c r="K183"/>
  <c r="J183"/>
  <c r="H183"/>
  <c r="G183"/>
  <c r="J182"/>
  <c r="I182"/>
  <c r="H182"/>
  <c r="G182"/>
  <c r="R180"/>
  <c r="Q180"/>
  <c r="P180"/>
  <c r="O180"/>
  <c r="N180"/>
  <c r="M180"/>
  <c r="I180" s="1"/>
  <c r="L180"/>
  <c r="K180"/>
  <c r="J180"/>
  <c r="H180"/>
  <c r="G180"/>
  <c r="J179"/>
  <c r="I179"/>
  <c r="H179"/>
  <c r="G179"/>
  <c r="R177"/>
  <c r="Q177"/>
  <c r="I177" s="1"/>
  <c r="P177"/>
  <c r="O177"/>
  <c r="N177"/>
  <c r="M177"/>
  <c r="L177"/>
  <c r="K177"/>
  <c r="J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O174"/>
  <c r="N174"/>
  <c r="M174"/>
  <c r="I174" s="1"/>
  <c r="L174"/>
  <c r="K174"/>
  <c r="J174"/>
  <c r="H174"/>
  <c r="G174"/>
  <c r="R173"/>
  <c r="Q173"/>
  <c r="P173"/>
  <c r="O173"/>
  <c r="N173"/>
  <c r="M173"/>
  <c r="I173" s="1"/>
  <c r="L173"/>
  <c r="K173"/>
  <c r="J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J167"/>
  <c r="H167"/>
  <c r="G167"/>
  <c r="R165"/>
  <c r="Q165"/>
  <c r="P165"/>
  <c r="O165"/>
  <c r="N165"/>
  <c r="M165"/>
  <c r="I165" s="1"/>
  <c r="L165"/>
  <c r="K165"/>
  <c r="J165"/>
  <c r="H165"/>
  <c r="G165"/>
  <c r="R163"/>
  <c r="Q163"/>
  <c r="P163"/>
  <c r="O163"/>
  <c r="N163"/>
  <c r="M163"/>
  <c r="I163" s="1"/>
  <c r="L163"/>
  <c r="K163"/>
  <c r="J163"/>
  <c r="H163"/>
  <c r="G163"/>
  <c r="R162"/>
  <c r="Q162"/>
  <c r="P162"/>
  <c r="O162"/>
  <c r="N162"/>
  <c r="M162"/>
  <c r="L162"/>
  <c r="K162"/>
  <c r="J162"/>
  <c r="I162"/>
  <c r="H162"/>
  <c r="G162"/>
  <c r="R160"/>
  <c r="Q160"/>
  <c r="P160"/>
  <c r="O160"/>
  <c r="N160"/>
  <c r="M160"/>
  <c r="I160" s="1"/>
  <c r="L160"/>
  <c r="K160"/>
  <c r="J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L147"/>
  <c r="K147"/>
  <c r="J147"/>
  <c r="I147"/>
  <c r="H147"/>
  <c r="G147"/>
  <c r="R145"/>
  <c r="Q145"/>
  <c r="P145"/>
  <c r="O145"/>
  <c r="N145"/>
  <c r="M145"/>
  <c r="I145" s="1"/>
  <c r="L145"/>
  <c r="K145"/>
  <c r="J145"/>
  <c r="H145"/>
  <c r="G145"/>
  <c r="R143"/>
  <c r="Q143"/>
  <c r="P143"/>
  <c r="O143"/>
  <c r="N143"/>
  <c r="M143"/>
  <c r="I143" s="1"/>
  <c r="L143"/>
  <c r="K143"/>
  <c r="J143"/>
  <c r="H143"/>
  <c r="G143"/>
  <c r="R142"/>
  <c r="Q142"/>
  <c r="P142"/>
  <c r="O142"/>
  <c r="N142"/>
  <c r="M142"/>
  <c r="L142"/>
  <c r="K142"/>
  <c r="J142"/>
  <c r="I142"/>
  <c r="H142"/>
  <c r="G142"/>
  <c r="R140"/>
  <c r="Q140"/>
  <c r="P140"/>
  <c r="O140"/>
  <c r="N140"/>
  <c r="M140"/>
  <c r="L140"/>
  <c r="K140"/>
  <c r="J140"/>
  <c r="I140"/>
  <c r="H140"/>
  <c r="G140"/>
  <c r="R139"/>
  <c r="Q139"/>
  <c r="P139"/>
  <c r="O139"/>
  <c r="N139"/>
  <c r="M139"/>
  <c r="I139" s="1"/>
  <c r="L139"/>
  <c r="K139"/>
  <c r="J139"/>
  <c r="H139"/>
  <c r="G139"/>
  <c r="J138"/>
  <c r="I138"/>
  <c r="H138"/>
  <c r="G138"/>
  <c r="R137"/>
  <c r="Q137"/>
  <c r="I137" s="1"/>
  <c r="P137"/>
  <c r="O137"/>
  <c r="J137"/>
  <c r="H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I131" s="1"/>
  <c r="L131"/>
  <c r="K131"/>
  <c r="J131"/>
  <c r="H131"/>
  <c r="G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I125" s="1"/>
  <c r="L125"/>
  <c r="K125"/>
  <c r="J125"/>
  <c r="H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I117" s="1"/>
  <c r="L117"/>
  <c r="K117"/>
  <c r="J117"/>
  <c r="H117"/>
  <c r="G117"/>
  <c r="R115"/>
  <c r="Q115"/>
  <c r="P115"/>
  <c r="O115"/>
  <c r="N115"/>
  <c r="M115"/>
  <c r="I115" s="1"/>
  <c r="L115"/>
  <c r="K115"/>
  <c r="J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O105"/>
  <c r="J105"/>
  <c r="I105"/>
  <c r="H105"/>
  <c r="G105"/>
  <c r="J104"/>
  <c r="I104"/>
  <c r="H104"/>
  <c r="G104"/>
  <c r="R102"/>
  <c r="Q102"/>
  <c r="P102"/>
  <c r="O102"/>
  <c r="N102"/>
  <c r="M102"/>
  <c r="I102" s="1"/>
  <c r="L102"/>
  <c r="K102"/>
  <c r="J102"/>
  <c r="H102"/>
  <c r="G102"/>
  <c r="J101"/>
  <c r="I101"/>
  <c r="H101"/>
  <c r="G101"/>
  <c r="J100"/>
  <c r="I100"/>
  <c r="H100"/>
  <c r="G100"/>
  <c r="J99"/>
  <c r="I99"/>
  <c r="H99"/>
  <c r="G99"/>
  <c r="R98"/>
  <c r="Q98"/>
  <c r="Q96" s="1"/>
  <c r="Q90" s="1"/>
  <c r="P98"/>
  <c r="O98"/>
  <c r="N98"/>
  <c r="M98"/>
  <c r="I98" s="1"/>
  <c r="L98"/>
  <c r="K98"/>
  <c r="J98"/>
  <c r="H98"/>
  <c r="G98"/>
  <c r="R96"/>
  <c r="P96"/>
  <c r="O96"/>
  <c r="N96"/>
  <c r="M96"/>
  <c r="L96"/>
  <c r="K96"/>
  <c r="J96"/>
  <c r="H96"/>
  <c r="G96"/>
  <c r="J95"/>
  <c r="I95"/>
  <c r="H95"/>
  <c r="G95"/>
  <c r="J94"/>
  <c r="I94"/>
  <c r="H94"/>
  <c r="G94"/>
  <c r="R92"/>
  <c r="Q92"/>
  <c r="P92"/>
  <c r="O92"/>
  <c r="N92"/>
  <c r="M92"/>
  <c r="I92" s="1"/>
  <c r="L92"/>
  <c r="K92"/>
  <c r="J92"/>
  <c r="H92"/>
  <c r="G92"/>
  <c r="R90"/>
  <c r="P90"/>
  <c r="O90"/>
  <c r="N90"/>
  <c r="L90"/>
  <c r="K90"/>
  <c r="J90"/>
  <c r="H90"/>
  <c r="G90"/>
  <c r="J89"/>
  <c r="I89"/>
  <c r="H89"/>
  <c r="G89"/>
  <c r="R87"/>
  <c r="Q87"/>
  <c r="P87"/>
  <c r="O87"/>
  <c r="N87"/>
  <c r="M87"/>
  <c r="I87" s="1"/>
  <c r="L87"/>
  <c r="K87"/>
  <c r="J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I74" s="1"/>
  <c r="L74"/>
  <c r="K74"/>
  <c r="J74"/>
  <c r="H74"/>
  <c r="G74"/>
  <c r="J73"/>
  <c r="I73"/>
  <c r="H73"/>
  <c r="G73"/>
  <c r="R71"/>
  <c r="Q71"/>
  <c r="P71"/>
  <c r="O71"/>
  <c r="N71"/>
  <c r="M71"/>
  <c r="I71" s="1"/>
  <c r="L71"/>
  <c r="K71"/>
  <c r="J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I66" s="1"/>
  <c r="L66"/>
  <c r="K66"/>
  <c r="J66"/>
  <c r="H66"/>
  <c r="G66"/>
  <c r="R64"/>
  <c r="Q64"/>
  <c r="P64"/>
  <c r="O64"/>
  <c r="N64"/>
  <c r="M64"/>
  <c r="I64" s="1"/>
  <c r="L64"/>
  <c r="K64"/>
  <c r="J64"/>
  <c r="H64"/>
  <c r="G64"/>
  <c r="J63"/>
  <c r="I63"/>
  <c r="H63"/>
  <c r="G63"/>
  <c r="R61"/>
  <c r="Q61"/>
  <c r="P61"/>
  <c r="O61"/>
  <c r="N61"/>
  <c r="M61"/>
  <c r="I61" s="1"/>
  <c r="L61"/>
  <c r="K61"/>
  <c r="J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I57" s="1"/>
  <c r="L57"/>
  <c r="K57"/>
  <c r="J57"/>
  <c r="H57"/>
  <c r="G57"/>
  <c r="J56"/>
  <c r="I56"/>
  <c r="H56"/>
  <c r="G56"/>
  <c r="R54"/>
  <c r="Q54"/>
  <c r="P54"/>
  <c r="O54"/>
  <c r="N54"/>
  <c r="M54"/>
  <c r="I54" s="1"/>
  <c r="L54"/>
  <c r="K54"/>
  <c r="J54"/>
  <c r="H54"/>
  <c r="G54"/>
  <c r="J53"/>
  <c r="I53"/>
  <c r="H53"/>
  <c r="G53"/>
  <c r="R51"/>
  <c r="Q51"/>
  <c r="P51"/>
  <c r="O51"/>
  <c r="N51"/>
  <c r="M51"/>
  <c r="I51" s="1"/>
  <c r="L51"/>
  <c r="K51"/>
  <c r="J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I46" s="1"/>
  <c r="L46"/>
  <c r="K46"/>
  <c r="J46"/>
  <c r="H46"/>
  <c r="G46"/>
  <c r="J45"/>
  <c r="I45"/>
  <c r="H45"/>
  <c r="G45"/>
  <c r="J44"/>
  <c r="I44"/>
  <c r="H44"/>
  <c r="G44"/>
  <c r="J43"/>
  <c r="I43"/>
  <c r="H43"/>
  <c r="G43"/>
  <c r="R41"/>
  <c r="Q41"/>
  <c r="Q39" s="1"/>
  <c r="P41"/>
  <c r="O41"/>
  <c r="N41"/>
  <c r="M41"/>
  <c r="I41" s="1"/>
  <c r="L41"/>
  <c r="K41"/>
  <c r="J41"/>
  <c r="H41"/>
  <c r="G41"/>
  <c r="R39"/>
  <c r="P39"/>
  <c r="O39"/>
  <c r="N39"/>
  <c r="M39"/>
  <c r="L39"/>
  <c r="K39"/>
  <c r="J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N35"/>
  <c r="M35"/>
  <c r="I35" s="1"/>
  <c r="L35"/>
  <c r="K35"/>
  <c r="J35"/>
  <c r="H35"/>
  <c r="G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I27" s="1"/>
  <c r="L27"/>
  <c r="K27"/>
  <c r="J27"/>
  <c r="H27"/>
  <c r="G27"/>
  <c r="R26"/>
  <c r="Q26"/>
  <c r="P26"/>
  <c r="O26"/>
  <c r="N26"/>
  <c r="M26"/>
  <c r="I26" s="1"/>
  <c r="L26"/>
  <c r="K26"/>
  <c r="J26"/>
  <c r="H26"/>
  <c r="G26"/>
  <c r="J25"/>
  <c r="I25"/>
  <c r="H25"/>
  <c r="G25"/>
  <c r="J24"/>
  <c r="I24"/>
  <c r="H24"/>
  <c r="G24"/>
  <c r="R22"/>
  <c r="Q22"/>
  <c r="P22"/>
  <c r="O22"/>
  <c r="N22"/>
  <c r="M22"/>
  <c r="I22" s="1"/>
  <c r="L22"/>
  <c r="K22"/>
  <c r="J22"/>
  <c r="H22"/>
  <c r="G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O15"/>
  <c r="N15"/>
  <c r="M15"/>
  <c r="I15" s="1"/>
  <c r="L15"/>
  <c r="K15"/>
  <c r="J15"/>
  <c r="H15"/>
  <c r="G15"/>
  <c r="R13"/>
  <c r="Q13"/>
  <c r="P13"/>
  <c r="O13"/>
  <c r="N13"/>
  <c r="L13"/>
  <c r="K13"/>
  <c r="J13"/>
  <c r="H13"/>
  <c r="G13"/>
  <c r="R11"/>
  <c r="P11"/>
  <c r="O11"/>
  <c r="N11"/>
  <c r="L11"/>
  <c r="K11"/>
  <c r="J11"/>
  <c r="H11"/>
  <c r="G11"/>
  <c r="O10"/>
  <c r="K10"/>
  <c r="G10"/>
  <c r="O142" i="7"/>
  <c r="K142"/>
  <c r="G142" s="1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M8" s="1"/>
  <c r="M143" s="1"/>
  <c r="M145" s="1"/>
  <c r="L135"/>
  <c r="G135"/>
  <c r="F135"/>
  <c r="E135"/>
  <c r="D135"/>
  <c r="U130"/>
  <c r="S130"/>
  <c r="W130" s="1"/>
  <c r="R130"/>
  <c r="V130" s="1"/>
  <c r="Q130"/>
  <c r="P130"/>
  <c r="T130" s="1"/>
  <c r="G130"/>
  <c r="F130"/>
  <c r="E130"/>
  <c r="D130"/>
  <c r="K129"/>
  <c r="J129"/>
  <c r="I129"/>
  <c r="I85" s="1"/>
  <c r="I8" s="1"/>
  <c r="I143" s="1"/>
  <c r="I145" s="1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F103"/>
  <c r="F100" s="1"/>
  <c r="F99" s="1"/>
  <c r="F85" s="1"/>
  <c r="E103"/>
  <c r="E100" s="1"/>
  <c r="E99" s="1"/>
  <c r="E85" s="1"/>
  <c r="E8" s="1"/>
  <c r="E143" s="1"/>
  <c r="E145" s="1"/>
  <c r="K100"/>
  <c r="J100"/>
  <c r="I100"/>
  <c r="H100"/>
  <c r="G100"/>
  <c r="D100"/>
  <c r="K99"/>
  <c r="J99"/>
  <c r="I99"/>
  <c r="H99"/>
  <c r="G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L85"/>
  <c r="K85"/>
  <c r="J85"/>
  <c r="H85"/>
  <c r="G85"/>
  <c r="D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M66"/>
  <c r="L66"/>
  <c r="L8" s="1"/>
  <c r="L143" s="1"/>
  <c r="L145" s="1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J57"/>
  <c r="I57"/>
  <c r="H57"/>
  <c r="H9" s="1"/>
  <c r="H8" s="1"/>
  <c r="H143" s="1"/>
  <c r="H145" s="1"/>
  <c r="F57"/>
  <c r="E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W45"/>
  <c r="S45"/>
  <c r="R45"/>
  <c r="V45" s="1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F37" s="1"/>
  <c r="I37"/>
  <c r="H37"/>
  <c r="E37"/>
  <c r="D37"/>
  <c r="S36"/>
  <c r="W36" s="1"/>
  <c r="R36"/>
  <c r="V36" s="1"/>
  <c r="Q36"/>
  <c r="U36" s="1"/>
  <c r="P36"/>
  <c r="T36" s="1"/>
  <c r="V35"/>
  <c r="S35"/>
  <c r="W35" s="1"/>
  <c r="R35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G25" s="1"/>
  <c r="J25"/>
  <c r="F25" s="1"/>
  <c r="I25"/>
  <c r="H25"/>
  <c r="E25"/>
  <c r="D25"/>
  <c r="K24"/>
  <c r="J24"/>
  <c r="F24" s="1"/>
  <c r="I24"/>
  <c r="H24"/>
  <c r="G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K13" s="1"/>
  <c r="J14"/>
  <c r="J13" s="1"/>
  <c r="I14"/>
  <c r="H14"/>
  <c r="I13"/>
  <c r="H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I10"/>
  <c r="H10"/>
  <c r="E10"/>
  <c r="D10"/>
  <c r="I9"/>
  <c r="E9"/>
  <c r="O8"/>
  <c r="O143" s="1"/>
  <c r="O145" s="1"/>
  <c r="N8"/>
  <c r="N143" s="1"/>
  <c r="N145" s="1"/>
  <c r="R309" i="5"/>
  <c r="J309" s="1"/>
  <c r="Q309"/>
  <c r="P309"/>
  <c r="N309"/>
  <c r="N307" s="1"/>
  <c r="M309"/>
  <c r="M307" s="1"/>
  <c r="L309"/>
  <c r="H309" s="1"/>
  <c r="K309"/>
  <c r="G309"/>
  <c r="Q307"/>
  <c r="Q305" s="1"/>
  <c r="P307"/>
  <c r="P305" s="1"/>
  <c r="K307"/>
  <c r="G307" s="1"/>
  <c r="O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R294" s="1"/>
  <c r="R273" s="1"/>
  <c r="Q296"/>
  <c r="Q294" s="1"/>
  <c r="Q273" s="1"/>
  <c r="P296"/>
  <c r="O296"/>
  <c r="N296"/>
  <c r="N294" s="1"/>
  <c r="M296"/>
  <c r="M294" s="1"/>
  <c r="L296"/>
  <c r="H296" s="1"/>
  <c r="K296"/>
  <c r="G296" s="1"/>
  <c r="P294"/>
  <c r="P273" s="1"/>
  <c r="O294"/>
  <c r="O273" s="1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H279" s="1"/>
  <c r="K279"/>
  <c r="J279"/>
  <c r="I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J264"/>
  <c r="I264"/>
  <c r="H264"/>
  <c r="G264"/>
  <c r="J263"/>
  <c r="I263"/>
  <c r="H263"/>
  <c r="G263"/>
  <c r="R262"/>
  <c r="R260" s="1"/>
  <c r="N262"/>
  <c r="N260" s="1"/>
  <c r="M262"/>
  <c r="I262" s="1"/>
  <c r="L262"/>
  <c r="H262" s="1"/>
  <c r="K262"/>
  <c r="G262" s="1"/>
  <c r="Q260"/>
  <c r="P260"/>
  <c r="O260"/>
  <c r="M260"/>
  <c r="I260" s="1"/>
  <c r="J259"/>
  <c r="I259"/>
  <c r="H259"/>
  <c r="G259"/>
  <c r="N258"/>
  <c r="N256" s="1"/>
  <c r="J256" s="1"/>
  <c r="M258"/>
  <c r="I258" s="1"/>
  <c r="L258"/>
  <c r="H258" s="1"/>
  <c r="K258"/>
  <c r="G258" s="1"/>
  <c r="J258"/>
  <c r="R256"/>
  <c r="Q256"/>
  <c r="P256"/>
  <c r="O256"/>
  <c r="K256"/>
  <c r="G256" s="1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J250" s="1"/>
  <c r="M250"/>
  <c r="I250" s="1"/>
  <c r="L250"/>
  <c r="K250"/>
  <c r="G250" s="1"/>
  <c r="H250"/>
  <c r="R248"/>
  <c r="Q248"/>
  <c r="P248"/>
  <c r="O248"/>
  <c r="L248"/>
  <c r="H248" s="1"/>
  <c r="J247"/>
  <c r="I247"/>
  <c r="H247"/>
  <c r="G247"/>
  <c r="R246"/>
  <c r="Q246"/>
  <c r="P246"/>
  <c r="O246"/>
  <c r="O244" s="1"/>
  <c r="N246"/>
  <c r="M246"/>
  <c r="I246" s="1"/>
  <c r="L246"/>
  <c r="K246"/>
  <c r="G246" s="1"/>
  <c r="J246"/>
  <c r="H246"/>
  <c r="R244"/>
  <c r="Q244"/>
  <c r="P244"/>
  <c r="N244"/>
  <c r="M244"/>
  <c r="L244"/>
  <c r="H244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L235"/>
  <c r="H235" s="1"/>
  <c r="K235"/>
  <c r="G235" s="1"/>
  <c r="J235"/>
  <c r="I235"/>
  <c r="N234"/>
  <c r="N231" s="1"/>
  <c r="J231" s="1"/>
  <c r="M234"/>
  <c r="M231" s="1"/>
  <c r="I231" s="1"/>
  <c r="L234"/>
  <c r="H234" s="1"/>
  <c r="K234"/>
  <c r="G234" s="1"/>
  <c r="J234"/>
  <c r="I234"/>
  <c r="J233"/>
  <c r="I233"/>
  <c r="H233"/>
  <c r="G233"/>
  <c r="R231"/>
  <c r="Q231"/>
  <c r="P231"/>
  <c r="O231"/>
  <c r="L231"/>
  <c r="H231" s="1"/>
  <c r="R230"/>
  <c r="Q230"/>
  <c r="Q226" s="1"/>
  <c r="P230"/>
  <c r="O230"/>
  <c r="N230"/>
  <c r="M230"/>
  <c r="M226" s="1"/>
  <c r="I226" s="1"/>
  <c r="L230"/>
  <c r="H230" s="1"/>
  <c r="K230"/>
  <c r="J230"/>
  <c r="I230"/>
  <c r="G230"/>
  <c r="J229"/>
  <c r="I229"/>
  <c r="H229"/>
  <c r="G229"/>
  <c r="R228"/>
  <c r="Q228"/>
  <c r="P228"/>
  <c r="O228"/>
  <c r="N228"/>
  <c r="M228"/>
  <c r="L228"/>
  <c r="K228"/>
  <c r="J228"/>
  <c r="I228"/>
  <c r="H228"/>
  <c r="G228"/>
  <c r="R226"/>
  <c r="P226"/>
  <c r="O226"/>
  <c r="N226"/>
  <c r="L226"/>
  <c r="H226" s="1"/>
  <c r="K226"/>
  <c r="G226" s="1"/>
  <c r="J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K222"/>
  <c r="J222"/>
  <c r="I222"/>
  <c r="H222"/>
  <c r="R221"/>
  <c r="Q221"/>
  <c r="P221"/>
  <c r="O221"/>
  <c r="N221"/>
  <c r="M221"/>
  <c r="I221" s="1"/>
  <c r="L221"/>
  <c r="H221" s="1"/>
  <c r="K221"/>
  <c r="G221" s="1"/>
  <c r="J221"/>
  <c r="J220"/>
  <c r="I220"/>
  <c r="H220"/>
  <c r="G220"/>
  <c r="R219"/>
  <c r="R217" s="1"/>
  <c r="Q219"/>
  <c r="P219"/>
  <c r="O219"/>
  <c r="O217" s="1"/>
  <c r="N219"/>
  <c r="N217" s="1"/>
  <c r="J217" s="1"/>
  <c r="M219"/>
  <c r="L219"/>
  <c r="H219" s="1"/>
  <c r="K219"/>
  <c r="K217" s="1"/>
  <c r="G217" s="1"/>
  <c r="J219"/>
  <c r="I219"/>
  <c r="Q217"/>
  <c r="P217"/>
  <c r="M217"/>
  <c r="I217" s="1"/>
  <c r="R216"/>
  <c r="R214" s="1"/>
  <c r="Q216"/>
  <c r="Q214" s="1"/>
  <c r="P216"/>
  <c r="P214" s="1"/>
  <c r="O216"/>
  <c r="O214" s="1"/>
  <c r="N216"/>
  <c r="N214" s="1"/>
  <c r="M216"/>
  <c r="I216" s="1"/>
  <c r="L216"/>
  <c r="H216" s="1"/>
  <c r="K216"/>
  <c r="G216" s="1"/>
  <c r="M214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I196" s="1"/>
  <c r="L196"/>
  <c r="K196"/>
  <c r="J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I190" s="1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J185"/>
  <c r="I185"/>
  <c r="H185"/>
  <c r="G185"/>
  <c r="R183"/>
  <c r="Q183"/>
  <c r="P183"/>
  <c r="O183"/>
  <c r="N183"/>
  <c r="M183"/>
  <c r="L183"/>
  <c r="K183"/>
  <c r="J183"/>
  <c r="I183"/>
  <c r="H183"/>
  <c r="G183"/>
  <c r="J182"/>
  <c r="I182"/>
  <c r="H182"/>
  <c r="G182"/>
  <c r="R180"/>
  <c r="Q180"/>
  <c r="P180"/>
  <c r="O180"/>
  <c r="N180"/>
  <c r="M180"/>
  <c r="L180"/>
  <c r="K180"/>
  <c r="J180"/>
  <c r="I180"/>
  <c r="H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H176" s="1"/>
  <c r="K176"/>
  <c r="J176"/>
  <c r="I176"/>
  <c r="G176"/>
  <c r="R174"/>
  <c r="Q174"/>
  <c r="P174"/>
  <c r="O174"/>
  <c r="N174"/>
  <c r="J174" s="1"/>
  <c r="M174"/>
  <c r="L174"/>
  <c r="H174" s="1"/>
  <c r="K174"/>
  <c r="I174"/>
  <c r="G174"/>
  <c r="R173"/>
  <c r="R171" s="1"/>
  <c r="Q173"/>
  <c r="P173"/>
  <c r="O173"/>
  <c r="O171" s="1"/>
  <c r="O163" s="1"/>
  <c r="N173"/>
  <c r="N171" s="1"/>
  <c r="M173"/>
  <c r="I173" s="1"/>
  <c r="L173"/>
  <c r="K173"/>
  <c r="G173" s="1"/>
  <c r="J173"/>
  <c r="H173"/>
  <c r="Q171"/>
  <c r="P171"/>
  <c r="M171"/>
  <c r="I171" s="1"/>
  <c r="L171"/>
  <c r="H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G167" s="1"/>
  <c r="J167"/>
  <c r="H167"/>
  <c r="R165"/>
  <c r="Q165"/>
  <c r="Q163" s="1"/>
  <c r="P165"/>
  <c r="O165"/>
  <c r="N165"/>
  <c r="M165"/>
  <c r="I165" s="1"/>
  <c r="L165"/>
  <c r="H165" s="1"/>
  <c r="K165"/>
  <c r="J165"/>
  <c r="G165"/>
  <c r="R162"/>
  <c r="Q162"/>
  <c r="P162"/>
  <c r="P160" s="1"/>
  <c r="O162"/>
  <c r="O160" s="1"/>
  <c r="N162"/>
  <c r="J162" s="1"/>
  <c r="M162"/>
  <c r="I162" s="1"/>
  <c r="L162"/>
  <c r="H162" s="1"/>
  <c r="K162"/>
  <c r="G162" s="1"/>
  <c r="R160"/>
  <c r="Q160"/>
  <c r="N160"/>
  <c r="J160" s="1"/>
  <c r="M160"/>
  <c r="I160" s="1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P145" s="1"/>
  <c r="P143" s="1"/>
  <c r="O147"/>
  <c r="N147"/>
  <c r="M147"/>
  <c r="I147" s="1"/>
  <c r="L147"/>
  <c r="H147" s="1"/>
  <c r="K147"/>
  <c r="K145" s="1"/>
  <c r="J147"/>
  <c r="G147"/>
  <c r="R145"/>
  <c r="R143" s="1"/>
  <c r="Q145"/>
  <c r="O145"/>
  <c r="O143" s="1"/>
  <c r="N145"/>
  <c r="N143" s="1"/>
  <c r="J145"/>
  <c r="Q143"/>
  <c r="R142"/>
  <c r="R140" s="1"/>
  <c r="Q142"/>
  <c r="P142"/>
  <c r="O142"/>
  <c r="N142"/>
  <c r="N140" s="1"/>
  <c r="J140" s="1"/>
  <c r="M142"/>
  <c r="I142" s="1"/>
  <c r="L142"/>
  <c r="K142"/>
  <c r="J142"/>
  <c r="H142"/>
  <c r="G142"/>
  <c r="Q140"/>
  <c r="P140"/>
  <c r="O140"/>
  <c r="L140"/>
  <c r="H140" s="1"/>
  <c r="K140"/>
  <c r="G140"/>
  <c r="R139"/>
  <c r="Q139"/>
  <c r="P139"/>
  <c r="O139"/>
  <c r="N139"/>
  <c r="M139"/>
  <c r="L139"/>
  <c r="K139"/>
  <c r="K131" s="1"/>
  <c r="J139"/>
  <c r="I139"/>
  <c r="H139"/>
  <c r="G139"/>
  <c r="J138"/>
  <c r="I138"/>
  <c r="H138"/>
  <c r="G138"/>
  <c r="R137"/>
  <c r="J137" s="1"/>
  <c r="Q137"/>
  <c r="P137"/>
  <c r="O137"/>
  <c r="G137" s="1"/>
  <c r="I137"/>
  <c r="H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N131"/>
  <c r="J131" s="1"/>
  <c r="M131"/>
  <c r="L131"/>
  <c r="I131"/>
  <c r="H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J125"/>
  <c r="I125"/>
  <c r="H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R115" s="1"/>
  <c r="Q117"/>
  <c r="P117"/>
  <c r="O117"/>
  <c r="N117"/>
  <c r="N115" s="1"/>
  <c r="J115" s="1"/>
  <c r="M117"/>
  <c r="I117" s="1"/>
  <c r="L117"/>
  <c r="K117"/>
  <c r="H117"/>
  <c r="G117"/>
  <c r="Q115"/>
  <c r="P115"/>
  <c r="O115"/>
  <c r="M115"/>
  <c r="I115" s="1"/>
  <c r="L115"/>
  <c r="K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J105" s="1"/>
  <c r="Q105"/>
  <c r="I105" s="1"/>
  <c r="P105"/>
  <c r="H105" s="1"/>
  <c r="O105"/>
  <c r="G105"/>
  <c r="J104"/>
  <c r="I104"/>
  <c r="H104"/>
  <c r="G104"/>
  <c r="R102"/>
  <c r="O102"/>
  <c r="G102" s="1"/>
  <c r="N102"/>
  <c r="M102"/>
  <c r="L102"/>
  <c r="K102"/>
  <c r="J102"/>
  <c r="J101"/>
  <c r="I101"/>
  <c r="H101"/>
  <c r="G101"/>
  <c r="J100"/>
  <c r="I100"/>
  <c r="H100"/>
  <c r="G100"/>
  <c r="J99"/>
  <c r="I99"/>
  <c r="H99"/>
  <c r="G99"/>
  <c r="R98"/>
  <c r="Q98"/>
  <c r="P98"/>
  <c r="O98"/>
  <c r="O96" s="1"/>
  <c r="N98"/>
  <c r="J98" s="1"/>
  <c r="M98"/>
  <c r="L98"/>
  <c r="K98"/>
  <c r="G98" s="1"/>
  <c r="I98"/>
  <c r="H98"/>
  <c r="R96"/>
  <c r="Q96"/>
  <c r="P96"/>
  <c r="N96"/>
  <c r="M96"/>
  <c r="I96" s="1"/>
  <c r="L96"/>
  <c r="H96"/>
  <c r="J95"/>
  <c r="I95"/>
  <c r="H95"/>
  <c r="G95"/>
  <c r="J94"/>
  <c r="I94"/>
  <c r="H94"/>
  <c r="G94"/>
  <c r="R92"/>
  <c r="Q92"/>
  <c r="P92"/>
  <c r="O92"/>
  <c r="N92"/>
  <c r="M92"/>
  <c r="L92"/>
  <c r="K92"/>
  <c r="J92"/>
  <c r="I92"/>
  <c r="H92"/>
  <c r="G92"/>
  <c r="L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K66"/>
  <c r="J66"/>
  <c r="I66"/>
  <c r="H66"/>
  <c r="G66"/>
  <c r="R64"/>
  <c r="Q64"/>
  <c r="P64"/>
  <c r="O64"/>
  <c r="N64"/>
  <c r="M64"/>
  <c r="L64"/>
  <c r="K64"/>
  <c r="J64"/>
  <c r="I64"/>
  <c r="H64"/>
  <c r="G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J46"/>
  <c r="I46"/>
  <c r="H46"/>
  <c r="G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J41"/>
  <c r="I41"/>
  <c r="H41"/>
  <c r="G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O33" s="1"/>
  <c r="N35"/>
  <c r="M35"/>
  <c r="I35" s="1"/>
  <c r="L35"/>
  <c r="K35"/>
  <c r="G35" s="1"/>
  <c r="J35"/>
  <c r="H35"/>
  <c r="R33"/>
  <c r="Q33"/>
  <c r="P33"/>
  <c r="N33"/>
  <c r="M33"/>
  <c r="L33"/>
  <c r="J33"/>
  <c r="I33"/>
  <c r="H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R22" s="1"/>
  <c r="R11" s="1"/>
  <c r="Q26"/>
  <c r="P26"/>
  <c r="O26"/>
  <c r="N26"/>
  <c r="N22" s="1"/>
  <c r="M26"/>
  <c r="I26" s="1"/>
  <c r="L26"/>
  <c r="K26"/>
  <c r="H26"/>
  <c r="G26"/>
  <c r="J25"/>
  <c r="I25"/>
  <c r="H25"/>
  <c r="G25"/>
  <c r="J24"/>
  <c r="I24"/>
  <c r="H24"/>
  <c r="G24"/>
  <c r="Q22"/>
  <c r="Q11" s="1"/>
  <c r="P22"/>
  <c r="O22"/>
  <c r="M22"/>
  <c r="I22" s="1"/>
  <c r="L22"/>
  <c r="K22"/>
  <c r="H22"/>
  <c r="G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P13" s="1"/>
  <c r="P11" s="1"/>
  <c r="O15"/>
  <c r="N15"/>
  <c r="J15" s="1"/>
  <c r="M15"/>
  <c r="L15"/>
  <c r="H15" s="1"/>
  <c r="K15"/>
  <c r="I15"/>
  <c r="G15"/>
  <c r="R13"/>
  <c r="Q13"/>
  <c r="O13"/>
  <c r="O11" s="1"/>
  <c r="N13"/>
  <c r="M13"/>
  <c r="I13" s="1"/>
  <c r="K13"/>
  <c r="G13" s="1"/>
  <c r="J13"/>
  <c r="O142" i="4"/>
  <c r="K142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L135"/>
  <c r="L8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I85" s="1"/>
  <c r="H129"/>
  <c r="H8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G103"/>
  <c r="F103"/>
  <c r="E103"/>
  <c r="E100" s="1"/>
  <c r="E99" s="1"/>
  <c r="E85" s="1"/>
  <c r="K100"/>
  <c r="J100"/>
  <c r="I100"/>
  <c r="H100"/>
  <c r="G100"/>
  <c r="F100"/>
  <c r="K99"/>
  <c r="J99"/>
  <c r="I99"/>
  <c r="H99"/>
  <c r="G99"/>
  <c r="F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K85"/>
  <c r="J85"/>
  <c r="G85"/>
  <c r="F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D73" s="1"/>
  <c r="O73"/>
  <c r="N73"/>
  <c r="M73"/>
  <c r="L73"/>
  <c r="G73"/>
  <c r="F73"/>
  <c r="E73"/>
  <c r="O66"/>
  <c r="N66"/>
  <c r="M66"/>
  <c r="M8" s="1"/>
  <c r="M143" s="1"/>
  <c r="M145" s="1"/>
  <c r="L66"/>
  <c r="L8" s="1"/>
  <c r="L143" s="1"/>
  <c r="L145" s="1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I57"/>
  <c r="H57"/>
  <c r="H9" s="1"/>
  <c r="H8" s="1"/>
  <c r="H143" s="1"/>
  <c r="H145" s="1"/>
  <c r="G57"/>
  <c r="F57"/>
  <c r="E57"/>
  <c r="D57"/>
  <c r="D9" s="1"/>
  <c r="D8" s="1"/>
  <c r="D143" s="1"/>
  <c r="D145" s="1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I37"/>
  <c r="H37"/>
  <c r="F37"/>
  <c r="E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K25" s="1"/>
  <c r="I27"/>
  <c r="R27" s="1"/>
  <c r="V27" s="1"/>
  <c r="H27"/>
  <c r="P27" s="1"/>
  <c r="T27" s="1"/>
  <c r="S26"/>
  <c r="W26" s="1"/>
  <c r="R26"/>
  <c r="V26" s="1"/>
  <c r="Q26"/>
  <c r="U26" s="1"/>
  <c r="P26"/>
  <c r="T26" s="1"/>
  <c r="J25"/>
  <c r="F25" s="1"/>
  <c r="H25"/>
  <c r="D25"/>
  <c r="J24"/>
  <c r="F24" s="1"/>
  <c r="H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J13"/>
  <c r="F13" s="1"/>
  <c r="I13"/>
  <c r="H13"/>
  <c r="G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F10" s="1"/>
  <c r="F9" s="1"/>
  <c r="F8" s="1"/>
  <c r="F143" s="1"/>
  <c r="F145" s="1"/>
  <c r="I10"/>
  <c r="H10"/>
  <c r="G10"/>
  <c r="E10"/>
  <c r="D10"/>
  <c r="O8"/>
  <c r="O143" s="1"/>
  <c r="O145" s="1"/>
  <c r="N8"/>
  <c r="N143" s="1"/>
  <c r="N145" s="1"/>
  <c r="N10" i="19" l="1"/>
  <c r="L163"/>
  <c r="K244"/>
  <c r="L307"/>
  <c r="Q307"/>
  <c r="L248"/>
  <c r="K294"/>
  <c r="R260"/>
  <c r="E13" i="18"/>
  <c r="I10"/>
  <c r="I24"/>
  <c r="E24" s="1"/>
  <c r="K9"/>
  <c r="K8" s="1"/>
  <c r="J25"/>
  <c r="G349" i="17"/>
  <c r="H329"/>
  <c r="G329" s="1"/>
  <c r="G545"/>
  <c r="H681"/>
  <c r="G681" s="1"/>
  <c r="G683"/>
  <c r="G282"/>
  <c r="H280"/>
  <c r="G280" s="1"/>
  <c r="G252"/>
  <c r="G353"/>
  <c r="G361"/>
  <c r="H527"/>
  <c r="H686"/>
  <c r="G686" s="1"/>
  <c r="G688"/>
  <c r="I220"/>
  <c r="I359"/>
  <c r="G351"/>
  <c r="G363"/>
  <c r="G531"/>
  <c r="G556"/>
  <c r="G684"/>
  <c r="I13"/>
  <c r="I11" s="1"/>
  <c r="I9" s="1"/>
  <c r="H73"/>
  <c r="I98"/>
  <c r="I96" s="1"/>
  <c r="G96" s="1"/>
  <c r="H232"/>
  <c r="I346"/>
  <c r="I329" s="1"/>
  <c r="H398"/>
  <c r="I409"/>
  <c r="H610"/>
  <c r="H784"/>
  <c r="G784" s="1"/>
  <c r="H600"/>
  <c r="G600" s="1"/>
  <c r="G260"/>
  <c r="G258" s="1"/>
  <c r="G369"/>
  <c r="G404"/>
  <c r="I423"/>
  <c r="G554"/>
  <c r="G697"/>
  <c r="H430"/>
  <c r="I529"/>
  <c r="I527" s="1"/>
  <c r="I525" s="1"/>
  <c r="H563"/>
  <c r="G563" s="1"/>
  <c r="H636"/>
  <c r="H764"/>
  <c r="F206" i="16"/>
  <c r="D206" s="1"/>
  <c r="D208"/>
  <c r="E83"/>
  <c r="D83" s="1"/>
  <c r="D85"/>
  <c r="D14"/>
  <c r="E12"/>
  <c r="D27"/>
  <c r="E25"/>
  <c r="D25" s="1"/>
  <c r="F173"/>
  <c r="D175"/>
  <c r="D70"/>
  <c r="D95"/>
  <c r="E93"/>
  <c r="D93" s="1"/>
  <c r="E74"/>
  <c r="D74" s="1"/>
  <c r="D16"/>
  <c r="D29"/>
  <c r="D38"/>
  <c r="D43"/>
  <c r="D57"/>
  <c r="D60"/>
  <c r="D72"/>
  <c r="D80"/>
  <c r="D88"/>
  <c r="D91"/>
  <c r="D97"/>
  <c r="D102"/>
  <c r="D105"/>
  <c r="D129"/>
  <c r="D135"/>
  <c r="D177"/>
  <c r="D182"/>
  <c r="D199"/>
  <c r="G303" i="15"/>
  <c r="F303" s="1"/>
  <c r="F305"/>
  <c r="F9"/>
  <c r="F31"/>
  <c r="F143"/>
  <c r="G240"/>
  <c r="F240" s="1"/>
  <c r="F183"/>
  <c r="F242"/>
  <c r="F273"/>
  <c r="F307"/>
  <c r="G62"/>
  <c r="F62" s="1"/>
  <c r="F69"/>
  <c r="H100"/>
  <c r="H88" s="1"/>
  <c r="H8" s="1"/>
  <c r="G129"/>
  <c r="F129" s="1"/>
  <c r="G141"/>
  <c r="F141" s="1"/>
  <c r="G169"/>
  <c r="G229"/>
  <c r="F229" s="1"/>
  <c r="G292"/>
  <c r="F292" s="1"/>
  <c r="G246"/>
  <c r="F246" s="1"/>
  <c r="G210"/>
  <c r="F210" s="1"/>
  <c r="G363" i="14"/>
  <c r="H361"/>
  <c r="H359" s="1"/>
  <c r="H9" i="12"/>
  <c r="H161"/>
  <c r="H210"/>
  <c r="E90" i="11"/>
  <c r="D90" s="1"/>
  <c r="E89" s="1"/>
  <c r="D89" s="1"/>
  <c r="F119"/>
  <c r="D119" s="1"/>
  <c r="D124"/>
  <c r="G11" i="12"/>
  <c r="F11" s="1"/>
  <c r="F33"/>
  <c r="F96"/>
  <c r="F135"/>
  <c r="F171"/>
  <c r="F174"/>
  <c r="F214"/>
  <c r="F215"/>
  <c r="F244"/>
  <c r="G246"/>
  <c r="E14" i="13"/>
  <c r="D14" s="1"/>
  <c r="E22"/>
  <c r="E51"/>
  <c r="D51" s="1"/>
  <c r="D141"/>
  <c r="D163"/>
  <c r="F208"/>
  <c r="D215"/>
  <c r="I13" i="14"/>
  <c r="I11" s="1"/>
  <c r="H73"/>
  <c r="G103"/>
  <c r="H282"/>
  <c r="I346"/>
  <c r="I329" s="1"/>
  <c r="I361"/>
  <c r="I359" s="1"/>
  <c r="G359" s="1"/>
  <c r="G401"/>
  <c r="G532"/>
  <c r="I529"/>
  <c r="I527" s="1"/>
  <c r="G612"/>
  <c r="I636"/>
  <c r="I634" s="1"/>
  <c r="I632" s="1"/>
  <c r="H100" i="12"/>
  <c r="F140"/>
  <c r="H143"/>
  <c r="H141" s="1"/>
  <c r="F217"/>
  <c r="D166" i="13"/>
  <c r="H13" i="14"/>
  <c r="G13" s="1"/>
  <c r="I98"/>
  <c r="I96" s="1"/>
  <c r="I234"/>
  <c r="I232" s="1"/>
  <c r="I258"/>
  <c r="I252" s="1"/>
  <c r="G252" s="1"/>
  <c r="G346"/>
  <c r="E64" i="11"/>
  <c r="D64" s="1"/>
  <c r="F24" i="12"/>
  <c r="F31"/>
  <c r="F100"/>
  <c r="F115"/>
  <c r="F220"/>
  <c r="G242"/>
  <c r="F242" s="1"/>
  <c r="H271"/>
  <c r="E54" i="13"/>
  <c r="D54" s="1"/>
  <c r="E144"/>
  <c r="F200"/>
  <c r="D200" s="1"/>
  <c r="G234" i="14"/>
  <c r="I282"/>
  <c r="I280" s="1"/>
  <c r="G349"/>
  <c r="I355"/>
  <c r="I409"/>
  <c r="I407" s="1"/>
  <c r="H430"/>
  <c r="G430" s="1"/>
  <c r="I430"/>
  <c r="I428" s="1"/>
  <c r="H545"/>
  <c r="H543" s="1"/>
  <c r="G543" s="1"/>
  <c r="H634"/>
  <c r="G636"/>
  <c r="H686"/>
  <c r="G686" s="1"/>
  <c r="G688"/>
  <c r="H681"/>
  <c r="G681" s="1"/>
  <c r="G683"/>
  <c r="I421"/>
  <c r="G421" s="1"/>
  <c r="G423"/>
  <c r="G600"/>
  <c r="H591"/>
  <c r="G591" s="1"/>
  <c r="H762"/>
  <c r="G764"/>
  <c r="H786"/>
  <c r="G788"/>
  <c r="H280"/>
  <c r="G280" s="1"/>
  <c r="G282"/>
  <c r="H428"/>
  <c r="G428" s="1"/>
  <c r="G527"/>
  <c r="G329"/>
  <c r="H11"/>
  <c r="H96"/>
  <c r="H232"/>
  <c r="G284"/>
  <c r="G286"/>
  <c r="G398"/>
  <c r="H409"/>
  <c r="H407" s="1"/>
  <c r="G425"/>
  <c r="G427"/>
  <c r="G432"/>
  <c r="G529"/>
  <c r="G540"/>
  <c r="G565"/>
  <c r="G569"/>
  <c r="G574"/>
  <c r="G618"/>
  <c r="G790"/>
  <c r="G260"/>
  <c r="G258" s="1"/>
  <c r="G404"/>
  <c r="G409"/>
  <c r="I545"/>
  <c r="I543" s="1"/>
  <c r="I525" s="1"/>
  <c r="G554"/>
  <c r="G603"/>
  <c r="G684"/>
  <c r="G697"/>
  <c r="G610"/>
  <c r="G640"/>
  <c r="G768"/>
  <c r="F173" i="13"/>
  <c r="D175"/>
  <c r="E12"/>
  <c r="F206"/>
  <c r="D206" s="1"/>
  <c r="D208"/>
  <c r="D144"/>
  <c r="E74"/>
  <c r="D74" s="1"/>
  <c r="E99"/>
  <c r="D99" s="1"/>
  <c r="D16"/>
  <c r="D38"/>
  <c r="E148"/>
  <c r="D148" s="1"/>
  <c r="F191"/>
  <c r="D191" s="1"/>
  <c r="E27"/>
  <c r="E41"/>
  <c r="D41" s="1"/>
  <c r="E58"/>
  <c r="D58" s="1"/>
  <c r="E70"/>
  <c r="E78"/>
  <c r="D78" s="1"/>
  <c r="E89"/>
  <c r="D89" s="1"/>
  <c r="E95"/>
  <c r="E103"/>
  <c r="D103" s="1"/>
  <c r="E133"/>
  <c r="D133" s="1"/>
  <c r="D146"/>
  <c r="D156"/>
  <c r="D159"/>
  <c r="D177"/>
  <c r="D182"/>
  <c r="D187"/>
  <c r="D199"/>
  <c r="D202"/>
  <c r="D210"/>
  <c r="E85"/>
  <c r="E115"/>
  <c r="D115" s="1"/>
  <c r="D21"/>
  <c r="G141" i="12"/>
  <c r="F158"/>
  <c r="H88"/>
  <c r="F129"/>
  <c r="F169"/>
  <c r="H240"/>
  <c r="F163"/>
  <c r="G161"/>
  <c r="F161" s="1"/>
  <c r="F246"/>
  <c r="F258"/>
  <c r="F271"/>
  <c r="G229"/>
  <c r="F229" s="1"/>
  <c r="G88"/>
  <c r="F88" s="1"/>
  <c r="G20"/>
  <c r="F46"/>
  <c r="F160"/>
  <c r="F212"/>
  <c r="F260"/>
  <c r="F305"/>
  <c r="D62" i="11"/>
  <c r="F53"/>
  <c r="D80"/>
  <c r="E74"/>
  <c r="E53"/>
  <c r="D53" s="1"/>
  <c r="E13"/>
  <c r="D56"/>
  <c r="D63"/>
  <c r="D65"/>
  <c r="E122"/>
  <c r="E23"/>
  <c r="D47"/>
  <c r="D82"/>
  <c r="D87"/>
  <c r="D93"/>
  <c r="D120"/>
  <c r="H242" i="8"/>
  <c r="I307"/>
  <c r="M305"/>
  <c r="I305" s="1"/>
  <c r="I96"/>
  <c r="Q11"/>
  <c r="Q10" s="1"/>
  <c r="I39"/>
  <c r="J307"/>
  <c r="N305"/>
  <c r="M13"/>
  <c r="L294"/>
  <c r="H294" s="1"/>
  <c r="M90"/>
  <c r="I90" s="1"/>
  <c r="L273"/>
  <c r="H273" s="1"/>
  <c r="I309"/>
  <c r="R307"/>
  <c r="R305" s="1"/>
  <c r="R10" s="1"/>
  <c r="G13" i="7"/>
  <c r="K10"/>
  <c r="J10"/>
  <c r="F13"/>
  <c r="D57"/>
  <c r="D9" s="1"/>
  <c r="D8" s="1"/>
  <c r="D143" s="1"/>
  <c r="D145" s="1"/>
  <c r="N212" i="5"/>
  <c r="J212" s="1"/>
  <c r="J214"/>
  <c r="J143"/>
  <c r="R212"/>
  <c r="J22"/>
  <c r="N11"/>
  <c r="J11" s="1"/>
  <c r="N90"/>
  <c r="Q212"/>
  <c r="G145"/>
  <c r="K143"/>
  <c r="G143" s="1"/>
  <c r="R90"/>
  <c r="J26"/>
  <c r="M11"/>
  <c r="I11" s="1"/>
  <c r="R163"/>
  <c r="K248"/>
  <c r="G248" s="1"/>
  <c r="R242"/>
  <c r="J117"/>
  <c r="J216"/>
  <c r="G219"/>
  <c r="Q102"/>
  <c r="L145"/>
  <c r="L160"/>
  <c r="H160" s="1"/>
  <c r="P163"/>
  <c r="P212"/>
  <c r="Q242"/>
  <c r="J96"/>
  <c r="I214"/>
  <c r="J296"/>
  <c r="K11"/>
  <c r="G11" s="1"/>
  <c r="L13"/>
  <c r="K33"/>
  <c r="G33" s="1"/>
  <c r="K96"/>
  <c r="P102"/>
  <c r="O131"/>
  <c r="G131" s="1"/>
  <c r="K160"/>
  <c r="G160" s="1"/>
  <c r="M212"/>
  <c r="I212" s="1"/>
  <c r="O212"/>
  <c r="G222"/>
  <c r="K244"/>
  <c r="G244" s="1"/>
  <c r="M248"/>
  <c r="I248" s="1"/>
  <c r="J294"/>
  <c r="N273"/>
  <c r="J273" s="1"/>
  <c r="J171"/>
  <c r="N163"/>
  <c r="I294"/>
  <c r="M273"/>
  <c r="I273" s="1"/>
  <c r="J260"/>
  <c r="J244"/>
  <c r="G142" i="4"/>
  <c r="M140" i="5"/>
  <c r="M145"/>
  <c r="K231"/>
  <c r="G231" s="1"/>
  <c r="I244"/>
  <c r="K260"/>
  <c r="G260" s="1"/>
  <c r="I296"/>
  <c r="M163"/>
  <c r="I163" s="1"/>
  <c r="K171"/>
  <c r="L214"/>
  <c r="P242"/>
  <c r="K305"/>
  <c r="G305" s="1"/>
  <c r="L217"/>
  <c r="H217" s="1"/>
  <c r="N248"/>
  <c r="J248" s="1"/>
  <c r="J262"/>
  <c r="L163"/>
  <c r="H163" s="1"/>
  <c r="K214"/>
  <c r="M256"/>
  <c r="I256" s="1"/>
  <c r="O242"/>
  <c r="L307"/>
  <c r="I309"/>
  <c r="I307"/>
  <c r="M305"/>
  <c r="J307"/>
  <c r="N305"/>
  <c r="L294"/>
  <c r="L256"/>
  <c r="L260"/>
  <c r="H260" s="1"/>
  <c r="K294"/>
  <c r="R307"/>
  <c r="R305" s="1"/>
  <c r="G25" i="4"/>
  <c r="K24"/>
  <c r="I25"/>
  <c r="S27"/>
  <c r="W27" s="1"/>
  <c r="Q27"/>
  <c r="U27" s="1"/>
  <c r="J9"/>
  <c r="J8" s="1"/>
  <c r="J143" s="1"/>
  <c r="J145" s="1"/>
  <c r="H163" i="19" l="1"/>
  <c r="J260"/>
  <c r="R242"/>
  <c r="H307"/>
  <c r="L305"/>
  <c r="H305" s="1"/>
  <c r="I307"/>
  <c r="Q305"/>
  <c r="H248"/>
  <c r="L242"/>
  <c r="H242" s="1"/>
  <c r="G294"/>
  <c r="K273"/>
  <c r="G273" s="1"/>
  <c r="G244"/>
  <c r="K242"/>
  <c r="K143" i="18"/>
  <c r="K145" s="1"/>
  <c r="Y8"/>
  <c r="I9"/>
  <c r="I8" s="1"/>
  <c r="I143" s="1"/>
  <c r="I145" s="1"/>
  <c r="E10"/>
  <c r="E9" s="1"/>
  <c r="E8" s="1"/>
  <c r="E143" s="1"/>
  <c r="E145" s="1"/>
  <c r="J24"/>
  <c r="F25"/>
  <c r="G423" i="17"/>
  <c r="I421"/>
  <c r="G421" s="1"/>
  <c r="G232"/>
  <c r="H220"/>
  <c r="G220" s="1"/>
  <c r="H604"/>
  <c r="G604" s="1"/>
  <c r="G610"/>
  <c r="H634"/>
  <c r="G636"/>
  <c r="H396"/>
  <c r="G398"/>
  <c r="H63"/>
  <c r="G73"/>
  <c r="G527"/>
  <c r="H525"/>
  <c r="G525" s="1"/>
  <c r="G764"/>
  <c r="H762"/>
  <c r="H428"/>
  <c r="G430"/>
  <c r="I407"/>
  <c r="G409"/>
  <c r="H591"/>
  <c r="G591" s="1"/>
  <c r="G13"/>
  <c r="H543"/>
  <c r="G543" s="1"/>
  <c r="G98"/>
  <c r="G529"/>
  <c r="G11"/>
  <c r="G346"/>
  <c r="D12" i="16"/>
  <c r="F171"/>
  <c r="D173"/>
  <c r="E68"/>
  <c r="D68" s="1"/>
  <c r="F169" i="15"/>
  <c r="G161"/>
  <c r="F161" s="1"/>
  <c r="F100"/>
  <c r="G271"/>
  <c r="F271" s="1"/>
  <c r="G88"/>
  <c r="I220" i="14"/>
  <c r="G355"/>
  <c r="I353"/>
  <c r="G353" s="1"/>
  <c r="H63"/>
  <c r="G63" s="1"/>
  <c r="G73"/>
  <c r="D74" i="11"/>
  <c r="F74"/>
  <c r="G361" i="14"/>
  <c r="G96"/>
  <c r="G240" i="12"/>
  <c r="F240" s="1"/>
  <c r="F143"/>
  <c r="F141"/>
  <c r="F8" i="11"/>
  <c r="H8" i="12"/>
  <c r="E127" i="13"/>
  <c r="D127" s="1"/>
  <c r="E142"/>
  <c r="D142" s="1"/>
  <c r="I9" i="14"/>
  <c r="G98"/>
  <c r="G11"/>
  <c r="G762"/>
  <c r="H723"/>
  <c r="G723" s="1"/>
  <c r="G786"/>
  <c r="H784"/>
  <c r="G784" s="1"/>
  <c r="G634"/>
  <c r="H632"/>
  <c r="G632" s="1"/>
  <c r="G545"/>
  <c r="H405"/>
  <c r="G405" s="1"/>
  <c r="G407"/>
  <c r="H220"/>
  <c r="G232"/>
  <c r="H525"/>
  <c r="G525" s="1"/>
  <c r="I405"/>
  <c r="I8" s="1"/>
  <c r="D85" i="13"/>
  <c r="E83"/>
  <c r="D83" s="1"/>
  <c r="D70"/>
  <c r="E68"/>
  <c r="D68" s="1"/>
  <c r="D27"/>
  <c r="E25"/>
  <c r="D25" s="1"/>
  <c r="D95"/>
  <c r="E93"/>
  <c r="D93" s="1"/>
  <c r="F171"/>
  <c r="D173"/>
  <c r="D12"/>
  <c r="F20" i="12"/>
  <c r="G9"/>
  <c r="G210"/>
  <c r="F210" s="1"/>
  <c r="D13" i="11"/>
  <c r="E10"/>
  <c r="D23"/>
  <c r="E21"/>
  <c r="D21" s="1"/>
  <c r="I13" i="8"/>
  <c r="M11"/>
  <c r="L10"/>
  <c r="H10" s="1"/>
  <c r="N10"/>
  <c r="J10" s="1"/>
  <c r="J305"/>
  <c r="F10" i="7"/>
  <c r="F9" s="1"/>
  <c r="F8" s="1"/>
  <c r="F143" s="1"/>
  <c r="F145" s="1"/>
  <c r="J9"/>
  <c r="J8" s="1"/>
  <c r="J143" s="1"/>
  <c r="J145" s="1"/>
  <c r="G10"/>
  <c r="G9" s="1"/>
  <c r="G8" s="1"/>
  <c r="G143" s="1"/>
  <c r="G145" s="1"/>
  <c r="K9"/>
  <c r="K8" s="1"/>
  <c r="K143" s="1"/>
  <c r="K145" s="1"/>
  <c r="M242" i="5"/>
  <c r="I242" s="1"/>
  <c r="J90"/>
  <c r="H13"/>
  <c r="L11"/>
  <c r="H11" s="1"/>
  <c r="G96"/>
  <c r="K90"/>
  <c r="G90" s="1"/>
  <c r="I102"/>
  <c r="Q90"/>
  <c r="Q10" s="1"/>
  <c r="R10"/>
  <c r="J163"/>
  <c r="O90"/>
  <c r="H102"/>
  <c r="P90"/>
  <c r="H90" s="1"/>
  <c r="H145"/>
  <c r="L143"/>
  <c r="H143" s="1"/>
  <c r="O10"/>
  <c r="H307"/>
  <c r="L305"/>
  <c r="H305" s="1"/>
  <c r="G214"/>
  <c r="K212"/>
  <c r="G212" s="1"/>
  <c r="L212"/>
  <c r="H212" s="1"/>
  <c r="H214"/>
  <c r="M90"/>
  <c r="I90" s="1"/>
  <c r="I140"/>
  <c r="I145"/>
  <c r="M143"/>
  <c r="I143" s="1"/>
  <c r="G171"/>
  <c r="K163"/>
  <c r="G163" s="1"/>
  <c r="K242"/>
  <c r="G242" s="1"/>
  <c r="N242"/>
  <c r="J242" s="1"/>
  <c r="H256"/>
  <c r="L242"/>
  <c r="G294"/>
  <c r="K273"/>
  <c r="J305"/>
  <c r="I305"/>
  <c r="L273"/>
  <c r="H273" s="1"/>
  <c r="H294"/>
  <c r="G24" i="4"/>
  <c r="G9" s="1"/>
  <c r="G8" s="1"/>
  <c r="G143" s="1"/>
  <c r="G145" s="1"/>
  <c r="K9"/>
  <c r="K8" s="1"/>
  <c r="K143" s="1"/>
  <c r="K145" s="1"/>
  <c r="E25"/>
  <c r="I24"/>
  <c r="G242" i="19" l="1"/>
  <c r="K10"/>
  <c r="G10" s="1"/>
  <c r="R10"/>
  <c r="J10" s="1"/>
  <c r="J242"/>
  <c r="I305"/>
  <c r="Q10"/>
  <c r="I10" s="1"/>
  <c r="L10"/>
  <c r="H10" s="1"/>
  <c r="F24" i="18"/>
  <c r="F9" s="1"/>
  <c r="F8" s="1"/>
  <c r="F143" s="1"/>
  <c r="F145" s="1"/>
  <c r="J9"/>
  <c r="J8" s="1"/>
  <c r="J143" s="1"/>
  <c r="J145" s="1"/>
  <c r="I405" i="17"/>
  <c r="I8" s="1"/>
  <c r="G407"/>
  <c r="G63"/>
  <c r="H9"/>
  <c r="G634"/>
  <c r="H632"/>
  <c r="G632" s="1"/>
  <c r="G762"/>
  <c r="H723"/>
  <c r="G723" s="1"/>
  <c r="G428"/>
  <c r="H405"/>
  <c r="G405" s="1"/>
  <c r="G396"/>
  <c r="H359"/>
  <c r="G359" s="1"/>
  <c r="F8" i="16"/>
  <c r="D171"/>
  <c r="E10"/>
  <c r="F88" i="15"/>
  <c r="G8"/>
  <c r="F8" s="1"/>
  <c r="G220" i="14"/>
  <c r="H9"/>
  <c r="G9" s="1"/>
  <c r="H8"/>
  <c r="G8" s="1"/>
  <c r="D171" i="13"/>
  <c r="F8"/>
  <c r="E10"/>
  <c r="G8" i="12"/>
  <c r="F8" s="1"/>
  <c r="F9"/>
  <c r="D10" i="11"/>
  <c r="E8"/>
  <c r="D8" s="1"/>
  <c r="I11" i="8"/>
  <c r="M10"/>
  <c r="I10" s="1"/>
  <c r="P10" i="5"/>
  <c r="M10"/>
  <c r="I10" s="1"/>
  <c r="N10"/>
  <c r="J10" s="1"/>
  <c r="G273"/>
  <c r="K10"/>
  <c r="G10" s="1"/>
  <c r="H242"/>
  <c r="L10"/>
  <c r="E24" i="4"/>
  <c r="E9" s="1"/>
  <c r="E8" s="1"/>
  <c r="E143" s="1"/>
  <c r="E145" s="1"/>
  <c r="I9"/>
  <c r="I8" s="1"/>
  <c r="I143" s="1"/>
  <c r="I145" s="1"/>
  <c r="H8" i="17" l="1"/>
  <c r="G8" s="1"/>
  <c r="G9"/>
  <c r="D10" i="16"/>
  <c r="E8"/>
  <c r="D8" s="1"/>
  <c r="D10" i="13"/>
  <c r="E8"/>
  <c r="D8" s="1"/>
  <c r="H10" i="5"/>
</calcChain>
</file>

<file path=xl/sharedStrings.xml><?xml version="1.0" encoding="utf-8"?>
<sst xmlns="http://schemas.openxmlformats.org/spreadsheetml/2006/main" count="10694" uniqueCount="1053">
  <si>
    <t>Ð³í»Éí³Í 1</t>
  </si>
  <si>
    <t xml:space="preserve"> Ստեփանավան  Ñ³Ù³ÛÝùÇ 2024Ã. µÛáõç»Ç »Ï³Ùï³ÛÇÝ(Ùáõïù³ÛÇÝ) Ù³ëÇ µ³ßËáõÙÁ Áëï »é³ÙëÛ³ÏÝ»ñÇ</t>
  </si>
  <si>
    <t>(Ñ³½³ñ ¹ñ³Ùáí)</t>
  </si>
  <si>
    <t>Տողի NN</t>
  </si>
  <si>
    <t>Եկամտատեսակները</t>
  </si>
  <si>
    <t>Հոդվածի NN</t>
  </si>
  <si>
    <t xml:space="preserve">                    ÀÝ¹³Ù»ÝÁ                      ³Û¹ ÃíáõÙ`</t>
  </si>
  <si>
    <t xml:space="preserve">                        í³ñã³Ï³Ý Ù³ë                       ³Û¹ ÃíáõÙ`</t>
  </si>
  <si>
    <t xml:space="preserve">                    ýáÝ¹³ÛÇÝ Ù³ë               ³Û¹ ÃíáõÙ`</t>
  </si>
  <si>
    <t>1-ÇÝ »é</t>
  </si>
  <si>
    <t>ÏÇë³ÙÛ³Ï</t>
  </si>
  <si>
    <t>9 ³ÙÇë</t>
  </si>
  <si>
    <t>ï³ñÇ</t>
  </si>
  <si>
    <t>1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</si>
  <si>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</si>
  <si>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</si>
  <si>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</si>
  <si>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</si>
  <si>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</si>
  <si>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</si>
  <si>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</si>
  <si>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</si>
  <si>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</si>
  <si>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>իրավաբանական անձանցից</t>
  </si>
  <si>
    <t>Ստեփանավան</t>
  </si>
  <si>
    <t>Կաթնաղբյուր</t>
  </si>
  <si>
    <t>Ուրասար</t>
  </si>
  <si>
    <t>Արմանիս</t>
  </si>
  <si>
    <t>ֆիզիկական անձանցից</t>
  </si>
  <si>
    <t xml:space="preserve"> 1.2 Գույքային հարկեր այլ գույքից</t>
  </si>
  <si>
    <t>7136</t>
  </si>
  <si>
    <t>այդ թվում` Գույքահարկ փոխադրամիջոցների համար</t>
  </si>
  <si>
    <t>900255101454 ապառք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</si>
  <si>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</si>
  <si>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</si>
  <si>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</si>
  <si>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</si>
  <si>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</si>
  <si>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</si>
  <si>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</si>
  <si>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</si>
  <si>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</si>
  <si>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</si>
  <si>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</si>
  <si>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</si>
  <si>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</si>
  <si>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</si>
  <si>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</si>
  <si>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</si>
  <si>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</si>
  <si>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</si>
  <si>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</si>
  <si>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</si>
  <si>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</si>
  <si>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</si>
  <si>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</si>
  <si>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</si>
  <si>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</si>
  <si>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</si>
  <si>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</si>
  <si>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</si>
  <si>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</si>
  <si>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</si>
  <si>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</si>
  <si>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</si>
  <si>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</si>
  <si>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</si>
  <si>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</si>
  <si>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</si>
  <si>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</si>
  <si>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</si>
  <si>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</si>
  <si>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</si>
  <si>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</si>
  <si>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</si>
  <si>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</si>
  <si>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</si>
  <si>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</si>
  <si>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</si>
  <si>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</si>
  <si>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</si>
  <si>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</si>
  <si>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</si>
  <si>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</si>
  <si>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</si>
  <si>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</si>
  <si>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</si>
  <si>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</si>
  <si>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</si>
  <si>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</si>
  <si>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</si>
  <si>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</si>
  <si>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</si>
  <si>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</si>
  <si>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</si>
  <si>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</si>
  <si>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</si>
  <si>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7412</t>
  </si>
  <si>
    <t>Բաժնետիրական ընկերություններում համայնքի մասնակցության դիմաց համայնքի բյուջե կատարվող մասհանումներ (շահաբաժիններ)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</si>
  <si>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</si>
  <si>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</si>
  <si>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</si>
  <si>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</si>
  <si>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</si>
  <si>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</si>
  <si>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</si>
  <si>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</si>
  <si>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</si>
  <si>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</si>
  <si>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</si>
  <si>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</si>
  <si>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</si>
  <si>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</si>
  <si>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</si>
  <si>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</si>
  <si>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</si>
  <si>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</si>
  <si>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</si>
  <si>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</si>
  <si>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</si>
  <si>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</si>
  <si>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</si>
  <si>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</si>
  <si>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</si>
  <si>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</si>
  <si>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</si>
  <si>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թիվ 1 մանկապարտեզ</t>
  </si>
  <si>
    <t>թիվ 3 մանկապարտեզ</t>
  </si>
  <si>
    <t>թիվ 4 մանկապարտեզ</t>
  </si>
  <si>
    <t>թիվ 5 մանկապարտեզ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</si>
  <si>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</si>
  <si>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Մշակույթի պալատ</t>
  </si>
  <si>
    <t>Արվեստի դպրոց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</si>
  <si>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</si>
  <si>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</si>
  <si>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</si>
  <si>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</si>
  <si>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</si>
  <si>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</si>
  <si>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</si>
  <si>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</si>
  <si>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</si>
  <si>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</si>
  <si>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</si>
  <si>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</si>
  <si>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տրանսֆերտներ(տող 1371 + տող 1372)այդ թվում`</t>
  </si>
  <si>
    <t>7441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</si>
  <si>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</si>
  <si>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</si>
  <si>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</si>
  <si>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7442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</si>
  <si>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</si>
  <si>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</si>
  <si>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</si>
  <si>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</si>
  <si>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</si>
  <si>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</si>
  <si>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</si>
  <si>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ÀÜ¸²ØºÜÀ Ð²ìºÈàôð¸À Î²Ø ¸ºüÆòÆîÀ (ä²Î²êàôð¸À)</t>
  </si>
  <si>
    <t>ÀÜ¸²ØºÜÀ Øàôîøºð</t>
  </si>
  <si>
    <r>
      <t xml:space="preserve">                       ՀԻՄՆԱՐԿԻ ՂԵԿԱՎԱՐ՝                                _____________</t>
    </r>
    <r>
      <rPr>
        <b/>
        <u/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>_                                       _</t>
    </r>
    <r>
      <rPr>
        <b/>
        <u/>
        <sz val="11"/>
        <rFont val="GHEA Grapalat"/>
        <family val="3"/>
      </rPr>
      <t>Ա. Գրիգորյան</t>
    </r>
  </si>
  <si>
    <t xml:space="preserve">                                                        (ստորագրություն)                                                  (Ա.Հ.Ա.)</t>
  </si>
  <si>
    <t>Կ.Տ.</t>
  </si>
  <si>
    <t>ՖԻՆԱՆՍԱԿԱՆ  ԾԱՌԱՅՈՒԹՅԱՆ  ՊԵՏ                _____________________                                   Է.Ռևազյան</t>
  </si>
  <si>
    <t>(ԳԼԽԱՎՈՐ ՀԱՇՎԱՊԱՀ)                                           (ստորագրություն)                                             (Ա.Հ.Ա.)</t>
  </si>
  <si>
    <t>Հավելված 2</t>
  </si>
  <si>
    <r>
      <t xml:space="preserve">         </t>
    </r>
    <r>
      <rPr>
        <b/>
        <sz val="6"/>
        <rFont val="GHEA Grapalat"/>
        <family val="3"/>
      </rPr>
      <t xml:space="preserve">                                </t>
    </r>
  </si>
  <si>
    <t xml:space="preserve">  Ստեփանավան համայնքի 2024թ. բյուջեի ելքային(ծախսային) մասի բաշխումը ըստ եռամսյակների</t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</si>
  <si>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</si>
  <si>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</si>
  <si>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</si>
  <si>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</si>
  <si>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</si>
  <si>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</si>
  <si>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Description</t>
  </si>
  <si>
    <t xml:space="preserve">              Ընդամենը                     այդ թվում`</t>
  </si>
  <si>
    <t xml:space="preserve">                        վարչական մաս                     այդ թվում`</t>
  </si>
  <si>
    <t xml:space="preserve">                    Ֆոնդային մաս              այդ թվում`</t>
  </si>
  <si>
    <t>1-ին եռ</t>
  </si>
  <si>
    <t>կիսամյակ</t>
  </si>
  <si>
    <t>9 ամիս</t>
  </si>
  <si>
    <t>տարի</t>
  </si>
  <si>
    <t>2</t>
  </si>
  <si>
    <t>3</t>
  </si>
  <si>
    <t>4</t>
  </si>
  <si>
    <t xml:space="preserve"> X</t>
  </si>
  <si>
    <t>ԸՆԴԱՄԵՆԸ ԾԱԽՍԵՐ (տող2100+տող2200+տող2300+տող2400+տող2500+տող2600+տող2700+տող2800+տող2900+տող3000+տող3100)</t>
  </si>
  <si>
    <t>01</t>
  </si>
  <si>
    <t>0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</si>
  <si>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</si>
  <si>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GENERAL PUBLIC SERVICES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</si>
  <si>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</si>
  <si>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</si>
  <si>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Executive and Legislative Organs, Financial and Fiscal Affairs, External Affairs</t>
  </si>
  <si>
    <t>որից`</t>
  </si>
  <si>
    <t xml:space="preserve">Օրենսդիր և գործադիր մարմիններ,պետական կառավարում </t>
  </si>
  <si>
    <t>Executive and legislative organs</t>
  </si>
  <si>
    <t xml:space="preserve">Ֆինանսական և հարկաբյուջետային հարաբերություններ </t>
  </si>
  <si>
    <t>Financial and fiscal affairs</t>
  </si>
  <si>
    <t xml:space="preserve">Արտաքին հարաբերություններ </t>
  </si>
  <si>
    <t>External affairs</t>
  </si>
  <si>
    <t>Արտաքին տնտեսական օգնություն</t>
  </si>
  <si>
    <t>Foreign Economic Aid</t>
  </si>
  <si>
    <t>Արտաքին տնտեսական աջակցություն</t>
  </si>
  <si>
    <t>Economic aid to developing countries and countries in transition</t>
  </si>
  <si>
    <t xml:space="preserve">Միջազգային կազմակերպությունների միջոցով տրամադրվող տնտեսական օգնություն </t>
  </si>
  <si>
    <t>Economic aid routed through international organizations</t>
  </si>
  <si>
    <t>Ընդհանուր բնույթի ծառայություններ</t>
  </si>
  <si>
    <t>General Services</t>
  </si>
  <si>
    <t xml:space="preserve">Աշխատակազմի /կադրերի/ գծով ընդհանուր բնույթի ծառայություններ </t>
  </si>
  <si>
    <t>General personnel services</t>
  </si>
  <si>
    <t xml:space="preserve">Ծրագրման և վիճակագրական ընդհանուր ծառայություններ </t>
  </si>
  <si>
    <t>Overall planning and statistical services</t>
  </si>
  <si>
    <t xml:space="preserve">Ընդհանուր բնույթի այլ ծառայություններ </t>
  </si>
  <si>
    <t>Other general services</t>
  </si>
  <si>
    <t>Ընդհանուր բնույթի հետազոտական աշխատանք</t>
  </si>
  <si>
    <t>Basic Research</t>
  </si>
  <si>
    <t xml:space="preserve">Ընդհանուր բնույթի հետազոտական աշխատանք </t>
  </si>
  <si>
    <t>Basic research</t>
  </si>
  <si>
    <t>5</t>
  </si>
  <si>
    <t xml:space="preserve">Ընդհանուր բնույթի հանրային ծառայությունների գծով հետազոտական և նախագծային աշխատանքներ </t>
  </si>
  <si>
    <t>R&amp;D General Public Services</t>
  </si>
  <si>
    <t xml:space="preserve">Ընդհանուր բնույթի հանրային ծառայություններ գծով հետազոտական և նախագծային աշխատանքներ  </t>
  </si>
  <si>
    <t>R&amp;D General public services</t>
  </si>
  <si>
    <t>6</t>
  </si>
  <si>
    <t>Ընդհանուր բնույթի հանրային ծառայություններ (այլ դասերին չպատկանող)</t>
  </si>
  <si>
    <t>General Services Not Elsewhere Classified</t>
  </si>
  <si>
    <t xml:space="preserve">Ընդհանուր բնույթի հանրային ծառայություններ (այլ դասերին չպատկանող) </t>
  </si>
  <si>
    <t>General services not elsewhere classified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</si>
  <si>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</si>
  <si>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</si>
  <si>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</si>
  <si>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</si>
  <si>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>Transfers of a General Character Between Different Levels of Government</t>
  </si>
  <si>
    <t>Transfers of a general character between different levels of government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</si>
  <si>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</si>
  <si>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</si>
  <si>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</si>
  <si>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</si>
  <si>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t>ՊԱՇՏՊԱՆՈՒԹՅՈՒՆ (տող2210+2220+տող2230+տող2240+տող2250)</t>
  </si>
  <si>
    <t>DEFENSE</t>
  </si>
  <si>
    <t>Ռազմական պաշտպանություն</t>
  </si>
  <si>
    <t>Military Defense</t>
  </si>
  <si>
    <t xml:space="preserve">Ռազմական պաշտպանություն </t>
  </si>
  <si>
    <t>Քաղաքացիական պաշտպանություն</t>
  </si>
  <si>
    <t>Military defense</t>
  </si>
  <si>
    <t>Civil Defense</t>
  </si>
  <si>
    <t xml:space="preserve">Քաղաքացիական պաշտպանություն </t>
  </si>
  <si>
    <t>Արտաքին ռազմական օգնություն</t>
  </si>
  <si>
    <t>Civil defense</t>
  </si>
  <si>
    <t>Foreign Military Aid</t>
  </si>
  <si>
    <t xml:space="preserve">Արտաքին ռազմական օգնություն </t>
  </si>
  <si>
    <t>Հետազոտական և նախագծային աշխատանքներ պաշտպանության ոլորտում</t>
  </si>
  <si>
    <t>Foreign military aid</t>
  </si>
  <si>
    <t>R&amp;D Defense</t>
  </si>
  <si>
    <t>Պաշտպանություն (այլ դասերին չպատկանող)</t>
  </si>
  <si>
    <t>Defense Not Elsewhere Classified</t>
  </si>
  <si>
    <t>03</t>
  </si>
  <si>
    <t>ՀԱՍԱՐԱԿԱԿԱՆ ԿԱՐԳ, ԱՆՎՏԱՆԳՈՒԹՅՈՒՆ և ԴԱՏԱԿԱՆ ԳՈՐԾՈՒՆԵՈՒԹՅՈՒՆ (տող2310+տող2320+տող2330+տող2340+տող2350+տող2360+տող2370)</t>
  </si>
  <si>
    <t>Defense not elsewhere classified</t>
  </si>
  <si>
    <t>PUBLIC ORDER AND SAFETY</t>
  </si>
  <si>
    <t>Հասարակական կարգ և անվտանգություն</t>
  </si>
  <si>
    <t>Police Services</t>
  </si>
  <si>
    <t>Ոստիկանություն</t>
  </si>
  <si>
    <t>Ազգային անվտանգություն</t>
  </si>
  <si>
    <t>Police services</t>
  </si>
  <si>
    <t>Պետական պահպանություն</t>
  </si>
  <si>
    <t>Փրկարար ծառայություն</t>
  </si>
  <si>
    <t>Fire Protection Services</t>
  </si>
  <si>
    <t xml:space="preserve">Փրկարար ծառայություն </t>
  </si>
  <si>
    <t>Դատական գործունեություն և իրավական պաշտպանություն</t>
  </si>
  <si>
    <t>Fire protection services</t>
  </si>
  <si>
    <t>Law Courts</t>
  </si>
  <si>
    <t xml:space="preserve">Դատարաններ </t>
  </si>
  <si>
    <t>Իրավական պաշտպանություն</t>
  </si>
  <si>
    <t>Law courts</t>
  </si>
  <si>
    <t>Դատախազություն</t>
  </si>
  <si>
    <t>Կալանավայրեր</t>
  </si>
  <si>
    <t>Prisons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</si>
  <si>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</si>
  <si>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</si>
  <si>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R&amp;D Public Order and Safety</t>
  </si>
  <si>
    <t>Հասարակական կարգ և անվտանգություն  (այլ դասերին չպատկանող)</t>
  </si>
  <si>
    <t>R&amp;D Public order and safety</t>
  </si>
  <si>
    <t>Public Order and Safety Not Elsewhere Classified</t>
  </si>
  <si>
    <t>Հասարակական կարգ և անվտանգություն (այլ դասերին չպատկանող)</t>
  </si>
  <si>
    <t>04</t>
  </si>
  <si>
    <t>ՏՆՏԵՍԱԿԱՆ ՀԱՐԱԲԵՐՈՒԹՅՈՒՆՆԵՐ (տող2410+տող2420+տող2430+տող2440+տող2450+տող2460+տող2470+տող2480+տող2490)</t>
  </si>
  <si>
    <t>Public order and safety not elsewhere classified</t>
  </si>
  <si>
    <t>ECONOMIC AFFAIRS</t>
  </si>
  <si>
    <t>Ընդհանուր բնույթի տնտեսական, առևտրային և աշխատանքի գծով հարաբերություններ</t>
  </si>
  <si>
    <t>General Economic, Commercial and Labor Affairs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</si>
  <si>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</si>
  <si>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</si>
  <si>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General economic and commercial affairs</t>
  </si>
  <si>
    <t>Գյուղատնտեսություն, անտառային տնտեսություն, ձկնորսություն և որսորդություն</t>
  </si>
  <si>
    <t>General labor affairs</t>
  </si>
  <si>
    <t>Agriculture, Forestry, Fishing and Hunting</t>
  </si>
  <si>
    <t xml:space="preserve">Գյուղատնտեսություն </t>
  </si>
  <si>
    <t xml:space="preserve">Անտառային տնտեսություն </t>
  </si>
  <si>
    <t>Agriculture</t>
  </si>
  <si>
    <t>Ձկնորսություն և որսորդություն</t>
  </si>
  <si>
    <t>Forestry</t>
  </si>
  <si>
    <t>Ոռոգում</t>
  </si>
  <si>
    <t>Fishing and hunting</t>
  </si>
  <si>
    <t>Վառելիք և էներգետիկա</t>
  </si>
  <si>
    <t>Fuel and Energy</t>
  </si>
  <si>
    <t>Քարածուխ  և այլ կարծր բնական վառելիք</t>
  </si>
  <si>
    <t xml:space="preserve">Նավթամթերք և բնական գազ </t>
  </si>
  <si>
    <t>Coal and other solid mineral fuels</t>
  </si>
  <si>
    <t>Միջուկային վառելիք</t>
  </si>
  <si>
    <t>Petroleum and natural gas</t>
  </si>
  <si>
    <t>Վառելիքի այլ տեսակներ</t>
  </si>
  <si>
    <t>Nuclear fuel</t>
  </si>
  <si>
    <t xml:space="preserve">Էլեկտրաէներգիա </t>
  </si>
  <si>
    <t>Other fuels</t>
  </si>
  <si>
    <t>Ոչ էլեկտրական էներգիա</t>
  </si>
  <si>
    <t>Electricity</t>
  </si>
  <si>
    <t>Լեռնաարդյունահանում, արդյունաբերություն և շինարարություն</t>
  </si>
  <si>
    <t>Non-electric energy</t>
  </si>
  <si>
    <t>Mining, Manufacturing and Construction</t>
  </si>
  <si>
    <t>Հանքային ռեսուրսների արդյունահանում, բացառությամբ բնական վառելիքի</t>
  </si>
  <si>
    <t xml:space="preserve">Արդյունաբերություն </t>
  </si>
  <si>
    <t>Mining of mineral resources other than mineral fuels</t>
  </si>
  <si>
    <t xml:space="preserve">Շինարարություն </t>
  </si>
  <si>
    <t>Manufacturing</t>
  </si>
  <si>
    <t>Տրանսպորտ</t>
  </si>
  <si>
    <t>Construction</t>
  </si>
  <si>
    <t>Transport</t>
  </si>
  <si>
    <t xml:space="preserve">ճանապարհային տրանսպորտ </t>
  </si>
  <si>
    <t xml:space="preserve">Ջրային տրանսպորտ </t>
  </si>
  <si>
    <t>Road transport</t>
  </si>
  <si>
    <t xml:space="preserve">Երկաթուղային տրանսպորտ </t>
  </si>
  <si>
    <t>Water transport</t>
  </si>
  <si>
    <t xml:space="preserve">Օդային տրանսպորտ </t>
  </si>
  <si>
    <t>Railway transport</t>
  </si>
  <si>
    <t xml:space="preserve">Խողովակաշարային և այլ տրանսպորտ </t>
  </si>
  <si>
    <t>Air transport</t>
  </si>
  <si>
    <t>Կապ</t>
  </si>
  <si>
    <t>Pipeline and other transport</t>
  </si>
  <si>
    <t>Communication</t>
  </si>
  <si>
    <t xml:space="preserve">Կապ </t>
  </si>
  <si>
    <t>Այլ բնագավառներ</t>
  </si>
  <si>
    <t>Other Industries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</si>
  <si>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</si>
  <si>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</si>
  <si>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>Distributive trades, storage and warehousing</t>
  </si>
  <si>
    <t xml:space="preserve">Զբոսաշրջություն </t>
  </si>
  <si>
    <t>Hotels and restaurants</t>
  </si>
  <si>
    <t xml:space="preserve">Զարգացման բազմանպատակ ծրագրեր </t>
  </si>
  <si>
    <t>Tourism</t>
  </si>
  <si>
    <t>Տնտեսական հարաբերությունների գծով հետազոտական և նախագծային աշխատանքներ</t>
  </si>
  <si>
    <t>Multipurpose development projects</t>
  </si>
  <si>
    <t>R&amp;D Economic Affairs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</si>
  <si>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</si>
  <si>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</si>
  <si>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R&amp;D General economic, commercial and labor affairs</t>
  </si>
  <si>
    <t>Վառելիքի և էներգետիկայի գծով հետազոտական և նախագծային աշխատանքներ</t>
  </si>
  <si>
    <t>R&amp;D Agriculture, forestry, fishing and hunting</t>
  </si>
  <si>
    <t xml:space="preserve">Լեռնաարդյունահանման, արդյունաբերության և շինարարության գծով հետազոտական և նախագծային աշխատանքներ </t>
  </si>
  <si>
    <t>R&amp;D Fuel and energy</t>
  </si>
  <si>
    <t>Տրանսպորտի գծով հետազոտական և նախագծային աշխատանքներ</t>
  </si>
  <si>
    <t>R&amp;D Mining, manufacturing and construction</t>
  </si>
  <si>
    <t>Կապի գծով հետազոտական և նախագծային աշխատանքներ</t>
  </si>
  <si>
    <t>R&amp;D Transport</t>
  </si>
  <si>
    <t>Այլ բնագավառների գծով հետազոտական և նախագծային աշխատանքներ</t>
  </si>
  <si>
    <t>R&amp;D Communications</t>
  </si>
  <si>
    <t>9</t>
  </si>
  <si>
    <t>Տնտեսական հարաբերություններ (այլ դասերին չպատկանող)</t>
  </si>
  <si>
    <t>R&amp;D Other industries</t>
  </si>
  <si>
    <t>Economic Affairs Not Elsewhere Classified</t>
  </si>
  <si>
    <t>05</t>
  </si>
  <si>
    <t>ՇՐՋԱԿԱ ՄԻՋԱՎԱՅՐԻ ՊԱՇՏՊԱՆՈՒԹՅՈՒՆ (տող2510+տող2520+տող2530+տող2540+տող2550+տող2560)</t>
  </si>
  <si>
    <t>Economic affairs not elsewhere classified</t>
  </si>
  <si>
    <t>ENVIRONMENTAL PROTECTION</t>
  </si>
  <si>
    <t>Աղբահանում</t>
  </si>
  <si>
    <t>Waste Management</t>
  </si>
  <si>
    <t>Կեղտաջրերի հեռացում</t>
  </si>
  <si>
    <t>Waste management</t>
  </si>
  <si>
    <t>Waste Water Management</t>
  </si>
  <si>
    <t xml:space="preserve">Կեղտաջրերի հեռացում </t>
  </si>
  <si>
    <t>Շրջակա միջավայրի աղտոտման դեմ պայքար</t>
  </si>
  <si>
    <t>Waste water management</t>
  </si>
  <si>
    <t>Pollution Abatement</t>
  </si>
  <si>
    <t>Կենսաբազմազանության և բնության  պաշտպանություն</t>
  </si>
  <si>
    <t>Pollution abatement</t>
  </si>
  <si>
    <t>Protection of Biodiversity and Landscape</t>
  </si>
  <si>
    <t>Շրջակա միջավայրի պաշտպանության գծով հետազոտական և նախագծային աշխատանքներ</t>
  </si>
  <si>
    <t>Protection of biodiversity and landscape</t>
  </si>
  <si>
    <t>R&amp;D Environmental Protection</t>
  </si>
  <si>
    <t>Շրջակա միջավայրի պաշտպանություն (այլ դասերին չպատկանող)</t>
  </si>
  <si>
    <t>R&amp;D Environmental protection</t>
  </si>
  <si>
    <t>Environmental Protection Not Elsewhere Classified</t>
  </si>
  <si>
    <t>06</t>
  </si>
  <si>
    <t>ԲՆԱԿԱՐԱՆԱՅԻՆ ՇԻՆԱՐԱՐՈՒԹՅՈՒՆ ԵՎ ԿՈՄՈՒՆԱԼ ԾԱՌԱՅՈՒԹՅՈՒՆ (տող3610+տող3620+տող3630+տող3640+տող3650+տող3660)</t>
  </si>
  <si>
    <t>Environmental protection not elsewhere classified</t>
  </si>
  <si>
    <t>HOUSING AND COMMUNITY AMENITIES</t>
  </si>
  <si>
    <t>Բնակարանային շինարարություն</t>
  </si>
  <si>
    <t>Housing Development</t>
  </si>
  <si>
    <t xml:space="preserve">Բնակարանային շինարարություն </t>
  </si>
  <si>
    <t>Համայնքային զարգացում</t>
  </si>
  <si>
    <t>Housing development</t>
  </si>
  <si>
    <t>Community Development</t>
  </si>
  <si>
    <t>Ջրամատակարարում</t>
  </si>
  <si>
    <t>Community development</t>
  </si>
  <si>
    <t>Water Supply</t>
  </si>
  <si>
    <t xml:space="preserve">Ջրամատակարարում </t>
  </si>
  <si>
    <t>Փողոցների լուսավորում</t>
  </si>
  <si>
    <t>Water supply</t>
  </si>
  <si>
    <t>Street Lighting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</si>
  <si>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</si>
  <si>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</si>
  <si>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Street lighting</t>
  </si>
  <si>
    <t>R&amp;D Housing and Community Amenities</t>
  </si>
  <si>
    <t>Բնակարանային շինարարության և կոմունալ ծառայություններ (այլ դասերին չպատկանող)</t>
  </si>
  <si>
    <t>R&amp;D Housing and community amenities</t>
  </si>
  <si>
    <t>Housing and Community Amenities Not Elsewhere Classified</t>
  </si>
  <si>
    <t>07</t>
  </si>
  <si>
    <t>ԱՌՈՂՋԱՊԱՀՈՒԹՅՈՒՆ (տող2710+տող2720+տող2730+տող2740+տող2750+տող2760)</t>
  </si>
  <si>
    <t>Housing and community amenities not elsewhere classified</t>
  </si>
  <si>
    <t>HEALTH</t>
  </si>
  <si>
    <t>Բժշկական ապրանքներ, սարքեր և սարքավորումներ</t>
  </si>
  <si>
    <t>Medical products, Appliances and Equipment</t>
  </si>
  <si>
    <t>Դեղագործական ապրանքներ</t>
  </si>
  <si>
    <t>Այլ բժշկական ապրանքներ</t>
  </si>
  <si>
    <t>Pharmaceutical products</t>
  </si>
  <si>
    <t>Բժշկական սարքեր և սարքավորումներ</t>
  </si>
  <si>
    <t>Other medical products</t>
  </si>
  <si>
    <t>Արտահիվանդանոցային ծառայություններ</t>
  </si>
  <si>
    <t>Therapeutic appliances and equipment</t>
  </si>
  <si>
    <t>Outpatient Services</t>
  </si>
  <si>
    <t>Ընդհանուր բնույթի բժշկական ծառայություններ</t>
  </si>
  <si>
    <t>Մասնագիտացված բժշկական ծառայություններ</t>
  </si>
  <si>
    <t>General medical services</t>
  </si>
  <si>
    <t xml:space="preserve">Ստոմատոլոգիական ծառայություններ </t>
  </si>
  <si>
    <t>Specialized medical services</t>
  </si>
  <si>
    <t>Պարաբժշկական ծառայություններ</t>
  </si>
  <si>
    <t>Dental services</t>
  </si>
  <si>
    <t>Հիվանդանոցային ծառայություններ</t>
  </si>
  <si>
    <t>Paramedical services</t>
  </si>
  <si>
    <t>Hospital Services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</si>
  <si>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</si>
  <si>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</si>
  <si>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General hospital services</t>
  </si>
  <si>
    <t>Բժշկական, մոր և մանկան կենտրոնների  ծառայություններ</t>
  </si>
  <si>
    <t>Specialized hospital services</t>
  </si>
  <si>
    <t>Հիվանդի խնամքի և առողջության վերականգնման տնային ծառայություններ</t>
  </si>
  <si>
    <t>Medical and maternity center services</t>
  </si>
  <si>
    <t>Հանրային առողջապահական ծառայություններ</t>
  </si>
  <si>
    <t>Nursing and convalescent home services</t>
  </si>
  <si>
    <t>Public Health Services</t>
  </si>
  <si>
    <t xml:space="preserve">Առողջապահության գծով հետազոտական և նախագծային աշխատանքներ </t>
  </si>
  <si>
    <t>Public health services</t>
  </si>
  <si>
    <t>R&amp;D Health</t>
  </si>
  <si>
    <t>Առողջապահություն (այլ դասերին չպատկանող)</t>
  </si>
  <si>
    <t>Health Not Elsewhere Classified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</si>
  <si>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</si>
  <si>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</si>
  <si>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</si>
  <si>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Health not elsewhere classified</t>
  </si>
  <si>
    <t>RECREATION, CULTURE and RELIGION</t>
  </si>
  <si>
    <t>Հանգստի և սպորտի ծառայություններ</t>
  </si>
  <si>
    <t>Recreational and Sporting Services</t>
  </si>
  <si>
    <t>Մշակութային ծառայություններ</t>
  </si>
  <si>
    <t>Recreational and sporting services</t>
  </si>
  <si>
    <t>Cultural Services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</si>
  <si>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</si>
  <si>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</si>
  <si>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</si>
  <si>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</si>
  <si>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Cultural services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</si>
  <si>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</si>
  <si>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</si>
  <si>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</si>
  <si>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</si>
  <si>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Broadcasting and Publishing Services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</si>
  <si>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</si>
  <si>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</si>
  <si>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</si>
  <si>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</si>
  <si>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Broadcasting and publishing services</t>
  </si>
  <si>
    <t>Religious and Other Community Services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</si>
  <si>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</si>
  <si>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</si>
  <si>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</si>
  <si>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Religious and other community services</t>
  </si>
  <si>
    <t>R&amp;D Recreation, Culture and Religion</t>
  </si>
  <si>
    <t>Հանգիստ, մշակույթ և կրոն (այլ դասերին չպատկանող)</t>
  </si>
  <si>
    <t>R&amp;D Recreation, culture and religion</t>
  </si>
  <si>
    <t>Recreation, Culture and Religion Not Elsewhere Classified</t>
  </si>
  <si>
    <t>09</t>
  </si>
  <si>
    <t>ԿՐԹՈՒԹՅՈՒՆ (տող2910+տող2920+տող2930+տող2940+տող2950+տող2960+տող2970+տող2980)</t>
  </si>
  <si>
    <t>Recreation, culture and religion not elsewhere classified</t>
  </si>
  <si>
    <t>EDUCATION</t>
  </si>
  <si>
    <t>Նախադպրոցական և տարրական ընդհանուր կրթություն</t>
  </si>
  <si>
    <t>Pre-primary and Primary Education</t>
  </si>
  <si>
    <t xml:space="preserve">Նախադպրոցական կրթություն </t>
  </si>
  <si>
    <t xml:space="preserve">Տարրական ընդհանուր կրթություն </t>
  </si>
  <si>
    <t>Pre-primary education</t>
  </si>
  <si>
    <t>Միջնակարգ ընդհանուր կրթություն</t>
  </si>
  <si>
    <t>Primary education</t>
  </si>
  <si>
    <t>Secondary Education</t>
  </si>
  <si>
    <t>Հիմնական ընդհանուր կրթություն</t>
  </si>
  <si>
    <t>Միջնակարգ(լրիվ) ընդհանուր կրթություն</t>
  </si>
  <si>
    <t>Lower-secondary education</t>
  </si>
  <si>
    <t>Նախնական մասնագիտական (արհեստագործական) և միջին մասնագիտական կրթություն</t>
  </si>
  <si>
    <t>Upper-secondary education</t>
  </si>
  <si>
    <t>Post-secondary Non-tertiary Education</t>
  </si>
  <si>
    <t>Նախնական մասնագիտական (արհեստագործական) կրթություն</t>
  </si>
  <si>
    <t>Միջին մասնագիտական կրթություն</t>
  </si>
  <si>
    <t>Post-secondary non-tertiary education</t>
  </si>
  <si>
    <t>Բարձրագույն կրթություն</t>
  </si>
  <si>
    <t>Tertiary Education</t>
  </si>
  <si>
    <t>Բարձրագույն մասնագիտական կրթություն</t>
  </si>
  <si>
    <t>Հետբուհական մասնագիտական կրթություն</t>
  </si>
  <si>
    <t>First stage of tertiary education</t>
  </si>
  <si>
    <t xml:space="preserve">Ըստ մակարդակների չդասակարգվող կրթություն </t>
  </si>
  <si>
    <t>Second stage of tertiary education</t>
  </si>
  <si>
    <t>Education Not Definable By Level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</si>
  <si>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</si>
  <si>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</si>
  <si>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</si>
  <si>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Education not definable by level</t>
  </si>
  <si>
    <t>Susidiary Services to Education</t>
  </si>
  <si>
    <t>Կրթության ոլորտում հետազոտական և նախագծային աշխատանքներ</t>
  </si>
  <si>
    <t>Susidiary services to education</t>
  </si>
  <si>
    <t>R&amp;D Education</t>
  </si>
  <si>
    <t>Կրթություն (այլ դասերին չպատկանող)</t>
  </si>
  <si>
    <t>Education Not Elsewhere Classified</t>
  </si>
  <si>
    <t>10</t>
  </si>
  <si>
    <t xml:space="preserve">ՍՈՑԻԱԼԱԿԱՆ ՊԱՇՏՊԱՆՈՒԹՅՈՒՆ (տող3010+տող3020+տող3030+տող3040+տող3050+տող3060+տող3070+տող3080+տող3090) </t>
  </si>
  <si>
    <t>Education not elsewhere classified</t>
  </si>
  <si>
    <t>SOCIAL PROTECTION</t>
  </si>
  <si>
    <t>Վատառողջություն և անաշխատունակություն</t>
  </si>
  <si>
    <t>Sickness and Disability</t>
  </si>
  <si>
    <t>Վատառողջություն</t>
  </si>
  <si>
    <t>Անաշխատունակություն</t>
  </si>
  <si>
    <t>Sickness</t>
  </si>
  <si>
    <t>Ծերություն</t>
  </si>
  <si>
    <t>Disability</t>
  </si>
  <si>
    <t>Old Age</t>
  </si>
  <si>
    <t xml:space="preserve">Հարազատին կորցրած անձինք </t>
  </si>
  <si>
    <t>Old age</t>
  </si>
  <si>
    <t>Survivors</t>
  </si>
  <si>
    <t>Ընտանիքի անդամներ և զավակներ</t>
  </si>
  <si>
    <t>Family and Children</t>
  </si>
  <si>
    <t>Գործազրկություն</t>
  </si>
  <si>
    <t>Family and children</t>
  </si>
  <si>
    <t>Unemployment</t>
  </si>
  <si>
    <t xml:space="preserve">Բնակարանային ապահովում </t>
  </si>
  <si>
    <t>Housing</t>
  </si>
  <si>
    <t xml:space="preserve">Սոցիալական հատուկ արտոնություններ (այլ դասերին չպատկանող) </t>
  </si>
  <si>
    <t>Social Exclusion Not Elsewhere Classified</t>
  </si>
  <si>
    <t xml:space="preserve">Սոցիալական պաշտպանության ոլորտում հետազոտական և նախագծային աշխատանքներ </t>
  </si>
  <si>
    <t>Social exclusion not elsewhere classified</t>
  </si>
  <si>
    <t>R&amp;D Social Protection</t>
  </si>
  <si>
    <t>R&amp;D Social protection</t>
  </si>
  <si>
    <t>Սոցիալական պաշտպանություն (այլ դասերին չպատկանող)</t>
  </si>
  <si>
    <t>Social Protection Not Elsewhere Classified</t>
  </si>
  <si>
    <t>Սոցիալական պաշտպանությանը տրամադրվող օժադակ ծառայություններ (այլ դասերին չպատկանող)</t>
  </si>
  <si>
    <t>Social protection not elsewhere classified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</si>
  <si>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</si>
  <si>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</si>
  <si>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</si>
  <si>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</si>
  <si>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r>
      <t xml:space="preserve"> Ստեփանավան  համայնքի ղեկավարի  « »        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 որոշման</t>
    </r>
  </si>
  <si>
    <t xml:space="preserve">                                                                                                                                  Ստեփանավան   համայնքի ղեկավարի  &lt;&lt;   &gt;&gt;      2024թ.  Թիվ          որոշման      </t>
  </si>
  <si>
    <t xml:space="preserve">                                                                                                                                  Ստեփանավան   համայնքի ղեկավարի  &lt;&lt; 15 &gt;&gt;   հոկտեմբերի  2024թ.  Թիվ   1024       որոշման      </t>
  </si>
  <si>
    <r>
      <t xml:space="preserve"> Ստեփանավան  համայնքի ղեկավարի  «15  »    հոկտեմբերի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1024    որոշման</t>
    </r>
  </si>
  <si>
    <t>ՀԱՏՎԱԾ  1</t>
  </si>
  <si>
    <t>ՀԱՄԱՅՆՔԻ ԲՅՈՒՋԵԻ ԵԿԱՄՈՒՏՆԵՐԸ</t>
  </si>
  <si>
    <t>(հազար դրամով)</t>
  </si>
  <si>
    <t>Ընդամենը (ս.5+ս.6)</t>
  </si>
  <si>
    <t>վարչական մաս</t>
  </si>
  <si>
    <t>ֆոնդային մաս</t>
  </si>
  <si>
    <r>
      <t xml:space="preserve">ԸՆԴԱՄԵՆԸ  ԵԿԱՄՈՒՏՆԵՐ                    </t>
    </r>
    <r>
      <rPr>
        <b/>
        <sz val="10"/>
        <rFont val="GHEA Grapalat"/>
        <family val="3"/>
      </rPr>
      <t>(տող 1100 + տող 1200+տող 1300)</t>
    </r>
  </si>
  <si>
    <t xml:space="preserve">այդ թվում՝ </t>
  </si>
  <si>
    <t>1. ՀԱՐԿԵՐ ԵՎ ՏՈՒՐՔԵՐ</t>
  </si>
  <si>
    <t xml:space="preserve">(տող 1110 + տող 1120 + տող 1130 + տող 1140 տող 1150 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</si>
  <si>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</si>
  <si>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</si>
  <si>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</si>
  <si>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</si>
  <si>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</si>
  <si>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1113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</si>
  <si>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</si>
  <si>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</si>
  <si>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</si>
  <si>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1130</t>
  </si>
  <si>
    <t>1,3 Տեղական տուրքեր (տող 11301 + տող 11302 + տող 11303 + տող 11304 + տող 11305 + տող 11306 + տող 11307 + տող 11308 + տող 11309 + տող 11310 + տող 11311+տող 11312+ տող 11313+տող 11314 + տող 11315 + տող 11316+ տող 11317+ տող 11318+ տող 11319)                                 այդ թվում՝</t>
  </si>
  <si>
    <t>1140</t>
  </si>
  <si>
    <t xml:space="preserve">1,4 Համայնքի բյուջե վճարվող պետական տուրքեր (տող 1141+տող 1142)                                            այդ թվում՝ </t>
  </si>
  <si>
    <t>1141</t>
  </si>
  <si>
    <t xml:space="preserve">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</si>
  <si>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1142</t>
  </si>
  <si>
    <t xml:space="preserve"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</si>
  <si>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 (տող 1151 + տող1155) այդ թվում`  </t>
  </si>
  <si>
    <t>151</t>
  </si>
  <si>
    <t>Օրենքով պետական բյուջե ամրագրվող հարկերից և այլ պարտադիր վճարներից  մասհանումներ համայնքների բյուջեներ (տող 1152 + տող 1153 + տող 1154)           որից՝</t>
  </si>
  <si>
    <t>1152</t>
  </si>
  <si>
    <t xml:space="preserve"> Եկամտահարկ</t>
  </si>
  <si>
    <t>1153</t>
  </si>
  <si>
    <t>1154</t>
  </si>
  <si>
    <t>1155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</si>
  <si>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</si>
  <si>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</si>
  <si>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պետություններից, այդ թվում՝</t>
  </si>
  <si>
    <t>1211</t>
  </si>
  <si>
    <t>1220</t>
  </si>
  <si>
    <t>2.2 Կապիտալ արտաքին պաշտոնական դրամաշնորհներ` ստացված այլ պետություններից, այդ թվում՝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</si>
  <si>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</si>
  <si>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</si>
  <si>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</si>
  <si>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կազմակերպություններից, այդ թվում՝</t>
  </si>
  <si>
    <t>1231</t>
  </si>
  <si>
    <t>1240</t>
  </si>
  <si>
    <t>2.4 Կապիտալ արտաքին պաշտոնական դրամաշնորհներ`  ստացված միջազգային կազմակերպություններից, այդ թվում՝</t>
  </si>
  <si>
    <t>1241</t>
  </si>
  <si>
    <t>2.5 Ընթացիկ ներքին պաշտոնական դրամաշնորհներ` ստացված կառավարման այլ մակարդակներից (տող 1251 + տող 1252 + տող 1255 + տող 1256) որից՝</t>
  </si>
  <si>
    <t>1251</t>
  </si>
  <si>
    <t>Պետական բյուջեից ֆինանսական համահարթեցման սկզբունքով տրամադրվող դոտացիաներ</t>
  </si>
  <si>
    <t>1252</t>
  </si>
  <si>
    <t xml:space="preserve"> Պետական բյուջեից տրամադրվող այլ դոտացիաներ (տող 1253+տող 1254) այդ թվում՝</t>
  </si>
  <si>
    <t>1253</t>
  </si>
  <si>
    <t>1254</t>
  </si>
  <si>
    <t xml:space="preserve"> Այլ դոտացիաներ</t>
  </si>
  <si>
    <t>1255</t>
  </si>
  <si>
    <t>Պետական բյուջեից  տրամադրվող նպատակային հատկացումներ (սուբվենցիաներ)</t>
  </si>
  <si>
    <t>1256</t>
  </si>
  <si>
    <t>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</si>
  <si>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(տող 1261 + տող 1262), այդ թվում՝</t>
  </si>
  <si>
    <t>1261</t>
  </si>
  <si>
    <t>Պետական բյուջեից կապիտալ ծախսերի ֆինանսավորման նպատակային հատկացումներ (սուբվենցիաներ)</t>
  </si>
  <si>
    <t>1262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</si>
  <si>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</si>
  <si>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</si>
  <si>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 այդ թվում՝</t>
  </si>
  <si>
    <t>3.1 Տոկոսներ                                                        այդ թվում՝</t>
  </si>
  <si>
    <t>1311</t>
  </si>
  <si>
    <t>3.2 Շահաբաժիններ                                                  այդ թվում՝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</si>
  <si>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</si>
  <si>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</si>
  <si>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 (տող 1331 + տող 1332 + տող 1333 + 1334)   այդ թվում՝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</si>
  <si>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</si>
  <si>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</si>
  <si>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</si>
  <si>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</si>
  <si>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</si>
  <si>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>1334</t>
  </si>
  <si>
    <t>3.4 Համայնքի բյուջեի եկամուտներ ապրանքների մատակարարումից և ծառայությունների մատուցումից (տող 1341 + տող 1342+ տող 1343)  այդ թվում՝</t>
  </si>
  <si>
    <t>1341</t>
  </si>
  <si>
    <t>1342</t>
  </si>
  <si>
    <t>1343</t>
  </si>
  <si>
    <t>3.5 Վարչական գանձումներ (տող 1351 + տող 1352 + տող 1353)                                                             այդ թվում՝</t>
  </si>
  <si>
    <t>1351</t>
  </si>
  <si>
    <t>3.6 Մուտքեր տույժերից, տուգանքներից (տող 1361 + տող 1362) այդ թվում՝</t>
  </si>
  <si>
    <t>1361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</si>
  <si>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</si>
  <si>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</si>
  <si>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1371</t>
  </si>
  <si>
    <t>1372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</si>
  <si>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</si>
  <si>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</si>
  <si>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</si>
  <si>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</si>
  <si>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</si>
  <si>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1391</t>
  </si>
  <si>
    <t xml:space="preserve">Համայնքի գույքին պատճառած վնասների փոխհատուցումից մուտքեր </t>
  </si>
  <si>
    <t>1392</t>
  </si>
  <si>
    <t>1393</t>
  </si>
  <si>
    <t>Օրենքով և իրավական այլ ակտերով սահմանված` համայնքի բյուջե մուտքագրման ենթակա այլ եկամուտներ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</si>
  <si>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</si>
  <si>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</si>
  <si>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</si>
  <si>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 xml:space="preserve">  Ընդամենը (ս.7+ս.8)</t>
  </si>
  <si>
    <t xml:space="preserve">     այդ թվում`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</si>
  <si>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</si>
  <si>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</si>
  <si>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</si>
  <si>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</si>
  <si>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</si>
  <si>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</si>
  <si>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</si>
  <si>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wwwwwwwwwwwwwwq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</si>
  <si>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</si>
  <si>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</si>
  <si>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</si>
  <si>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>ՀԱՏՎԱԾ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</si>
  <si>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</si>
  <si>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12"/>
        <rFont val="GHEA Grapalat"/>
        <family val="3"/>
      </rPr>
      <t xml:space="preserve">          </t>
    </r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</si>
  <si>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</si>
  <si>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</si>
  <si>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</si>
  <si>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</si>
  <si>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</si>
  <si>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</si>
  <si>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t>x</t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</si>
  <si>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</si>
  <si>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</si>
  <si>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</si>
  <si>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</si>
  <si>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</si>
  <si>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</si>
  <si>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</si>
  <si>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</si>
  <si>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</si>
  <si>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</si>
  <si>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</si>
  <si>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</si>
  <si>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</si>
  <si>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</si>
  <si>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</si>
  <si>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</si>
  <si>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</si>
  <si>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</si>
  <si>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</si>
  <si>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</si>
  <si>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</si>
  <si>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</si>
  <si>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</si>
  <si>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</si>
  <si>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</si>
  <si>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</si>
  <si>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</si>
  <si>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</si>
  <si>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</si>
  <si>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</si>
  <si>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</si>
  <si>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</si>
  <si>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</si>
  <si>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</si>
  <si>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</si>
  <si>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</si>
  <si>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</si>
  <si>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</si>
  <si>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</si>
  <si>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</si>
  <si>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</si>
  <si>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</si>
  <si>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</si>
  <si>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</si>
  <si>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</si>
  <si>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</si>
  <si>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</si>
  <si>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</si>
  <si>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</si>
  <si>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</si>
  <si>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</si>
  <si>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</si>
  <si>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</si>
  <si>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</si>
  <si>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</si>
  <si>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</si>
  <si>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</si>
  <si>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</si>
  <si>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</si>
  <si>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</si>
  <si>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(տող4261+տող4262+տող4263+տող4264+տող4265+տող4266+տող4267+տող4268)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</si>
  <si>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</si>
  <si>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</si>
  <si>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</si>
  <si>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</si>
  <si>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</si>
  <si>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</si>
  <si>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</si>
  <si>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</si>
  <si>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</si>
  <si>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</si>
  <si>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</si>
  <si>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</si>
  <si>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</si>
  <si>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</si>
  <si>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</si>
  <si>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</si>
  <si>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</si>
  <si>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</si>
  <si>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</si>
  <si>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</si>
  <si>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</si>
  <si>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</si>
  <si>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</si>
  <si>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</si>
  <si>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</si>
  <si>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</si>
  <si>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</si>
  <si>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</si>
  <si>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</si>
  <si>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</si>
  <si>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</si>
  <si>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</si>
  <si>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</si>
  <si>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</si>
  <si>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</si>
  <si>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</si>
  <si>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</si>
  <si>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</si>
  <si>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</si>
  <si>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</si>
  <si>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</si>
  <si>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</si>
  <si>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</si>
  <si>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</si>
  <si>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</si>
  <si>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</si>
  <si>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</si>
  <si>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</si>
  <si>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</si>
  <si>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</si>
  <si>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</si>
  <si>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</si>
  <si>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</si>
  <si>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</si>
  <si>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</si>
  <si>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</si>
  <si>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</si>
  <si>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</si>
  <si>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</si>
  <si>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</si>
  <si>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</si>
  <si>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</si>
  <si>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</si>
  <si>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</si>
  <si>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</si>
  <si>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</si>
  <si>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</si>
  <si>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</si>
  <si>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</si>
  <si>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</si>
  <si>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</si>
  <si>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</si>
  <si>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</si>
  <si>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</si>
  <si>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</si>
  <si>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</si>
  <si>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</si>
  <si>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</si>
  <si>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</si>
  <si>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</si>
  <si>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</si>
  <si>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</si>
  <si>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</si>
  <si>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</si>
  <si>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</si>
  <si>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</si>
  <si>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</si>
  <si>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</si>
  <si>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</si>
  <si>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</si>
  <si>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</si>
  <si>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</si>
  <si>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</si>
  <si>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</si>
  <si>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</si>
  <si>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</si>
  <si>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</si>
  <si>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</si>
  <si>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</si>
  <si>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</si>
  <si>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</si>
  <si>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</si>
  <si>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</si>
  <si>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</si>
  <si>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</si>
  <si>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</si>
  <si>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</si>
  <si>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</si>
  <si>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</si>
  <si>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</si>
  <si>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</si>
  <si>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</si>
  <si>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</si>
  <si>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</si>
  <si>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</si>
  <si>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</si>
  <si>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</si>
  <si>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</si>
  <si>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</si>
  <si>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</si>
  <si>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</si>
  <si>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</si>
  <si>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</si>
  <si>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</si>
  <si>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</si>
  <si>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</si>
  <si>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</si>
  <si>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</si>
  <si>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</si>
  <si>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rFont val="GHEA Grapalat"/>
        <family val="3"/>
      </rPr>
      <t xml:space="preserve">                            </t>
    </r>
    <r>
      <rPr>
        <sz val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</si>
  <si>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</si>
  <si>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</si>
  <si>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</si>
  <si>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</si>
  <si>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</si>
  <si>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</si>
  <si>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</si>
  <si>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</si>
  <si>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</si>
  <si>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</si>
  <si>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</si>
  <si>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</si>
  <si>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</si>
  <si>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</si>
  <si>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</si>
  <si>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</si>
  <si>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</si>
  <si>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</si>
  <si>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</si>
  <si>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</si>
  <si>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</si>
  <si>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</si>
  <si>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</si>
  <si>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rFont val="GHEA Grapalat"/>
        <family val="3"/>
      </rPr>
      <t xml:space="preserve"> </t>
    </r>
    <r>
      <rPr>
        <i/>
        <sz val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</si>
  <si>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</si>
  <si>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</si>
  <si>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</si>
  <si>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</si>
  <si>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</si>
  <si>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</si>
  <si>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</si>
  <si>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</si>
  <si>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</si>
  <si>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</si>
  <si>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</si>
  <si>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rFont val="GHEA Grapalat"/>
        <family val="3"/>
      </rPr>
      <t xml:space="preserve">  </t>
    </r>
    <r>
      <rPr>
        <i/>
        <sz val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</si>
  <si>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</si>
  <si>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</si>
  <si>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</si>
  <si>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</si>
  <si>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</si>
  <si>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</si>
  <si>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</si>
  <si>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</si>
  <si>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</si>
  <si>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</si>
  <si>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</si>
  <si>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</si>
  <si>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</si>
  <si>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</si>
  <si>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</si>
  <si>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</si>
  <si>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</si>
  <si>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</si>
  <si>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</si>
  <si>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</si>
  <si>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</si>
  <si>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</si>
  <si>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</si>
  <si>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</si>
  <si>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</si>
  <si>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</si>
  <si>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</si>
  <si>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</si>
  <si>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</si>
  <si>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</si>
  <si>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</si>
  <si>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</si>
  <si>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</si>
  <si>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</si>
  <si>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</si>
  <si>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</si>
  <si>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</si>
  <si>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</si>
  <si>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</si>
  <si>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</si>
  <si>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</si>
  <si>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</si>
  <si>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</si>
  <si>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</si>
  <si>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</si>
  <si>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</si>
  <si>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</si>
  <si>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</si>
  <si>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</si>
  <si>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</si>
  <si>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</si>
  <si>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</si>
  <si>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</si>
  <si>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</si>
  <si>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</si>
  <si>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</si>
  <si>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</si>
  <si>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</si>
  <si>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</si>
  <si>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0"/>
        <color indexed="8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</si>
  <si>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</si>
  <si>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</si>
  <si>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</si>
  <si>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9"/>
        <color indexed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</si>
  <si>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9"/>
        <color indexed="8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color indexed="8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</si>
  <si>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</si>
  <si>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-Աշխատողների աշխատավարձեր և հավելավճարներ</t>
  </si>
  <si>
    <t>- Պարգևատրումներ, դրամական խրախուսումներ և հատուկ վճարներ</t>
  </si>
  <si>
    <t>-էներգետիկ  ծառայություններ</t>
  </si>
  <si>
    <t>-Ապահովագրական ծախսեր</t>
  </si>
  <si>
    <t>Գույքի և սարքավորումների վարձակալություն</t>
  </si>
  <si>
    <t>Այլ տրանսպորտային ծախսեր</t>
  </si>
  <si>
    <t>Կառավարչական ծառայություններ</t>
  </si>
  <si>
    <t>Ընդհանուր բնույթի այլ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</si>
  <si>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</si>
  <si>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</si>
  <si>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-Գրասենյակային նյութեր և հագուստ</t>
  </si>
  <si>
    <t>Պարտադիր վճարներ</t>
  </si>
  <si>
    <t xml:space="preserve"> -Տրանսպորտային սարքավորումներ</t>
  </si>
  <si>
    <t>Վարչական սարքավորումներ</t>
  </si>
  <si>
    <t>Այլ մեքենաներ և սարքավորումներ</t>
  </si>
  <si>
    <t>Շենքերի և շինությունների կապիտալ վերանորոգում</t>
  </si>
  <si>
    <t>......................................................</t>
  </si>
  <si>
    <t>Նախագծահետազոտական ծախսեր</t>
  </si>
  <si>
    <t xml:space="preserve"> -էներգետիկ  ծառայություններ</t>
  </si>
  <si>
    <t>Հատուկ նպատակային այլ նյութեր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</si>
  <si>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</si>
  <si>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</si>
  <si>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-Նվիրատվություններ այլ շահույթ չհետապնդող կազմակերպություններին</t>
  </si>
  <si>
    <t>Շենքերի և շինությունների ձեռք բերում</t>
  </si>
  <si>
    <t>Շենքերի և շինությունների շինարարություն</t>
  </si>
  <si>
    <t xml:space="preserve"> Տրանսպորտային սարքավորումներ</t>
  </si>
  <si>
    <r>
      <t xml:space="preserve">ՊԱՇՏՊԱՆՈՒԹՅՈՒՆ </t>
    </r>
    <r>
      <rPr>
        <sz val="9"/>
        <color indexed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</si>
  <si>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color indexed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</si>
  <si>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color indexed="8"/>
        <rFont val="GHEA Grapalat"/>
        <family val="3"/>
      </rPr>
      <t>(տող2410+տող2420+տող2430+տող2440+տող2450+տող2460+տող2470+տող2480+տող2490)</t>
    </r>
  </si>
  <si>
    <t xml:space="preserve"> -Շենքերի և շինությունների շինարարություն</t>
  </si>
  <si>
    <t xml:space="preserve">  -Հատուկ նպատակային այլ նյութեր</t>
  </si>
  <si>
    <t xml:space="preserve"> -Շենքերի և շինությունների կապիտալ վերանորոգում</t>
  </si>
  <si>
    <t>Մասնագիտական ծառայություններ</t>
  </si>
  <si>
    <r>
      <t xml:space="preserve">ՇՐՋԱԿԱ ՄԻՋԱՎԱՅՐԻ ՊԱՇՏՊԱՆՈՒԹՅՈՒՆ </t>
    </r>
    <r>
      <rPr>
        <sz val="9"/>
        <color indexed="8"/>
        <rFont val="GHEA Grapalat"/>
        <family val="3"/>
      </rPr>
      <t>(տող2510+տող2520+տող2530+տող2540+տող2550+տող2560)</t>
    </r>
  </si>
  <si>
    <t xml:space="preserve"> -Այլ մեքենաներ և սարքավորումներ</t>
  </si>
  <si>
    <r>
      <t xml:space="preserve">ԲՆԱԿԱՐԱՆԱՅԻՆ ՇԻՆԱՐԱՐՈՒԹՅՈՒՆ ԵՎ ԿՈՄՈՒՆԱԼ ԾԱՌԱՅՈՒԹՅՈՒՆ </t>
    </r>
    <r>
      <rPr>
        <sz val="9"/>
        <color indexed="8"/>
        <rFont val="GHEA Grapalat"/>
        <family val="3"/>
      </rPr>
      <t>(տող3610+տող3620+տող3630+տող3640+տող3650+տող3660)</t>
    </r>
  </si>
  <si>
    <t xml:space="preserve"> էներգետիկ  ծառայություններ</t>
  </si>
  <si>
    <t xml:space="preserve"> Ընդհանուր բնույթի այլ ծառայություններ</t>
  </si>
  <si>
    <t xml:space="preserve"> Հատուկ նպատակային այլ նյութեր</t>
  </si>
  <si>
    <t xml:space="preserve"> Շենքերի և շինությունների շինարարություն</t>
  </si>
  <si>
    <r>
      <t xml:space="preserve">ԱՌՈՂՋԱՊԱՀՈՒԹՅՈՒՆ </t>
    </r>
    <r>
      <rPr>
        <sz val="9"/>
        <color indexed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</si>
  <si>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color indexed="8"/>
        <rFont val="GHEA Grapalat"/>
        <family val="3"/>
      </rPr>
      <t>(տող2810+տող2820+տող2830+տող2840+տող2850+տող2860)</t>
    </r>
  </si>
  <si>
    <t>-Ընդհանուր բնույթի այլ ծառայություններ</t>
  </si>
  <si>
    <t>Տեղակատվական ծառայություններ</t>
  </si>
  <si>
    <t>Այլ ընթացիկ դրամաշնորհներ</t>
  </si>
  <si>
    <t xml:space="preserve"> Այլ նպաստներ բյուջեից</t>
  </si>
  <si>
    <t>-Տեղակատվական ծառայություններ</t>
  </si>
  <si>
    <t>Կապիտալ դրամաշնորհներ պետական և համայնքների ոչ առևտրային կազմակերպություններին</t>
  </si>
  <si>
    <t>Ներկայացուցչական ծախսեր</t>
  </si>
  <si>
    <t>Գրասենյակային նյութեր և հագուստ</t>
  </si>
  <si>
    <t>Նվիրատվություններ այլ շահույթ չհետապնդող կազմակերպություններին</t>
  </si>
  <si>
    <r>
      <t xml:space="preserve">ԿՐԹՈՒԹՅՈՒՆ </t>
    </r>
    <r>
      <rPr>
        <sz val="9"/>
        <color indexed="8"/>
        <rFont val="GHEA Grapalat"/>
        <family val="3"/>
      </rPr>
      <t>(տող2910+տող2920+տող2930+տող2940+տող2950+տող2960+տող2970+տող2980)</t>
    </r>
  </si>
  <si>
    <t xml:space="preserve"> Մասնագիտական ծառայություններ</t>
  </si>
  <si>
    <t xml:space="preserve"> -Այլ կապիտալ դրամաշնորհներ                                    </t>
  </si>
  <si>
    <t>Այլ նպաստներ բյուջեից</t>
  </si>
  <si>
    <t>-Կոմունալ ծառայություններ</t>
  </si>
  <si>
    <r>
      <t xml:space="preserve">ՍՈՑԻԱԼԱԿԱՆ ՊԱՇՏՊԱՆՈՒԹՅՈՒՆ </t>
    </r>
    <r>
      <rPr>
        <sz val="9"/>
        <color indexed="8"/>
        <rFont val="GHEA Grapalat"/>
        <family val="3"/>
      </rPr>
      <t xml:space="preserve">(տող3010+տող3020+տող3030+տող3040+տող3050+տող3060+տող3070+տող3080+տող3090) </t>
    </r>
  </si>
  <si>
    <t>Կենցաղային և հանրային սննդի նյութեր</t>
  </si>
  <si>
    <t xml:space="preserve"> Նվիրատվություններ այլ շահույթ չհետապնդող կազմակերպություններին</t>
  </si>
  <si>
    <r>
      <t>ՀԻՄՆԱԿԱՆ ԲԱԺԻՆՆԵՐԻՆ ՉԴԱՍՎՈՂ ՊԱՀՈՒՍՏԱՅԻՆ ՖՈՆԴԵՐ</t>
    </r>
    <r>
      <rPr>
        <sz val="9"/>
        <color indexed="8"/>
        <rFont val="GHEA Grapalat"/>
        <family val="3"/>
      </rPr>
      <t xml:space="preserve"> (տող3110)</t>
    </r>
  </si>
  <si>
    <t xml:space="preserve"> Պահուստային միջոցներ</t>
  </si>
  <si>
    <t xml:space="preserve">                                                                                                                                  Ստեփանավան   համայնքի ղեկավարի  &lt;&lt;24  &gt;&gt;   դեկտեմբերի  2024թ.  Թիվ             որոշման      </t>
  </si>
  <si>
    <r>
      <t xml:space="preserve"> Ստեփանավան  համայնքի ղեկավարի  «24  »    դեկտեմբերի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որոշման</t>
    </r>
  </si>
</sst>
</file>

<file path=xl/styles.xml><?xml version="1.0" encoding="utf-8"?>
<styleSheet xmlns="http://schemas.openxmlformats.org/spreadsheetml/2006/main">
  <numFmts count="8">
    <numFmt numFmtId="164" formatCode="0000"/>
    <numFmt numFmtId="165" formatCode="0.0000"/>
    <numFmt numFmtId="166" formatCode="0.00000"/>
    <numFmt numFmtId="167" formatCode="0.000"/>
    <numFmt numFmtId="168" formatCode="_(* #,##0.00_);_(* \(#,##0.00\);_(* &quot;-&quot;??_);_(@_)"/>
    <numFmt numFmtId="169" formatCode="000"/>
    <numFmt numFmtId="170" formatCode="0.000000"/>
    <numFmt numFmtId="171" formatCode="0.0"/>
  </numFmts>
  <fonts count="12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 Armenian"/>
      <family val="2"/>
    </font>
    <font>
      <sz val="7"/>
      <name val="Sylfaen"/>
      <family val="1"/>
    </font>
    <font>
      <sz val="5"/>
      <name val="Arial Armenian"/>
      <family val="2"/>
    </font>
    <font>
      <sz val="6"/>
      <name val="Arial Armenian"/>
      <family val="2"/>
    </font>
    <font>
      <sz val="5"/>
      <name val="Sylfaen"/>
      <family val="1"/>
    </font>
    <font>
      <sz val="6"/>
      <name val="Sylfaen"/>
      <family val="1"/>
    </font>
    <font>
      <sz val="10"/>
      <name val="Arial LatArm"/>
      <family val="2"/>
    </font>
    <font>
      <sz val="5"/>
      <name val="Arial LatArm"/>
      <family val="2"/>
    </font>
    <font>
      <sz val="7"/>
      <name val="Arial LatArm"/>
      <family val="2"/>
    </font>
    <font>
      <sz val="7"/>
      <name val="Arial Unicode MS"/>
      <family val="2"/>
      <charset val="204"/>
    </font>
    <font>
      <sz val="6"/>
      <name val="Arial Unicode MS"/>
      <family val="2"/>
      <charset val="204"/>
    </font>
    <font>
      <sz val="7"/>
      <name val="GHEA Grapalat"/>
      <family val="3"/>
    </font>
    <font>
      <sz val="6"/>
      <name val="Arial LatArm"/>
      <family val="2"/>
    </font>
    <font>
      <sz val="6"/>
      <name val="GHEA Grapalat"/>
      <family val="3"/>
    </font>
    <font>
      <sz val="6"/>
      <color rgb="FFFF0000"/>
      <name val="GHEA Grapalat"/>
      <family val="3"/>
    </font>
    <font>
      <sz val="7"/>
      <color rgb="FFFF0000"/>
      <name val="GHEA Grapalat"/>
      <family val="3"/>
    </font>
    <font>
      <b/>
      <sz val="5"/>
      <name val="Arial LatArm"/>
      <family val="2"/>
    </font>
    <font>
      <b/>
      <sz val="7"/>
      <name val="Arial LatArm"/>
      <family val="2"/>
    </font>
    <font>
      <b/>
      <sz val="7"/>
      <name val="Arial Unicode MS"/>
      <family val="2"/>
      <charset val="204"/>
    </font>
    <font>
      <b/>
      <sz val="7"/>
      <name val="GHEA Grapalat"/>
      <family val="3"/>
    </font>
    <font>
      <b/>
      <sz val="6"/>
      <name val="Arial Unicode MS"/>
      <family val="2"/>
      <charset val="204"/>
    </font>
    <font>
      <b/>
      <sz val="7"/>
      <name val="Sylfaen"/>
      <family val="1"/>
    </font>
    <font>
      <sz val="5"/>
      <color rgb="FFFF0000"/>
      <name val="Arial Armenian"/>
      <family val="2"/>
    </font>
    <font>
      <sz val="7"/>
      <color rgb="FFFF0000"/>
      <name val="Arial Armenian"/>
      <family val="2"/>
    </font>
    <font>
      <sz val="7"/>
      <color rgb="FFFF0000"/>
      <name val="Arial Unicode MS"/>
      <family val="2"/>
      <charset val="204"/>
    </font>
    <font>
      <sz val="6"/>
      <color rgb="FFFF0000"/>
      <name val="Arial Armenian"/>
      <family val="2"/>
    </font>
    <font>
      <sz val="7"/>
      <color rgb="FFFF0000"/>
      <name val="Sylfaen"/>
      <family val="1"/>
    </font>
    <font>
      <sz val="5"/>
      <color rgb="FFFF0000"/>
      <name val="Sylfaen"/>
      <family val="1"/>
    </font>
    <font>
      <sz val="6"/>
      <color rgb="FFFF0000"/>
      <name val="Sylfaen"/>
      <family val="1"/>
    </font>
    <font>
      <sz val="9"/>
      <name val="Arial Armenian"/>
      <family val="2"/>
    </font>
    <font>
      <b/>
      <sz val="11"/>
      <name val="GHEA Grapalat"/>
      <family val="3"/>
    </font>
    <font>
      <b/>
      <u/>
      <sz val="11"/>
      <name val="GHEA Grapalat"/>
      <family val="3"/>
    </font>
    <font>
      <b/>
      <u/>
      <sz val="9"/>
      <name val="Times Armenian"/>
      <family val="1"/>
    </font>
    <font>
      <b/>
      <u/>
      <sz val="9"/>
      <name val="Arial Armenian"/>
      <family val="2"/>
    </font>
    <font>
      <sz val="11"/>
      <color indexed="8"/>
      <name val="Calibri"/>
      <family val="2"/>
      <charset val="204"/>
    </font>
    <font>
      <sz val="8"/>
      <name val="Arial LatArm"/>
      <family val="2"/>
    </font>
    <font>
      <b/>
      <sz val="14"/>
      <name val="Arial LatArm"/>
      <family val="2"/>
    </font>
    <font>
      <sz val="8"/>
      <name val="GHEA Grapalat"/>
      <family val="3"/>
    </font>
    <font>
      <u/>
      <sz val="8"/>
      <name val="GHEA Grapalat"/>
      <family val="3"/>
    </font>
    <font>
      <b/>
      <sz val="6"/>
      <name val="GHEA Grapalat"/>
      <family val="3"/>
    </font>
    <font>
      <sz val="10"/>
      <name val="GHEA Grapalat"/>
      <family val="3"/>
    </font>
    <font>
      <b/>
      <i/>
      <sz val="8"/>
      <name val="GHEA Grapalat"/>
      <family val="3"/>
    </font>
    <font>
      <i/>
      <sz val="8"/>
      <name val="GHEA Grapalat"/>
      <family val="3"/>
    </font>
    <font>
      <b/>
      <sz val="8"/>
      <name val="GHEA Grapalat"/>
      <family val="3"/>
    </font>
    <font>
      <b/>
      <i/>
      <sz val="7"/>
      <name val="GHEA Grapalat"/>
      <family val="3"/>
    </font>
    <font>
      <i/>
      <sz val="6"/>
      <name val="GHEA Grapalat"/>
      <family val="3"/>
    </font>
    <font>
      <sz val="6"/>
      <color theme="1"/>
      <name val="GHEA Grapalat"/>
      <family val="3"/>
    </font>
    <font>
      <sz val="8"/>
      <color theme="1"/>
      <name val="GHEA Grapalat"/>
      <family val="3"/>
    </font>
    <font>
      <sz val="7"/>
      <color theme="1"/>
      <name val="GHEA Grapalat"/>
      <family val="3"/>
    </font>
    <font>
      <i/>
      <sz val="8"/>
      <color theme="1"/>
      <name val="GHEA Grapalat"/>
      <family val="3"/>
    </font>
    <font>
      <i/>
      <sz val="6"/>
      <color theme="1"/>
      <name val="GHEA Grapalat"/>
      <family val="3"/>
    </font>
    <font>
      <sz val="10"/>
      <color indexed="10"/>
      <name val="Arial"/>
      <family val="2"/>
      <charset val="204"/>
    </font>
    <font>
      <b/>
      <sz val="8"/>
      <color theme="1"/>
      <name val="GHEA Grapalat"/>
      <family val="3"/>
    </font>
    <font>
      <b/>
      <i/>
      <sz val="7"/>
      <color theme="1"/>
      <name val="GHEA Grapalat"/>
      <family val="3"/>
    </font>
    <font>
      <sz val="6"/>
      <color indexed="48"/>
      <name val="GHEA Grapalat"/>
      <family val="3"/>
    </font>
    <font>
      <b/>
      <sz val="8"/>
      <color indexed="48"/>
      <name val="GHEA Grapalat"/>
      <family val="3"/>
    </font>
    <font>
      <b/>
      <sz val="7"/>
      <color indexed="48"/>
      <name val="GHEA Grapalat"/>
      <family val="3"/>
    </font>
    <font>
      <sz val="8"/>
      <color indexed="48"/>
      <name val="GHEA Grapalat"/>
      <family val="3"/>
    </font>
    <font>
      <sz val="10"/>
      <color indexed="48"/>
      <name val="Arial"/>
      <family val="2"/>
      <charset val="204"/>
    </font>
    <font>
      <sz val="8"/>
      <color rgb="FFFF0000"/>
      <name val="GHEA Grapalat"/>
      <family val="3"/>
    </font>
    <font>
      <i/>
      <sz val="8"/>
      <color rgb="FFFF0000"/>
      <name val="GHEA Grapalat"/>
      <family val="3"/>
    </font>
    <font>
      <b/>
      <i/>
      <sz val="7"/>
      <color indexed="48"/>
      <name val="GHEA Grapalat"/>
      <family val="3"/>
    </font>
    <font>
      <i/>
      <sz val="8"/>
      <color indexed="48"/>
      <name val="GHEA Grapalat"/>
      <family val="3"/>
    </font>
    <font>
      <sz val="7"/>
      <color indexed="48"/>
      <name val="GHEA Grapalat"/>
      <family val="3"/>
    </font>
    <font>
      <i/>
      <sz val="6"/>
      <color indexed="48"/>
      <name val="GHEA Grapalat"/>
      <family val="3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u/>
      <sz val="14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sz val="10"/>
      <color rgb="FFFF0000"/>
      <name val="GHEA Grapalat"/>
      <family val="3"/>
    </font>
    <font>
      <sz val="10"/>
      <color rgb="FFFF0000"/>
      <name val="Arial LatArm"/>
      <family val="2"/>
    </font>
    <font>
      <b/>
      <sz val="10"/>
      <name val="Arial LatArm"/>
      <family val="2"/>
    </font>
    <font>
      <sz val="10"/>
      <name val="Arial Armenian"/>
      <family val="2"/>
    </font>
    <font>
      <b/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12"/>
      <name val="Arial Armenian"/>
      <family val="2"/>
    </font>
    <font>
      <b/>
      <i/>
      <sz val="9"/>
      <name val="Arial Armenian"/>
      <family val="2"/>
    </font>
    <font>
      <sz val="11"/>
      <name val="GHEA Grapalat"/>
      <family val="3"/>
    </font>
    <font>
      <i/>
      <sz val="9"/>
      <name val="GHEA Grapalat"/>
      <family val="3"/>
    </font>
    <font>
      <i/>
      <sz val="10"/>
      <name val="GHEA Grapalat"/>
      <family val="3"/>
    </font>
    <font>
      <b/>
      <i/>
      <sz val="10"/>
      <name val="Arial Armenian"/>
      <family val="2"/>
    </font>
    <font>
      <i/>
      <sz val="10"/>
      <name val="Arial Armenian"/>
      <family val="2"/>
    </font>
    <font>
      <b/>
      <sz val="10"/>
      <name val="Arial"/>
      <family val="2"/>
      <charset val="204"/>
    </font>
    <font>
      <b/>
      <sz val="10"/>
      <name val="Arial Armenian"/>
      <family val="2"/>
    </font>
    <font>
      <b/>
      <sz val="11"/>
      <name val="Arial Armenian"/>
      <family val="2"/>
    </font>
    <font>
      <sz val="9"/>
      <name val="Arial"/>
      <family val="2"/>
      <charset val="204"/>
    </font>
    <font>
      <b/>
      <sz val="14"/>
      <color theme="1"/>
      <name val="GHEA Grapalat"/>
      <family val="3"/>
    </font>
    <font>
      <sz val="12"/>
      <color theme="1"/>
      <name val="Arial Armenian"/>
      <family val="2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indexed="8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12"/>
      <color theme="1"/>
      <name val="Arial Armenian"/>
      <family val="2"/>
    </font>
    <font>
      <b/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indexed="8"/>
      <name val="GHEA Grapalat"/>
      <family val="3"/>
    </font>
    <font>
      <sz val="8"/>
      <color theme="1"/>
      <name val="Arial Armenian"/>
      <family val="2"/>
    </font>
    <font>
      <b/>
      <sz val="11"/>
      <color theme="1"/>
      <name val="GHEA Grapalat"/>
      <family val="3"/>
    </font>
    <font>
      <b/>
      <sz val="11"/>
      <color indexed="8"/>
      <name val="GHEA Grapalat"/>
      <family val="3"/>
    </font>
    <font>
      <b/>
      <i/>
      <sz val="12"/>
      <color theme="1"/>
      <name val="Arial Armenian"/>
      <family val="2"/>
    </font>
    <font>
      <sz val="10"/>
      <color indexed="8"/>
      <name val="Arial Armenian"/>
      <family val="2"/>
    </font>
    <font>
      <sz val="10"/>
      <color indexed="8"/>
      <name val="GHEA Grapalat"/>
      <family val="3"/>
    </font>
    <font>
      <sz val="7"/>
      <color theme="1"/>
      <name val="Arial Armenian"/>
      <family val="2"/>
    </font>
    <font>
      <sz val="9"/>
      <color theme="1"/>
      <name val="Arial Armenian"/>
      <family val="2"/>
    </font>
    <font>
      <sz val="11"/>
      <color theme="1"/>
      <name val="Arial Armenian"/>
      <family val="2"/>
    </font>
    <font>
      <b/>
      <i/>
      <sz val="8"/>
      <color theme="1"/>
      <name val="Arial Armenian"/>
      <family val="2"/>
    </font>
    <font>
      <b/>
      <i/>
      <sz val="9"/>
      <color theme="1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8" fillId="0" borderId="3" applyNumberFormat="0" applyFill="0" applyProtection="0">
      <alignment horizontal="center" vertical="center"/>
    </xf>
    <xf numFmtId="0" fontId="8" fillId="0" borderId="3" applyNumberFormat="0" applyFill="0" applyProtection="0">
      <alignment horizontal="left" vertical="center" wrapText="1"/>
    </xf>
    <xf numFmtId="4" fontId="8" fillId="0" borderId="3" applyFill="0" applyProtection="0">
      <alignment horizontal="right" vertical="center"/>
    </xf>
    <xf numFmtId="0" fontId="36" fillId="0" borderId="14" applyNumberFormat="0" applyFont="0" applyFill="0" applyAlignment="0" applyProtection="0"/>
    <xf numFmtId="0" fontId="38" fillId="0" borderId="14" applyNumberFormat="0" applyFill="0" applyProtection="0">
      <alignment horizontal="center"/>
    </xf>
    <xf numFmtId="0" fontId="1" fillId="0" borderId="0"/>
    <xf numFmtId="4" fontId="37" fillId="0" borderId="15" applyFill="0" applyProtection="0">
      <alignment horizontal="right" vertical="center"/>
    </xf>
    <xf numFmtId="168" fontId="1" fillId="0" borderId="0" applyFont="0" applyFill="0" applyBorder="0" applyAlignment="0" applyProtection="0"/>
    <xf numFmtId="0" fontId="68" fillId="0" borderId="0"/>
  </cellStyleXfs>
  <cellXfs count="981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center" vertical="center"/>
    </xf>
    <xf numFmtId="165" fontId="11" fillId="2" borderId="3" xfId="4" applyNumberFormat="1" applyFont="1" applyFill="1" applyBorder="1" applyAlignment="1">
      <alignment horizontal="right" vertical="center"/>
    </xf>
    <xf numFmtId="166" fontId="11" fillId="2" borderId="3" xfId="4" applyNumberFormat="1" applyFont="1" applyFill="1" applyBorder="1" applyAlignment="1">
      <alignment horizontal="right" vertical="center"/>
    </xf>
    <xf numFmtId="165" fontId="11" fillId="2" borderId="4" xfId="4" applyNumberFormat="1" applyFont="1" applyFill="1" applyBorder="1" applyAlignment="1">
      <alignment horizontal="right" vertical="center"/>
    </xf>
    <xf numFmtId="0" fontId="11" fillId="2" borderId="4" xfId="4" applyNumberFormat="1" applyFont="1" applyFill="1" applyBorder="1" applyAlignment="1">
      <alignment horizontal="right" vertical="center"/>
    </xf>
    <xf numFmtId="167" fontId="11" fillId="2" borderId="1" xfId="4" applyNumberFormat="1" applyFont="1" applyFill="1" applyBorder="1" applyAlignment="1">
      <alignment horizontal="right" vertical="center"/>
    </xf>
    <xf numFmtId="165" fontId="11" fillId="2" borderId="1" xfId="4" applyNumberFormat="1" applyFont="1" applyFill="1" applyBorder="1" applyAlignment="1">
      <alignment horizontal="right" vertical="center"/>
    </xf>
    <xf numFmtId="165" fontId="12" fillId="2" borderId="1" xfId="4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vertical="center"/>
    </xf>
    <xf numFmtId="167" fontId="11" fillId="2" borderId="3" xfId="4" applyNumberFormat="1" applyFont="1" applyFill="1" applyBorder="1" applyAlignment="1">
      <alignment horizontal="right" vertical="center"/>
    </xf>
    <xf numFmtId="167" fontId="3" fillId="2" borderId="1" xfId="1" applyNumberFormat="1" applyFont="1" applyFill="1" applyBorder="1" applyAlignment="1">
      <alignment vertical="center"/>
    </xf>
    <xf numFmtId="167" fontId="11" fillId="2" borderId="5" xfId="4" applyNumberFormat="1" applyFont="1" applyFill="1" applyBorder="1" applyAlignment="1">
      <alignment horizontal="right" vertical="center"/>
    </xf>
    <xf numFmtId="165" fontId="11" fillId="2" borderId="6" xfId="4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horizontal="center" vertical="center"/>
    </xf>
    <xf numFmtId="167" fontId="13" fillId="2" borderId="7" xfId="1" applyNumberFormat="1" applyFont="1" applyFill="1" applyBorder="1" applyAlignment="1">
      <alignment horizontal="center" vertical="center"/>
    </xf>
    <xf numFmtId="167" fontId="13" fillId="2" borderId="8" xfId="1" applyNumberFormat="1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center" vertical="center"/>
    </xf>
    <xf numFmtId="165" fontId="11" fillId="2" borderId="5" xfId="4" applyNumberFormat="1" applyFont="1" applyFill="1" applyBorder="1" applyAlignment="1">
      <alignment horizontal="right" vertical="center"/>
    </xf>
    <xf numFmtId="165" fontId="13" fillId="2" borderId="8" xfId="1" applyNumberFormat="1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center" vertical="center"/>
    </xf>
    <xf numFmtId="167" fontId="12" fillId="2" borderId="1" xfId="4" applyNumberFormat="1" applyFont="1" applyFill="1" applyBorder="1" applyAlignment="1">
      <alignment horizontal="right" vertical="center"/>
    </xf>
    <xf numFmtId="167" fontId="12" fillId="2" borderId="1" xfId="4" applyNumberFormat="1" applyFont="1" applyFill="1" applyBorder="1" applyAlignment="1">
      <alignment horizontal="center" vertical="center"/>
    </xf>
    <xf numFmtId="167" fontId="15" fillId="2" borderId="2" xfId="1" applyNumberFormat="1" applyFont="1" applyFill="1" applyBorder="1" applyAlignment="1">
      <alignment horizontal="center" vertical="center"/>
    </xf>
    <xf numFmtId="167" fontId="16" fillId="2" borderId="2" xfId="1" applyNumberFormat="1" applyFont="1" applyFill="1" applyBorder="1" applyAlignment="1">
      <alignment horizontal="center" vertical="center"/>
    </xf>
    <xf numFmtId="167" fontId="11" fillId="2" borderId="1" xfId="4" applyNumberFormat="1" applyFont="1" applyFill="1" applyBorder="1" applyAlignment="1">
      <alignment horizontal="center" vertical="center"/>
    </xf>
    <xf numFmtId="167" fontId="17" fillId="2" borderId="2" xfId="1" applyNumberFormat="1" applyFont="1" applyFill="1" applyBorder="1" applyAlignment="1">
      <alignment horizontal="center" vertical="center"/>
    </xf>
    <xf numFmtId="166" fontId="11" fillId="2" borderId="1" xfId="4" applyNumberFormat="1" applyFont="1" applyFill="1" applyBorder="1" applyAlignment="1">
      <alignment horizontal="right" vertical="center"/>
    </xf>
    <xf numFmtId="0" fontId="11" fillId="2" borderId="1" xfId="4" applyNumberFormat="1" applyFont="1" applyFill="1" applyBorder="1" applyAlignment="1">
      <alignment horizontal="right" vertical="center"/>
    </xf>
    <xf numFmtId="165" fontId="11" fillId="2" borderId="2" xfId="4" applyNumberFormat="1" applyFont="1" applyFill="1" applyBorder="1" applyAlignment="1">
      <alignment horizontal="right" vertical="center"/>
    </xf>
    <xf numFmtId="0" fontId="10" fillId="2" borderId="9" xfId="3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" fontId="10" fillId="2" borderId="9" xfId="3" applyNumberFormat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vertical="center"/>
    </xf>
    <xf numFmtId="0" fontId="18" fillId="2" borderId="3" xfId="2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left" vertical="center" wrapText="1"/>
    </xf>
    <xf numFmtId="0" fontId="19" fillId="2" borderId="10" xfId="2" applyFont="1" applyFill="1" applyBorder="1" applyAlignment="1">
      <alignment horizontal="center" vertical="center"/>
    </xf>
    <xf numFmtId="165" fontId="20" fillId="2" borderId="1" xfId="4" applyNumberFormat="1" applyFont="1" applyFill="1" applyBorder="1" applyAlignment="1">
      <alignment horizontal="right" vertical="center"/>
    </xf>
    <xf numFmtId="167" fontId="20" fillId="2" borderId="1" xfId="4" applyNumberFormat="1" applyFont="1" applyFill="1" applyBorder="1" applyAlignment="1">
      <alignment horizontal="right" vertical="center"/>
    </xf>
    <xf numFmtId="165" fontId="21" fillId="2" borderId="1" xfId="1" applyNumberFormat="1" applyFont="1" applyFill="1" applyBorder="1" applyAlignment="1">
      <alignment horizontal="center" vertical="center"/>
    </xf>
    <xf numFmtId="165" fontId="21" fillId="2" borderId="2" xfId="1" applyNumberFormat="1" applyFont="1" applyFill="1" applyBorder="1" applyAlignment="1">
      <alignment horizontal="center" vertical="center"/>
    </xf>
    <xf numFmtId="165" fontId="22" fillId="2" borderId="1" xfId="4" applyNumberFormat="1" applyFont="1" applyFill="1" applyBorder="1" applyAlignment="1">
      <alignment horizontal="right" vertical="center"/>
    </xf>
    <xf numFmtId="0" fontId="23" fillId="2" borderId="0" xfId="1" applyFont="1" applyFill="1" applyAlignment="1">
      <alignment vertical="center"/>
    </xf>
    <xf numFmtId="0" fontId="17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vertical="center"/>
    </xf>
    <xf numFmtId="167" fontId="21" fillId="2" borderId="1" xfId="1" applyNumberFormat="1" applyFont="1" applyFill="1" applyBorder="1" applyAlignment="1">
      <alignment horizontal="center" vertical="center"/>
    </xf>
    <xf numFmtId="167" fontId="21" fillId="2" borderId="2" xfId="1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center" vertical="center"/>
    </xf>
    <xf numFmtId="165" fontId="11" fillId="2" borderId="9" xfId="4" applyNumberFormat="1" applyFont="1" applyFill="1" applyBorder="1" applyAlignment="1">
      <alignment horizontal="right" vertical="center"/>
    </xf>
    <xf numFmtId="167" fontId="11" fillId="2" borderId="10" xfId="4" applyNumberFormat="1" applyFont="1" applyFill="1" applyBorder="1" applyAlignment="1">
      <alignment horizontal="center" vertical="center"/>
    </xf>
    <xf numFmtId="167" fontId="13" fillId="2" borderId="11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right" vertical="center"/>
    </xf>
    <xf numFmtId="167" fontId="13" fillId="2" borderId="12" xfId="1" applyNumberFormat="1" applyFont="1" applyFill="1" applyBorder="1" applyAlignment="1">
      <alignment horizontal="center" vertical="center"/>
    </xf>
    <xf numFmtId="167" fontId="13" fillId="2" borderId="13" xfId="1" applyNumberFormat="1" applyFont="1" applyFill="1" applyBorder="1" applyAlignment="1">
      <alignment horizontal="center" vertical="center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2" xfId="1" applyNumberFormat="1" applyFont="1" applyFill="1" applyBorder="1" applyAlignment="1">
      <alignment horizontal="center" vertical="center" wrapText="1"/>
    </xf>
    <xf numFmtId="165" fontId="13" fillId="2" borderId="2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center" vertical="center"/>
    </xf>
    <xf numFmtId="165" fontId="11" fillId="2" borderId="4" xfId="4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65" fontId="11" fillId="2" borderId="10" xfId="4" applyNumberFormat="1" applyFont="1" applyFill="1" applyBorder="1" applyAlignment="1">
      <alignment horizontal="right" vertical="center"/>
    </xf>
    <xf numFmtId="165" fontId="15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vertical="center"/>
    </xf>
    <xf numFmtId="167" fontId="3" fillId="2" borderId="0" xfId="1" applyNumberFormat="1" applyFont="1" applyFill="1" applyAlignment="1">
      <alignment vertical="center"/>
    </xf>
    <xf numFmtId="0" fontId="4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vertical="center"/>
    </xf>
    <xf numFmtId="167" fontId="2" fillId="2" borderId="1" xfId="1" applyNumberFormat="1" applyFont="1" applyFill="1" applyBorder="1" applyAlignment="1">
      <alignment vertical="center"/>
    </xf>
    <xf numFmtId="165" fontId="13" fillId="2" borderId="1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24" fillId="2" borderId="0" xfId="1" applyFont="1" applyFill="1" applyBorder="1"/>
    <xf numFmtId="0" fontId="25" fillId="2" borderId="0" xfId="1" applyFont="1" applyFill="1" applyBorder="1" applyAlignment="1">
      <alignment horizontal="center" wrapText="1"/>
    </xf>
    <xf numFmtId="0" fontId="25" fillId="2" borderId="0" xfId="1" applyFont="1" applyFill="1" applyBorder="1" applyAlignment="1">
      <alignment vertical="center"/>
    </xf>
    <xf numFmtId="165" fontId="25" fillId="2" borderId="0" xfId="1" applyNumberFormat="1" applyFont="1" applyFill="1" applyBorder="1" applyAlignment="1">
      <alignment vertical="center"/>
    </xf>
    <xf numFmtId="167" fontId="26" fillId="2" borderId="0" xfId="4" applyNumberFormat="1" applyFont="1" applyFill="1" applyBorder="1" applyAlignment="1">
      <alignment horizontal="right" vertical="center"/>
    </xf>
    <xf numFmtId="165" fontId="27" fillId="2" borderId="0" xfId="1" applyNumberFormat="1" applyFont="1" applyFill="1" applyBorder="1" applyAlignment="1">
      <alignment vertical="center"/>
    </xf>
    <xf numFmtId="0" fontId="28" fillId="2" borderId="0" xfId="1" applyFont="1" applyFill="1" applyAlignment="1">
      <alignment vertical="center"/>
    </xf>
    <xf numFmtId="0" fontId="29" fillId="2" borderId="0" xfId="1" applyFont="1" applyFill="1" applyAlignment="1">
      <alignment vertical="center"/>
    </xf>
    <xf numFmtId="165" fontId="28" fillId="2" borderId="0" xfId="1" applyNumberFormat="1" applyFont="1" applyFill="1" applyAlignment="1">
      <alignment vertical="center"/>
    </xf>
    <xf numFmtId="167" fontId="28" fillId="2" borderId="0" xfId="1" applyNumberFormat="1" applyFont="1" applyFill="1" applyAlignment="1">
      <alignment vertical="center"/>
    </xf>
    <xf numFmtId="165" fontId="28" fillId="2" borderId="0" xfId="1" applyNumberFormat="1" applyFont="1" applyFill="1" applyBorder="1" applyAlignment="1">
      <alignment vertical="center"/>
    </xf>
    <xf numFmtId="167" fontId="28" fillId="2" borderId="0" xfId="1" applyNumberFormat="1" applyFont="1" applyFill="1" applyBorder="1" applyAlignment="1">
      <alignment vertical="center"/>
    </xf>
    <xf numFmtId="165" fontId="30" fillId="2" borderId="0" xfId="1" applyNumberFormat="1" applyFont="1" applyFill="1" applyAlignment="1">
      <alignment vertical="center"/>
    </xf>
    <xf numFmtId="0" fontId="30" fillId="2" borderId="0" xfId="1" applyNumberFormat="1" applyFont="1" applyFill="1" applyAlignment="1">
      <alignment vertical="center"/>
    </xf>
    <xf numFmtId="0" fontId="31" fillId="2" borderId="0" xfId="1" applyFont="1" applyFill="1"/>
    <xf numFmtId="0" fontId="31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 wrapText="1"/>
    </xf>
    <xf numFmtId="0" fontId="31" fillId="2" borderId="0" xfId="1" applyFont="1" applyFill="1" applyBorder="1"/>
    <xf numFmtId="0" fontId="32" fillId="2" borderId="0" xfId="1" applyFont="1" applyFill="1" applyAlignment="1"/>
    <xf numFmtId="167" fontId="31" fillId="2" borderId="0" xfId="1" applyNumberFormat="1" applyFont="1" applyFill="1"/>
    <xf numFmtId="0" fontId="32" fillId="2" borderId="0" xfId="1" applyFont="1" applyFill="1" applyAlignment="1">
      <alignment horizontal="left" indent="15"/>
    </xf>
    <xf numFmtId="0" fontId="31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3"/>
    </xf>
    <xf numFmtId="0" fontId="34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6"/>
    </xf>
    <xf numFmtId="165" fontId="31" fillId="2" borderId="0" xfId="1" applyNumberFormat="1" applyFont="1" applyFill="1"/>
    <xf numFmtId="0" fontId="35" fillId="2" borderId="0" xfId="1" applyFont="1" applyFill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5" fillId="2" borderId="0" xfId="1" applyFont="1" applyFill="1"/>
    <xf numFmtId="0" fontId="1" fillId="2" borderId="0" xfId="1" applyFill="1"/>
    <xf numFmtId="0" fontId="15" fillId="2" borderId="0" xfId="1" applyFont="1" applyFill="1" applyAlignment="1">
      <alignment horizontal="center"/>
    </xf>
    <xf numFmtId="0" fontId="15" fillId="2" borderId="0" xfId="1" applyFont="1" applyFill="1" applyBorder="1" applyAlignment="1">
      <alignment horizontal="right" wrapText="1"/>
    </xf>
    <xf numFmtId="0" fontId="39" fillId="2" borderId="0" xfId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right" wrapText="1"/>
    </xf>
    <xf numFmtId="0" fontId="15" fillId="2" borderId="0" xfId="1" applyFont="1" applyFill="1" applyBorder="1"/>
    <xf numFmtId="0" fontId="42" fillId="2" borderId="0" xfId="1" applyFont="1" applyFill="1" applyBorder="1"/>
    <xf numFmtId="164" fontId="39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 vertical="top"/>
    </xf>
    <xf numFmtId="0" fontId="13" fillId="2" borderId="0" xfId="1" applyFont="1" applyFill="1" applyBorder="1" applyAlignment="1">
      <alignment horizontal="left" vertical="top" wrapText="1"/>
    </xf>
    <xf numFmtId="0" fontId="39" fillId="2" borderId="0" xfId="1" applyFont="1" applyFill="1" applyBorder="1" applyAlignment="1">
      <alignment vertical="top" wrapText="1"/>
    </xf>
    <xf numFmtId="0" fontId="39" fillId="2" borderId="0" xfId="1" applyFont="1" applyFill="1" applyBorder="1"/>
    <xf numFmtId="0" fontId="15" fillId="2" borderId="1" xfId="1" applyFont="1" applyFill="1" applyBorder="1" applyAlignment="1">
      <alignment horizontal="center" vertical="center" wrapText="1"/>
    </xf>
    <xf numFmtId="49" fontId="41" fillId="2" borderId="24" xfId="1" applyNumberFormat="1" applyFont="1" applyFill="1" applyBorder="1" applyAlignment="1">
      <alignment horizontal="center" vertical="center" wrapText="1"/>
    </xf>
    <xf numFmtId="49" fontId="45" fillId="2" borderId="25" xfId="1" applyNumberFormat="1" applyFont="1" applyFill="1" applyBorder="1" applyAlignment="1">
      <alignment horizontal="center" vertical="center" wrapText="1"/>
    </xf>
    <xf numFmtId="49" fontId="45" fillId="2" borderId="26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39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 wrapText="1"/>
    </xf>
    <xf numFmtId="49" fontId="43" fillId="2" borderId="25" xfId="1" applyNumberFormat="1" applyFont="1" applyFill="1" applyBorder="1" applyAlignment="1">
      <alignment horizontal="center" vertical="center" wrapText="1"/>
    </xf>
    <xf numFmtId="0" fontId="43" fillId="2" borderId="25" xfId="1" applyNumberFormat="1" applyFont="1" applyFill="1" applyBorder="1" applyAlignment="1">
      <alignment horizontal="center" vertical="center" wrapText="1"/>
    </xf>
    <xf numFmtId="0" fontId="43" fillId="2" borderId="26" xfId="1" applyNumberFormat="1" applyFont="1" applyFill="1" applyBorder="1" applyAlignment="1">
      <alignment horizontal="center" vertical="center" wrapText="1"/>
    </xf>
    <xf numFmtId="0" fontId="21" fillId="2" borderId="27" xfId="1" applyNumberFormat="1" applyFont="1" applyFill="1" applyBorder="1" applyAlignment="1">
      <alignment horizontal="center" vertical="center" wrapText="1" readingOrder="1"/>
    </xf>
    <xf numFmtId="169" fontId="44" fillId="2" borderId="1" xfId="1" applyNumberFormat="1" applyFont="1" applyFill="1" applyBorder="1" applyAlignment="1">
      <alignment horizontal="center" vertical="center" wrapText="1"/>
    </xf>
    <xf numFmtId="167" fontId="15" fillId="2" borderId="1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/>
    <xf numFmtId="165" fontId="1" fillId="2" borderId="0" xfId="1" applyNumberFormat="1" applyFill="1" applyAlignment="1">
      <alignment vertical="top"/>
    </xf>
    <xf numFmtId="165" fontId="1" fillId="2" borderId="0" xfId="1" applyNumberFormat="1" applyFill="1"/>
    <xf numFmtId="0" fontId="15" fillId="2" borderId="28" xfId="1" applyFont="1" applyFill="1" applyBorder="1" applyAlignment="1">
      <alignment horizontal="center" vertical="center"/>
    </xf>
    <xf numFmtId="49" fontId="45" fillId="2" borderId="29" xfId="1" applyNumberFormat="1" applyFont="1" applyFill="1" applyBorder="1" applyAlignment="1">
      <alignment horizontal="center" vertical="center"/>
    </xf>
    <xf numFmtId="49" fontId="45" fillId="2" borderId="30" xfId="1" applyNumberFormat="1" applyFont="1" applyFill="1" applyBorder="1" applyAlignment="1">
      <alignment horizontal="center" vertical="center"/>
    </xf>
    <xf numFmtId="49" fontId="45" fillId="2" borderId="12" xfId="1" applyNumberFormat="1" applyFont="1" applyFill="1" applyBorder="1" applyAlignment="1">
      <alignment horizontal="center" vertical="center"/>
    </xf>
    <xf numFmtId="0" fontId="21" fillId="2" borderId="31" xfId="1" applyNumberFormat="1" applyFont="1" applyFill="1" applyBorder="1" applyAlignment="1">
      <alignment horizontal="center" vertical="center" wrapText="1" readingOrder="1"/>
    </xf>
    <xf numFmtId="169" fontId="39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/>
    </xf>
    <xf numFmtId="166" fontId="16" fillId="2" borderId="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vertical="center"/>
    </xf>
    <xf numFmtId="0" fontId="13" fillId="2" borderId="32" xfId="1" applyNumberFormat="1" applyFont="1" applyFill="1" applyBorder="1" applyAlignment="1">
      <alignment horizontal="left" vertical="top" wrapText="1" readingOrder="1"/>
    </xf>
    <xf numFmtId="169" fontId="39" fillId="2" borderId="1" xfId="1" applyNumberFormat="1" applyFont="1" applyFill="1" applyBorder="1" applyAlignment="1">
      <alignment vertical="top" wrapText="1"/>
    </xf>
    <xf numFmtId="166" fontId="15" fillId="2" borderId="1" xfId="1" applyNumberFormat="1" applyFont="1" applyFill="1" applyBorder="1" applyAlignment="1">
      <alignment horizontal="center" vertical="center"/>
    </xf>
    <xf numFmtId="166" fontId="15" fillId="2" borderId="1" xfId="1" applyNumberFormat="1" applyFont="1" applyFill="1" applyBorder="1"/>
    <xf numFmtId="0" fontId="15" fillId="2" borderId="33" xfId="1" applyFont="1" applyFill="1" applyBorder="1" applyAlignment="1">
      <alignment vertical="center"/>
    </xf>
    <xf numFmtId="49" fontId="45" fillId="2" borderId="1" xfId="1" applyNumberFormat="1" applyFont="1" applyFill="1" applyBorder="1" applyAlignment="1">
      <alignment horizontal="center" vertical="center"/>
    </xf>
    <xf numFmtId="49" fontId="45" fillId="2" borderId="2" xfId="1" applyNumberFormat="1" applyFont="1" applyFill="1" applyBorder="1" applyAlignment="1">
      <alignment horizontal="center" vertical="center"/>
    </xf>
    <xf numFmtId="0" fontId="46" fillId="2" borderId="32" xfId="1" applyNumberFormat="1" applyFont="1" applyFill="1" applyBorder="1" applyAlignment="1">
      <alignment horizontal="left" vertical="top" wrapText="1" readingOrder="1"/>
    </xf>
    <xf numFmtId="0" fontId="39" fillId="2" borderId="1" xfId="1" applyNumberFormat="1" applyFont="1" applyFill="1" applyBorder="1" applyAlignment="1">
      <alignment horizontal="left" vertical="top" wrapText="1" readingOrder="1"/>
    </xf>
    <xf numFmtId="165" fontId="15" fillId="2" borderId="1" xfId="1" applyNumberFormat="1" applyFont="1" applyFill="1" applyBorder="1" applyAlignment="1">
      <alignment vertical="center"/>
    </xf>
    <xf numFmtId="167" fontId="15" fillId="2" borderId="1" xfId="1" applyNumberFormat="1" applyFont="1" applyFill="1" applyBorder="1" applyAlignment="1">
      <alignment vertical="center"/>
    </xf>
    <xf numFmtId="0" fontId="44" fillId="2" borderId="1" xfId="1" applyNumberFormat="1" applyFont="1" applyFill="1" applyBorder="1" applyAlignment="1">
      <alignment horizontal="left" vertical="top" wrapText="1" readingOrder="1"/>
    </xf>
    <xf numFmtId="166" fontId="47" fillId="2" borderId="1" xfId="1" applyNumberFormat="1" applyFont="1" applyFill="1" applyBorder="1"/>
    <xf numFmtId="49" fontId="39" fillId="2" borderId="29" xfId="1" applyNumberFormat="1" applyFont="1" applyFill="1" applyBorder="1" applyAlignment="1">
      <alignment horizontal="center" vertical="center"/>
    </xf>
    <xf numFmtId="49" fontId="39" fillId="2" borderId="1" xfId="1" applyNumberFormat="1" applyFont="1" applyFill="1" applyBorder="1" applyAlignment="1">
      <alignment horizontal="center" vertical="center"/>
    </xf>
    <xf numFmtId="49" fontId="39" fillId="2" borderId="2" xfId="1" applyNumberFormat="1" applyFont="1" applyFill="1" applyBorder="1" applyAlignment="1">
      <alignment horizontal="center" vertical="center"/>
    </xf>
    <xf numFmtId="165" fontId="15" fillId="2" borderId="1" xfId="1" applyNumberFormat="1" applyFont="1" applyFill="1" applyBorder="1"/>
    <xf numFmtId="167" fontId="15" fillId="2" borderId="1" xfId="1" applyNumberFormat="1" applyFont="1" applyFill="1" applyBorder="1"/>
    <xf numFmtId="0" fontId="44" fillId="2" borderId="1" xfId="1" applyNumberFormat="1" applyFont="1" applyFill="1" applyBorder="1" applyAlignment="1">
      <alignment horizontal="justify" vertical="top" wrapText="1" readingOrder="1"/>
    </xf>
    <xf numFmtId="0" fontId="13" fillId="2" borderId="32" xfId="1" applyNumberFormat="1" applyFont="1" applyFill="1" applyBorder="1" applyAlignment="1">
      <alignment vertical="center" wrapText="1" readingOrder="1"/>
    </xf>
    <xf numFmtId="169" fontId="44" fillId="2" borderId="1" xfId="1" applyNumberFormat="1" applyFont="1" applyFill="1" applyBorder="1" applyAlignment="1">
      <alignment vertical="top" wrapText="1"/>
    </xf>
    <xf numFmtId="165" fontId="47" fillId="2" borderId="1" xfId="1" applyNumberFormat="1" applyFont="1" applyFill="1" applyBorder="1"/>
    <xf numFmtId="167" fontId="47" fillId="2" borderId="1" xfId="1" applyNumberFormat="1" applyFont="1" applyFill="1" applyBorder="1"/>
    <xf numFmtId="0" fontId="39" fillId="2" borderId="1" xfId="1" applyFont="1" applyFill="1" applyBorder="1" applyAlignment="1">
      <alignment vertical="top" wrapText="1"/>
    </xf>
    <xf numFmtId="0" fontId="13" fillId="2" borderId="31" xfId="1" applyNumberFormat="1" applyFont="1" applyFill="1" applyBorder="1" applyAlignment="1">
      <alignment horizontal="left" vertical="top" wrapText="1" readingOrder="1"/>
    </xf>
    <xf numFmtId="0" fontId="15" fillId="2" borderId="33" xfId="1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horizontal="center" vertical="center" wrapText="1"/>
    </xf>
    <xf numFmtId="0" fontId="44" fillId="2" borderId="1" xfId="1" applyFont="1" applyFill="1" applyBorder="1" applyAlignment="1">
      <alignment vertical="top" wrapText="1"/>
    </xf>
    <xf numFmtId="49" fontId="45" fillId="2" borderId="11" xfId="1" applyNumberFormat="1" applyFont="1" applyFill="1" applyBorder="1" applyAlignment="1">
      <alignment horizontal="center" vertical="center"/>
    </xf>
    <xf numFmtId="0" fontId="21" fillId="2" borderId="32" xfId="1" applyNumberFormat="1" applyFont="1" applyFill="1" applyBorder="1" applyAlignment="1">
      <alignment horizontal="center" vertical="center" wrapText="1" readingOrder="1"/>
    </xf>
    <xf numFmtId="49" fontId="39" fillId="2" borderId="1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/>
    <xf numFmtId="165" fontId="16" fillId="2" borderId="1" xfId="1" applyNumberFormat="1" applyFont="1" applyFill="1" applyBorder="1"/>
    <xf numFmtId="0" fontId="48" fillId="2" borderId="33" xfId="1" applyFont="1" applyFill="1" applyBorder="1" applyAlignment="1">
      <alignment vertical="center"/>
    </xf>
    <xf numFmtId="49" fontId="49" fillId="2" borderId="11" xfId="1" applyNumberFormat="1" applyFont="1" applyFill="1" applyBorder="1" applyAlignment="1">
      <alignment horizontal="center" vertical="center"/>
    </xf>
    <xf numFmtId="49" fontId="49" fillId="2" borderId="1" xfId="1" applyNumberFormat="1" applyFont="1" applyFill="1" applyBorder="1" applyAlignment="1">
      <alignment horizontal="center" vertical="center"/>
    </xf>
    <xf numFmtId="49" fontId="49" fillId="2" borderId="2" xfId="1" applyNumberFormat="1" applyFont="1" applyFill="1" applyBorder="1" applyAlignment="1">
      <alignment horizontal="center" vertical="center"/>
    </xf>
    <xf numFmtId="0" fontId="50" fillId="2" borderId="32" xfId="1" applyNumberFormat="1" applyFont="1" applyFill="1" applyBorder="1" applyAlignment="1">
      <alignment horizontal="left" vertical="top" wrapText="1" readingOrder="1"/>
    </xf>
    <xf numFmtId="0" fontId="51" fillId="2" borderId="1" xfId="1" applyNumberFormat="1" applyFont="1" applyFill="1" applyBorder="1" applyAlignment="1">
      <alignment horizontal="left" vertical="top" wrapText="1" readingOrder="1"/>
    </xf>
    <xf numFmtId="167" fontId="48" fillId="2" borderId="1" xfId="1" applyNumberFormat="1" applyFont="1" applyFill="1" applyBorder="1" applyAlignment="1">
      <alignment horizontal="center" vertical="center"/>
    </xf>
    <xf numFmtId="167" fontId="48" fillId="2" borderId="1" xfId="1" applyNumberFormat="1" applyFont="1" applyFill="1" applyBorder="1"/>
    <xf numFmtId="167" fontId="52" fillId="2" borderId="1" xfId="1" applyNumberFormat="1" applyFont="1" applyFill="1" applyBorder="1"/>
    <xf numFmtId="0" fontId="53" fillId="2" borderId="0" xfId="1" applyFont="1" applyFill="1"/>
    <xf numFmtId="0" fontId="49" fillId="2" borderId="1" xfId="1" applyFont="1" applyFill="1" applyBorder="1" applyAlignment="1">
      <alignment vertical="top" wrapText="1"/>
    </xf>
    <xf numFmtId="166" fontId="48" fillId="2" borderId="1" xfId="1" applyNumberFormat="1" applyFont="1" applyFill="1" applyBorder="1" applyAlignment="1">
      <alignment horizontal="center" vertical="center"/>
    </xf>
    <xf numFmtId="166" fontId="48" fillId="2" borderId="1" xfId="1" applyNumberFormat="1" applyFont="1" applyFill="1" applyBorder="1"/>
    <xf numFmtId="49" fontId="54" fillId="2" borderId="11" xfId="1" applyNumberFormat="1" applyFont="1" applyFill="1" applyBorder="1" applyAlignment="1">
      <alignment horizontal="center" vertical="center"/>
    </xf>
    <xf numFmtId="49" fontId="54" fillId="2" borderId="1" xfId="1" applyNumberFormat="1" applyFont="1" applyFill="1" applyBorder="1" applyAlignment="1">
      <alignment horizontal="center" vertical="center"/>
    </xf>
    <xf numFmtId="49" fontId="54" fillId="2" borderId="2" xfId="1" applyNumberFormat="1" applyFont="1" applyFill="1" applyBorder="1" applyAlignment="1">
      <alignment horizontal="center" vertical="center"/>
    </xf>
    <xf numFmtId="0" fontId="55" fillId="2" borderId="32" xfId="1" applyNumberFormat="1" applyFont="1" applyFill="1" applyBorder="1" applyAlignment="1">
      <alignment horizontal="left" vertical="top" wrapText="1" readingOrder="1"/>
    </xf>
    <xf numFmtId="49" fontId="54" fillId="2" borderId="29" xfId="1" applyNumberFormat="1" applyFont="1" applyFill="1" applyBorder="1" applyAlignment="1">
      <alignment horizontal="center" vertical="center"/>
    </xf>
    <xf numFmtId="166" fontId="52" fillId="2" borderId="1" xfId="1" applyNumberFormat="1" applyFont="1" applyFill="1" applyBorder="1"/>
    <xf numFmtId="165" fontId="48" fillId="2" borderId="1" xfId="1" applyNumberFormat="1" applyFont="1" applyFill="1" applyBorder="1" applyAlignment="1">
      <alignment horizontal="center" vertical="center"/>
    </xf>
    <xf numFmtId="165" fontId="48" fillId="2" borderId="1" xfId="1" applyNumberFormat="1" applyFont="1" applyFill="1" applyBorder="1"/>
    <xf numFmtId="164" fontId="39" fillId="2" borderId="1" xfId="1" applyNumberFormat="1" applyFont="1" applyFill="1" applyBorder="1" applyAlignment="1">
      <alignment vertical="top" wrapText="1"/>
    </xf>
    <xf numFmtId="0" fontId="56" fillId="2" borderId="33" xfId="1" applyFont="1" applyFill="1" applyBorder="1" applyAlignment="1">
      <alignment horizontal="center" vertical="center"/>
    </xf>
    <xf numFmtId="49" fontId="57" fillId="2" borderId="11" xfId="1" applyNumberFormat="1" applyFont="1" applyFill="1" applyBorder="1" applyAlignment="1">
      <alignment horizontal="center" vertical="center"/>
    </xf>
    <xf numFmtId="49" fontId="57" fillId="2" borderId="1" xfId="1" applyNumberFormat="1" applyFont="1" applyFill="1" applyBorder="1" applyAlignment="1">
      <alignment horizontal="center" vertical="center"/>
    </xf>
    <xf numFmtId="49" fontId="57" fillId="2" borderId="2" xfId="1" applyNumberFormat="1" applyFont="1" applyFill="1" applyBorder="1" applyAlignment="1">
      <alignment horizontal="center" vertical="center"/>
    </xf>
    <xf numFmtId="0" fontId="58" fillId="2" borderId="32" xfId="1" applyNumberFormat="1" applyFont="1" applyFill="1" applyBorder="1" applyAlignment="1">
      <alignment horizontal="center" vertical="center" wrapText="1" readingOrder="1"/>
    </xf>
    <xf numFmtId="0" fontId="59" fillId="2" borderId="1" xfId="1" applyFont="1" applyFill="1" applyBorder="1" applyAlignment="1">
      <alignment vertical="top" wrapText="1"/>
    </xf>
    <xf numFmtId="0" fontId="60" fillId="2" borderId="0" xfId="1" applyFont="1" applyFill="1"/>
    <xf numFmtId="0" fontId="16" fillId="2" borderId="33" xfId="1" applyFont="1" applyFill="1" applyBorder="1" applyAlignment="1">
      <alignment vertical="center"/>
    </xf>
    <xf numFmtId="49" fontId="61" fillId="2" borderId="11" xfId="1" applyNumberFormat="1" applyFont="1" applyFill="1" applyBorder="1" applyAlignment="1">
      <alignment horizontal="center" vertical="center"/>
    </xf>
    <xf numFmtId="49" fontId="61" fillId="2" borderId="1" xfId="1" applyNumberFormat="1" applyFont="1" applyFill="1" applyBorder="1" applyAlignment="1">
      <alignment horizontal="center" vertical="center"/>
    </xf>
    <xf numFmtId="49" fontId="61" fillId="2" borderId="2" xfId="1" applyNumberFormat="1" applyFont="1" applyFill="1" applyBorder="1" applyAlignment="1">
      <alignment horizontal="center" vertical="center"/>
    </xf>
    <xf numFmtId="0" fontId="17" fillId="2" borderId="32" xfId="1" applyNumberFormat="1" applyFont="1" applyFill="1" applyBorder="1" applyAlignment="1">
      <alignment horizontal="left" vertical="top" wrapText="1" readingOrder="1"/>
    </xf>
    <xf numFmtId="0" fontId="62" fillId="2" borderId="1" xfId="1" applyNumberFormat="1" applyFont="1" applyFill="1" applyBorder="1" applyAlignment="1">
      <alignment horizontal="left" vertical="top" wrapText="1" readingOrder="1"/>
    </xf>
    <xf numFmtId="0" fontId="56" fillId="2" borderId="33" xfId="1" applyFont="1" applyFill="1" applyBorder="1" applyAlignment="1">
      <alignment vertical="center"/>
    </xf>
    <xf numFmtId="0" fontId="63" fillId="2" borderId="32" xfId="1" applyNumberFormat="1" applyFont="1" applyFill="1" applyBorder="1" applyAlignment="1">
      <alignment horizontal="left" vertical="top" wrapText="1" readingOrder="1"/>
    </xf>
    <xf numFmtId="0" fontId="64" fillId="2" borderId="1" xfId="1" applyNumberFormat="1" applyFont="1" applyFill="1" applyBorder="1" applyAlignment="1">
      <alignment horizontal="left" vertical="top" wrapText="1" readingOrder="1"/>
    </xf>
    <xf numFmtId="165" fontId="56" fillId="2" borderId="1" xfId="1" applyNumberFormat="1" applyFont="1" applyFill="1" applyBorder="1" applyAlignment="1">
      <alignment horizontal="center" vertical="center"/>
    </xf>
    <xf numFmtId="165" fontId="56" fillId="2" borderId="1" xfId="1" applyNumberFormat="1" applyFont="1" applyFill="1" applyBorder="1"/>
    <xf numFmtId="49" fontId="57" fillId="2" borderId="29" xfId="1" applyNumberFormat="1" applyFont="1" applyFill="1" applyBorder="1" applyAlignment="1">
      <alignment horizontal="center" vertical="center"/>
    </xf>
    <xf numFmtId="0" fontId="65" fillId="2" borderId="32" xfId="1" applyNumberFormat="1" applyFont="1" applyFill="1" applyBorder="1" applyAlignment="1">
      <alignment horizontal="left" vertical="top" wrapText="1" readingOrder="1"/>
    </xf>
    <xf numFmtId="49" fontId="59" fillId="2" borderId="11" xfId="1" applyNumberFormat="1" applyFont="1" applyFill="1" applyBorder="1" applyAlignment="1">
      <alignment horizontal="center" vertical="center"/>
    </xf>
    <xf numFmtId="49" fontId="59" fillId="2" borderId="1" xfId="1" applyNumberFormat="1" applyFont="1" applyFill="1" applyBorder="1" applyAlignment="1">
      <alignment horizontal="center" vertical="center"/>
    </xf>
    <xf numFmtId="49" fontId="59" fillId="2" borderId="2" xfId="1" applyNumberFormat="1" applyFont="1" applyFill="1" applyBorder="1" applyAlignment="1">
      <alignment horizontal="center" vertical="center"/>
    </xf>
    <xf numFmtId="165" fontId="66" fillId="2" borderId="1" xfId="1" applyNumberFormat="1" applyFont="1" applyFill="1" applyBorder="1"/>
    <xf numFmtId="0" fontId="46" fillId="2" borderId="32" xfId="1" applyFont="1" applyFill="1" applyBorder="1" applyAlignment="1">
      <alignment horizontal="left" vertical="top" wrapText="1"/>
    </xf>
    <xf numFmtId="0" fontId="13" fillId="2" borderId="32" xfId="1" applyFont="1" applyFill="1" applyBorder="1" applyAlignment="1">
      <alignment horizontal="left" vertical="top" wrapText="1"/>
    </xf>
    <xf numFmtId="167" fontId="66" fillId="2" borderId="1" xfId="1" applyNumberFormat="1" applyFont="1" applyFill="1" applyBorder="1"/>
    <xf numFmtId="0" fontId="13" fillId="2" borderId="32" xfId="1" applyNumberFormat="1" applyFont="1" applyFill="1" applyBorder="1" applyAlignment="1">
      <alignment horizontal="left" vertical="center" wrapText="1" readingOrder="1"/>
    </xf>
    <xf numFmtId="167" fontId="56" fillId="2" borderId="1" xfId="1" applyNumberFormat="1" applyFont="1" applyFill="1" applyBorder="1"/>
    <xf numFmtId="0" fontId="15" fillId="2" borderId="34" xfId="1" applyFont="1" applyFill="1" applyBorder="1" applyAlignment="1">
      <alignment vertical="center"/>
    </xf>
    <xf numFmtId="49" fontId="39" fillId="2" borderId="7" xfId="1" applyNumberFormat="1" applyFont="1" applyFill="1" applyBorder="1" applyAlignment="1">
      <alignment horizontal="center" vertical="center"/>
    </xf>
    <xf numFmtId="49" fontId="39" fillId="2" borderId="8" xfId="1" applyNumberFormat="1" applyFont="1" applyFill="1" applyBorder="1" applyAlignment="1">
      <alignment horizontal="center" vertical="center"/>
    </xf>
    <xf numFmtId="0" fontId="13" fillId="2" borderId="35" xfId="1" applyNumberFormat="1" applyFont="1" applyFill="1" applyBorder="1" applyAlignment="1">
      <alignment horizontal="left" vertical="top" wrapText="1" readingOrder="1"/>
    </xf>
    <xf numFmtId="0" fontId="15" fillId="2" borderId="34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/>
    <xf numFmtId="49" fontId="39" fillId="2" borderId="1" xfId="1" applyNumberFormat="1" applyFont="1" applyFill="1" applyBorder="1" applyAlignment="1">
      <alignment horizontal="center" vertical="top"/>
    </xf>
    <xf numFmtId="49" fontId="39" fillId="2" borderId="2" xfId="1" applyNumberFormat="1" applyFont="1" applyFill="1" applyBorder="1" applyAlignment="1">
      <alignment horizontal="center" vertical="top"/>
    </xf>
    <xf numFmtId="0" fontId="15" fillId="2" borderId="36" xfId="1" applyFont="1" applyFill="1" applyBorder="1" applyAlignment="1">
      <alignment vertical="center"/>
    </xf>
    <xf numFmtId="49" fontId="39" fillId="2" borderId="37" xfId="1" applyNumberFormat="1" applyFont="1" applyFill="1" applyBorder="1" applyAlignment="1">
      <alignment horizontal="center" vertical="top"/>
    </xf>
    <xf numFmtId="49" fontId="39" fillId="2" borderId="38" xfId="1" applyNumberFormat="1" applyFont="1" applyFill="1" applyBorder="1" applyAlignment="1">
      <alignment horizontal="center" vertical="top"/>
    </xf>
    <xf numFmtId="0" fontId="13" fillId="2" borderId="39" xfId="1" applyFont="1" applyFill="1" applyBorder="1" applyAlignment="1">
      <alignment horizontal="left" vertical="top" wrapText="1"/>
    </xf>
    <xf numFmtId="0" fontId="67" fillId="2" borderId="0" xfId="1" applyFont="1" applyFill="1"/>
    <xf numFmtId="0" fontId="1" fillId="2" borderId="0" xfId="1" applyFill="1" applyAlignment="1">
      <alignment vertical="center"/>
    </xf>
    <xf numFmtId="0" fontId="3" fillId="2" borderId="0" xfId="10" applyFont="1" applyFill="1"/>
    <xf numFmtId="0" fontId="4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vertical="center"/>
    </xf>
    <xf numFmtId="0" fontId="2" fillId="2" borderId="0" xfId="10" applyFont="1" applyFill="1" applyAlignment="1">
      <alignment horizontal="right" vertical="center"/>
    </xf>
    <xf numFmtId="0" fontId="5" fillId="2" borderId="0" xfId="10" applyFont="1" applyFill="1" applyAlignment="1">
      <alignment horizontal="right" vertical="center"/>
    </xf>
    <xf numFmtId="0" fontId="3" fillId="2" borderId="0" xfId="10" applyFont="1" applyFill="1" applyAlignment="1">
      <alignment vertical="center"/>
    </xf>
    <xf numFmtId="1" fontId="3" fillId="2" borderId="0" xfId="10" applyNumberFormat="1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vertical="center"/>
    </xf>
    <xf numFmtId="49" fontId="6" fillId="2" borderId="1" xfId="10" applyNumberFormat="1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center" vertical="center"/>
    </xf>
    <xf numFmtId="0" fontId="3" fillId="2" borderId="2" xfId="10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horizontal="center" vertical="center" wrapText="1"/>
    </xf>
    <xf numFmtId="0" fontId="3" fillId="2" borderId="0" xfId="10" applyFont="1" applyFill="1" applyAlignment="1">
      <alignment horizontal="center" vertical="center"/>
    </xf>
    <xf numFmtId="165" fontId="3" fillId="2" borderId="1" xfId="10" applyNumberFormat="1" applyFont="1" applyFill="1" applyBorder="1" applyAlignment="1">
      <alignment vertical="center"/>
    </xf>
    <xf numFmtId="167" fontId="3" fillId="2" borderId="1" xfId="10" applyNumberFormat="1" applyFont="1" applyFill="1" applyBorder="1" applyAlignment="1">
      <alignment vertical="center"/>
    </xf>
    <xf numFmtId="167" fontId="13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horizontal="center" vertical="center"/>
    </xf>
    <xf numFmtId="167" fontId="13" fillId="2" borderId="7" xfId="10" applyNumberFormat="1" applyFont="1" applyFill="1" applyBorder="1" applyAlignment="1">
      <alignment horizontal="center" vertical="center"/>
    </xf>
    <xf numFmtId="167" fontId="13" fillId="2" borderId="8" xfId="10" applyNumberFormat="1" applyFont="1" applyFill="1" applyBorder="1" applyAlignment="1">
      <alignment horizontal="center" vertical="center"/>
    </xf>
    <xf numFmtId="165" fontId="13" fillId="2" borderId="8" xfId="10" applyNumberFormat="1" applyFont="1" applyFill="1" applyBorder="1" applyAlignment="1">
      <alignment horizontal="center" vertical="center"/>
    </xf>
    <xf numFmtId="167" fontId="15" fillId="2" borderId="2" xfId="10" applyNumberFormat="1" applyFont="1" applyFill="1" applyBorder="1" applyAlignment="1">
      <alignment horizontal="center" vertical="center"/>
    </xf>
    <xf numFmtId="167" fontId="16" fillId="2" borderId="2" xfId="10" applyNumberFormat="1" applyFont="1" applyFill="1" applyBorder="1" applyAlignment="1">
      <alignment horizontal="center" vertical="center"/>
    </xf>
    <xf numFmtId="167" fontId="17" fillId="2" borderId="2" xfId="10" applyNumberFormat="1" applyFont="1" applyFill="1" applyBorder="1" applyAlignment="1">
      <alignment horizontal="center" vertical="center"/>
    </xf>
    <xf numFmtId="165" fontId="13" fillId="2" borderId="1" xfId="10" applyNumberFormat="1" applyFont="1" applyFill="1" applyBorder="1" applyAlignment="1">
      <alignment horizontal="center" vertical="center"/>
    </xf>
    <xf numFmtId="165" fontId="13" fillId="2" borderId="2" xfId="10" applyNumberFormat="1" applyFont="1" applyFill="1" applyBorder="1" applyAlignment="1">
      <alignment vertical="center"/>
    </xf>
    <xf numFmtId="165" fontId="21" fillId="2" borderId="1" xfId="10" applyNumberFormat="1" applyFont="1" applyFill="1" applyBorder="1" applyAlignment="1">
      <alignment horizontal="center" vertical="center"/>
    </xf>
    <xf numFmtId="165" fontId="21" fillId="2" borderId="2" xfId="10" applyNumberFormat="1" applyFont="1" applyFill="1" applyBorder="1" applyAlignment="1">
      <alignment horizontal="center" vertical="center"/>
    </xf>
    <xf numFmtId="0" fontId="23" fillId="2" borderId="0" xfId="10" applyFont="1" applyFill="1" applyAlignment="1">
      <alignment vertical="center"/>
    </xf>
    <xf numFmtId="0" fontId="17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vertical="center"/>
    </xf>
    <xf numFmtId="167" fontId="21" fillId="2" borderId="1" xfId="10" applyNumberFormat="1" applyFont="1" applyFill="1" applyBorder="1" applyAlignment="1">
      <alignment horizontal="center" vertical="center"/>
    </xf>
    <xf numFmtId="167" fontId="21" fillId="2" borderId="2" xfId="10" applyNumberFormat="1" applyFont="1" applyFill="1" applyBorder="1" applyAlignment="1">
      <alignment horizontal="center" vertical="center"/>
    </xf>
    <xf numFmtId="167" fontId="13" fillId="2" borderId="11" xfId="10" applyNumberFormat="1" applyFont="1" applyFill="1" applyBorder="1" applyAlignment="1">
      <alignment horizontal="center" vertical="center"/>
    </xf>
    <xf numFmtId="167" fontId="13" fillId="2" borderId="12" xfId="10" applyNumberFormat="1" applyFont="1" applyFill="1" applyBorder="1" applyAlignment="1">
      <alignment horizontal="center" vertical="center"/>
    </xf>
    <xf numFmtId="167" fontId="13" fillId="2" borderId="13" xfId="10" applyNumberFormat="1" applyFont="1" applyFill="1" applyBorder="1" applyAlignment="1">
      <alignment horizontal="center" vertical="center"/>
    </xf>
    <xf numFmtId="167" fontId="13" fillId="2" borderId="1" xfId="10" applyNumberFormat="1" applyFont="1" applyFill="1" applyBorder="1" applyAlignment="1">
      <alignment horizontal="center" vertical="center" wrapText="1"/>
    </xf>
    <xf numFmtId="167" fontId="13" fillId="2" borderId="2" xfId="10" applyNumberFormat="1" applyFont="1" applyFill="1" applyBorder="1" applyAlignment="1">
      <alignment horizontal="center" vertical="center" wrapText="1"/>
    </xf>
    <xf numFmtId="165" fontId="13" fillId="2" borderId="2" xfId="10" applyNumberFormat="1" applyFont="1" applyFill="1" applyBorder="1" applyAlignment="1">
      <alignment horizontal="center" vertical="center"/>
    </xf>
    <xf numFmtId="167" fontId="7" fillId="2" borderId="1" xfId="10" applyNumberFormat="1" applyFont="1" applyFill="1" applyBorder="1" applyAlignment="1">
      <alignment vertical="center"/>
    </xf>
    <xf numFmtId="167" fontId="3" fillId="2" borderId="0" xfId="10" applyNumberFormat="1" applyFont="1" applyFill="1" applyAlignment="1">
      <alignment vertical="center"/>
    </xf>
    <xf numFmtId="0" fontId="4" fillId="2" borderId="1" xfId="10" applyFont="1" applyFill="1" applyBorder="1"/>
    <xf numFmtId="0" fontId="2" fillId="2" borderId="1" xfId="10" applyFont="1" applyFill="1" applyBorder="1" applyAlignment="1">
      <alignment horizontal="center" wrapText="1"/>
    </xf>
    <xf numFmtId="0" fontId="2" fillId="2" borderId="1" xfId="10" applyFont="1" applyFill="1" applyBorder="1" applyAlignment="1">
      <alignment vertical="center"/>
    </xf>
    <xf numFmtId="167" fontId="2" fillId="2" borderId="1" xfId="10" applyNumberFormat="1" applyFont="1" applyFill="1" applyBorder="1" applyAlignment="1">
      <alignment vertical="center"/>
    </xf>
    <xf numFmtId="165" fontId="2" fillId="2" borderId="1" xfId="10" applyNumberFormat="1" applyFont="1" applyFill="1" applyBorder="1" applyAlignment="1">
      <alignment vertical="center"/>
    </xf>
    <xf numFmtId="165" fontId="2" fillId="2" borderId="2" xfId="10" applyNumberFormat="1" applyFont="1" applyFill="1" applyBorder="1" applyAlignment="1">
      <alignment vertical="center"/>
    </xf>
    <xf numFmtId="165" fontId="5" fillId="2" borderId="1" xfId="10" applyNumberFormat="1" applyFont="1" applyFill="1" applyBorder="1" applyAlignment="1">
      <alignment vertical="center"/>
    </xf>
    <xf numFmtId="0" fontId="24" fillId="2" borderId="0" xfId="10" applyFont="1" applyFill="1" applyBorder="1"/>
    <xf numFmtId="0" fontId="25" fillId="2" borderId="0" xfId="10" applyFont="1" applyFill="1" applyBorder="1" applyAlignment="1">
      <alignment horizontal="center" wrapText="1"/>
    </xf>
    <xf numFmtId="0" fontId="25" fillId="2" borderId="0" xfId="10" applyFont="1" applyFill="1" applyBorder="1" applyAlignment="1">
      <alignment vertical="center"/>
    </xf>
    <xf numFmtId="165" fontId="25" fillId="2" borderId="0" xfId="10" applyNumberFormat="1" applyFont="1" applyFill="1" applyBorder="1" applyAlignment="1">
      <alignment vertical="center"/>
    </xf>
    <xf numFmtId="165" fontId="27" fillId="2" borderId="0" xfId="10" applyNumberFormat="1" applyFont="1" applyFill="1" applyBorder="1" applyAlignment="1">
      <alignment vertical="center"/>
    </xf>
    <xf numFmtId="0" fontId="28" fillId="2" borderId="0" xfId="10" applyFont="1" applyFill="1" applyAlignment="1">
      <alignment vertical="center"/>
    </xf>
    <xf numFmtId="0" fontId="29" fillId="2" borderId="0" xfId="10" applyFont="1" applyFill="1" applyAlignment="1">
      <alignment vertical="center"/>
    </xf>
    <xf numFmtId="165" fontId="28" fillId="2" borderId="0" xfId="10" applyNumberFormat="1" applyFont="1" applyFill="1" applyAlignment="1">
      <alignment vertical="center"/>
    </xf>
    <xf numFmtId="167" fontId="28" fillId="2" borderId="0" xfId="10" applyNumberFormat="1" applyFont="1" applyFill="1" applyAlignment="1">
      <alignment vertical="center"/>
    </xf>
    <xf numFmtId="165" fontId="28" fillId="2" borderId="0" xfId="10" applyNumberFormat="1" applyFont="1" applyFill="1" applyBorder="1" applyAlignment="1">
      <alignment vertical="center"/>
    </xf>
    <xf numFmtId="167" fontId="28" fillId="2" borderId="0" xfId="10" applyNumberFormat="1" applyFont="1" applyFill="1" applyBorder="1" applyAlignment="1">
      <alignment vertical="center"/>
    </xf>
    <xf numFmtId="165" fontId="30" fillId="2" borderId="0" xfId="10" applyNumberFormat="1" applyFont="1" applyFill="1" applyAlignment="1">
      <alignment vertical="center"/>
    </xf>
    <xf numFmtId="0" fontId="30" fillId="2" borderId="0" xfId="10" applyNumberFormat="1" applyFont="1" applyFill="1" applyAlignment="1">
      <alignment vertical="center"/>
    </xf>
    <xf numFmtId="0" fontId="31" fillId="2" borderId="0" xfId="10" applyFont="1" applyFill="1"/>
    <xf numFmtId="0" fontId="31" fillId="2" borderId="0" xfId="10" applyFont="1" applyFill="1" applyBorder="1" applyAlignment="1">
      <alignment vertical="top" wrapText="1"/>
    </xf>
    <xf numFmtId="49" fontId="31" fillId="2" borderId="0" xfId="10" applyNumberFormat="1" applyFont="1" applyFill="1" applyBorder="1" applyAlignment="1">
      <alignment horizontal="center" vertical="center" wrapText="1"/>
    </xf>
    <xf numFmtId="0" fontId="31" fillId="2" borderId="0" xfId="10" applyFont="1" applyFill="1" applyBorder="1"/>
    <xf numFmtId="0" fontId="32" fillId="2" borderId="0" xfId="10" applyFont="1" applyFill="1" applyAlignment="1"/>
    <xf numFmtId="167" fontId="31" fillId="2" borderId="0" xfId="10" applyNumberFormat="1" applyFont="1" applyFill="1"/>
    <xf numFmtId="0" fontId="32" fillId="2" borderId="0" xfId="10" applyFont="1" applyFill="1" applyAlignment="1">
      <alignment horizontal="left" indent="15"/>
    </xf>
    <xf numFmtId="0" fontId="31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3"/>
    </xf>
    <xf numFmtId="0" fontId="34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6"/>
    </xf>
    <xf numFmtId="165" fontId="31" fillId="2" borderId="0" xfId="10" applyNumberFormat="1" applyFont="1" applyFill="1"/>
    <xf numFmtId="0" fontId="35" fillId="2" borderId="0" xfId="10" applyFont="1" applyFill="1"/>
    <xf numFmtId="0" fontId="6" fillId="2" borderId="0" xfId="10" applyFont="1" applyFill="1" applyAlignment="1">
      <alignment vertical="center"/>
    </xf>
    <xf numFmtId="0" fontId="7" fillId="2" borderId="0" xfId="10" applyFont="1" applyFill="1" applyAlignment="1">
      <alignment vertical="center"/>
    </xf>
    <xf numFmtId="0" fontId="15" fillId="2" borderId="0" xfId="10" applyFont="1" applyFill="1"/>
    <xf numFmtId="0" fontId="68" fillId="2" borderId="0" xfId="10" applyFill="1"/>
    <xf numFmtId="0" fontId="15" fillId="2" borderId="0" xfId="10" applyFont="1" applyFill="1" applyAlignment="1">
      <alignment horizontal="center"/>
    </xf>
    <xf numFmtId="0" fontId="15" fillId="2" borderId="0" xfId="10" applyFont="1" applyFill="1" applyBorder="1" applyAlignment="1">
      <alignment horizontal="right" wrapText="1"/>
    </xf>
    <xf numFmtId="0" fontId="39" fillId="2" borderId="0" xfId="10" applyFont="1" applyFill="1" applyBorder="1" applyAlignment="1">
      <alignment horizontal="right" wrapText="1"/>
    </xf>
    <xf numFmtId="0" fontId="13" fillId="2" borderId="0" xfId="10" applyFont="1" applyFill="1" applyBorder="1" applyAlignment="1">
      <alignment horizontal="right" wrapText="1"/>
    </xf>
    <xf numFmtId="0" fontId="15" fillId="2" borderId="0" xfId="10" applyFont="1" applyFill="1" applyBorder="1"/>
    <xf numFmtId="0" fontId="42" fillId="2" borderId="0" xfId="10" applyFont="1" applyFill="1" applyBorder="1"/>
    <xf numFmtId="164" fontId="39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 vertical="top"/>
    </xf>
    <xf numFmtId="0" fontId="13" fillId="2" borderId="0" xfId="10" applyFont="1" applyFill="1" applyBorder="1" applyAlignment="1">
      <alignment horizontal="left" vertical="top" wrapText="1"/>
    </xf>
    <xf numFmtId="0" fontId="39" fillId="2" borderId="0" xfId="10" applyFont="1" applyFill="1" applyBorder="1" applyAlignment="1">
      <alignment vertical="top" wrapText="1"/>
    </xf>
    <xf numFmtId="0" fontId="39" fillId="2" borderId="0" xfId="10" applyFont="1" applyFill="1" applyBorder="1"/>
    <xf numFmtId="0" fontId="15" fillId="2" borderId="1" xfId="10" applyFont="1" applyFill="1" applyBorder="1" applyAlignment="1">
      <alignment horizontal="center" vertical="center" wrapText="1"/>
    </xf>
    <xf numFmtId="49" fontId="41" fillId="2" borderId="24" xfId="10" applyNumberFormat="1" applyFont="1" applyFill="1" applyBorder="1" applyAlignment="1">
      <alignment horizontal="center" vertical="center" wrapText="1"/>
    </xf>
    <xf numFmtId="49" fontId="45" fillId="2" borderId="25" xfId="10" applyNumberFormat="1" applyFont="1" applyFill="1" applyBorder="1" applyAlignment="1">
      <alignment horizontal="center" vertical="center" wrapText="1"/>
    </xf>
    <xf numFmtId="49" fontId="45" fillId="2" borderId="26" xfId="10" applyNumberFormat="1" applyFont="1" applyFill="1" applyBorder="1" applyAlignment="1">
      <alignment horizontal="center" vertical="center" wrapText="1"/>
    </xf>
    <xf numFmtId="49" fontId="13" fillId="2" borderId="1" xfId="10" applyNumberFormat="1" applyFont="1" applyFill="1" applyBorder="1" applyAlignment="1">
      <alignment horizontal="center" vertical="center" wrapText="1"/>
    </xf>
    <xf numFmtId="49" fontId="39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/>
    </xf>
    <xf numFmtId="0" fontId="15" fillId="2" borderId="24" xfId="10" applyFont="1" applyFill="1" applyBorder="1" applyAlignment="1">
      <alignment horizontal="center" vertical="center" wrapText="1"/>
    </xf>
    <xf numFmtId="49" fontId="43" fillId="2" borderId="25" xfId="10" applyNumberFormat="1" applyFont="1" applyFill="1" applyBorder="1" applyAlignment="1">
      <alignment horizontal="center" vertical="center" wrapText="1"/>
    </xf>
    <xf numFmtId="0" fontId="43" fillId="2" borderId="25" xfId="10" applyNumberFormat="1" applyFont="1" applyFill="1" applyBorder="1" applyAlignment="1">
      <alignment horizontal="center" vertical="center" wrapText="1"/>
    </xf>
    <xf numFmtId="0" fontId="43" fillId="2" borderId="26" xfId="10" applyNumberFormat="1" applyFont="1" applyFill="1" applyBorder="1" applyAlignment="1">
      <alignment horizontal="center" vertical="center" wrapText="1"/>
    </xf>
    <xf numFmtId="0" fontId="21" fillId="2" borderId="27" xfId="10" applyNumberFormat="1" applyFont="1" applyFill="1" applyBorder="1" applyAlignment="1">
      <alignment horizontal="center" vertical="center" wrapText="1" readingOrder="1"/>
    </xf>
    <xf numFmtId="169" fontId="44" fillId="2" borderId="1" xfId="10" applyNumberFormat="1" applyFont="1" applyFill="1" applyBorder="1" applyAlignment="1">
      <alignment horizontal="center" vertical="center" wrapText="1"/>
    </xf>
    <xf numFmtId="167" fontId="15" fillId="2" borderId="1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 applyAlignment="1">
      <alignment horizontal="center" vertical="center"/>
    </xf>
    <xf numFmtId="165" fontId="1" fillId="2" borderId="0" xfId="10" applyNumberFormat="1" applyFont="1" applyFill="1"/>
    <xf numFmtId="165" fontId="68" fillId="2" borderId="0" xfId="10" applyNumberFormat="1" applyFill="1" applyAlignment="1">
      <alignment vertical="top"/>
    </xf>
    <xf numFmtId="165" fontId="68" fillId="2" borderId="0" xfId="10" applyNumberFormat="1" applyFill="1"/>
    <xf numFmtId="0" fontId="15" fillId="2" borderId="28" xfId="10" applyFont="1" applyFill="1" applyBorder="1" applyAlignment="1">
      <alignment horizontal="center" vertical="center"/>
    </xf>
    <xf numFmtId="49" fontId="45" fillId="2" borderId="29" xfId="10" applyNumberFormat="1" applyFont="1" applyFill="1" applyBorder="1" applyAlignment="1">
      <alignment horizontal="center" vertical="center"/>
    </xf>
    <xf numFmtId="49" fontId="45" fillId="2" borderId="30" xfId="10" applyNumberFormat="1" applyFont="1" applyFill="1" applyBorder="1" applyAlignment="1">
      <alignment horizontal="center" vertical="center"/>
    </xf>
    <xf numFmtId="49" fontId="45" fillId="2" borderId="12" xfId="10" applyNumberFormat="1" applyFont="1" applyFill="1" applyBorder="1" applyAlignment="1">
      <alignment horizontal="center" vertical="center"/>
    </xf>
    <xf numFmtId="0" fontId="21" fillId="2" borderId="31" xfId="10" applyNumberFormat="1" applyFont="1" applyFill="1" applyBorder="1" applyAlignment="1">
      <alignment horizontal="center" vertical="center" wrapText="1" readingOrder="1"/>
    </xf>
    <xf numFmtId="169" fontId="39" fillId="2" borderId="1" xfId="10" applyNumberFormat="1" applyFont="1" applyFill="1" applyBorder="1" applyAlignment="1">
      <alignment horizontal="center" vertical="center" wrapText="1"/>
    </xf>
    <xf numFmtId="165" fontId="16" fillId="2" borderId="1" xfId="10" applyNumberFormat="1" applyFont="1" applyFill="1" applyBorder="1" applyAlignment="1">
      <alignment horizontal="center" vertical="center"/>
    </xf>
    <xf numFmtId="166" fontId="16" fillId="2" borderId="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 applyAlignment="1">
      <alignment horizontal="center" vertical="center"/>
    </xf>
    <xf numFmtId="0" fontId="15" fillId="2" borderId="28" xfId="10" applyFont="1" applyFill="1" applyBorder="1" applyAlignment="1">
      <alignment vertical="center"/>
    </xf>
    <xf numFmtId="0" fontId="13" fillId="2" borderId="32" xfId="10" applyNumberFormat="1" applyFont="1" applyFill="1" applyBorder="1" applyAlignment="1">
      <alignment horizontal="left" vertical="top" wrapText="1" readingOrder="1"/>
    </xf>
    <xf numFmtId="169" fontId="39" fillId="2" borderId="1" xfId="10" applyNumberFormat="1" applyFont="1" applyFill="1" applyBorder="1" applyAlignment="1">
      <alignment vertical="top" wrapText="1"/>
    </xf>
    <xf numFmtId="166" fontId="15" fillId="2" borderId="1" xfId="10" applyNumberFormat="1" applyFont="1" applyFill="1" applyBorder="1" applyAlignment="1">
      <alignment horizontal="center" vertical="center"/>
    </xf>
    <xf numFmtId="166" fontId="15" fillId="2" borderId="1" xfId="10" applyNumberFormat="1" applyFont="1" applyFill="1" applyBorder="1"/>
    <xf numFmtId="0" fontId="15" fillId="2" borderId="33" xfId="10" applyFont="1" applyFill="1" applyBorder="1" applyAlignment="1">
      <alignment vertical="center"/>
    </xf>
    <xf numFmtId="49" fontId="45" fillId="2" borderId="1" xfId="10" applyNumberFormat="1" applyFont="1" applyFill="1" applyBorder="1" applyAlignment="1">
      <alignment horizontal="center" vertical="center"/>
    </xf>
    <xf numFmtId="49" fontId="45" fillId="2" borderId="2" xfId="10" applyNumberFormat="1" applyFont="1" applyFill="1" applyBorder="1" applyAlignment="1">
      <alignment horizontal="center" vertical="center"/>
    </xf>
    <xf numFmtId="0" fontId="46" fillId="2" borderId="32" xfId="10" applyNumberFormat="1" applyFont="1" applyFill="1" applyBorder="1" applyAlignment="1">
      <alignment horizontal="left" vertical="top" wrapText="1" readingOrder="1"/>
    </xf>
    <xf numFmtId="0" fontId="39" fillId="2" borderId="1" xfId="10" applyNumberFormat="1" applyFont="1" applyFill="1" applyBorder="1" applyAlignment="1">
      <alignment horizontal="left" vertical="top" wrapText="1" readingOrder="1"/>
    </xf>
    <xf numFmtId="165" fontId="15" fillId="2" borderId="1" xfId="10" applyNumberFormat="1" applyFont="1" applyFill="1" applyBorder="1" applyAlignment="1">
      <alignment vertical="center"/>
    </xf>
    <xf numFmtId="167" fontId="15" fillId="2" borderId="1" xfId="10" applyNumberFormat="1" applyFont="1" applyFill="1" applyBorder="1" applyAlignment="1">
      <alignment vertical="center"/>
    </xf>
    <xf numFmtId="0" fontId="44" fillId="2" borderId="1" xfId="10" applyNumberFormat="1" applyFont="1" applyFill="1" applyBorder="1" applyAlignment="1">
      <alignment horizontal="left" vertical="top" wrapText="1" readingOrder="1"/>
    </xf>
    <xf numFmtId="166" fontId="47" fillId="2" borderId="1" xfId="10" applyNumberFormat="1" applyFont="1" applyFill="1" applyBorder="1"/>
    <xf numFmtId="49" fontId="39" fillId="2" borderId="29" xfId="10" applyNumberFormat="1" applyFont="1" applyFill="1" applyBorder="1" applyAlignment="1">
      <alignment horizontal="center" vertical="center"/>
    </xf>
    <xf numFmtId="49" fontId="39" fillId="2" borderId="1" xfId="10" applyNumberFormat="1" applyFont="1" applyFill="1" applyBorder="1" applyAlignment="1">
      <alignment horizontal="center" vertical="center"/>
    </xf>
    <xf numFmtId="49" fontId="39" fillId="2" borderId="2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/>
    <xf numFmtId="167" fontId="15" fillId="2" borderId="1" xfId="10" applyNumberFormat="1" applyFont="1" applyFill="1" applyBorder="1"/>
    <xf numFmtId="0" fontId="44" fillId="2" borderId="1" xfId="10" applyNumberFormat="1" applyFont="1" applyFill="1" applyBorder="1" applyAlignment="1">
      <alignment horizontal="justify" vertical="top" wrapText="1" readingOrder="1"/>
    </xf>
    <xf numFmtId="0" fontId="13" fillId="2" borderId="32" xfId="10" applyNumberFormat="1" applyFont="1" applyFill="1" applyBorder="1" applyAlignment="1">
      <alignment vertical="center" wrapText="1" readingOrder="1"/>
    </xf>
    <xf numFmtId="169" fontId="44" fillId="2" borderId="1" xfId="10" applyNumberFormat="1" applyFont="1" applyFill="1" applyBorder="1" applyAlignment="1">
      <alignment vertical="top" wrapText="1"/>
    </xf>
    <xf numFmtId="165" fontId="47" fillId="2" borderId="1" xfId="10" applyNumberFormat="1" applyFont="1" applyFill="1" applyBorder="1"/>
    <xf numFmtId="167" fontId="47" fillId="2" borderId="1" xfId="10" applyNumberFormat="1" applyFont="1" applyFill="1" applyBorder="1"/>
    <xf numFmtId="0" fontId="39" fillId="2" borderId="1" xfId="10" applyFont="1" applyFill="1" applyBorder="1" applyAlignment="1">
      <alignment vertical="top" wrapText="1"/>
    </xf>
    <xf numFmtId="0" fontId="13" fillId="2" borderId="31" xfId="10" applyNumberFormat="1" applyFont="1" applyFill="1" applyBorder="1" applyAlignment="1">
      <alignment horizontal="left" vertical="top" wrapText="1" readingOrder="1"/>
    </xf>
    <xf numFmtId="0" fontId="15" fillId="2" borderId="33" xfId="10" applyFont="1" applyFill="1" applyBorder="1" applyAlignment="1">
      <alignment horizontal="center" vertical="center"/>
    </xf>
    <xf numFmtId="0" fontId="39" fillId="2" borderId="1" xfId="10" applyFont="1" applyFill="1" applyBorder="1" applyAlignment="1">
      <alignment horizontal="center" vertical="center" wrapText="1"/>
    </xf>
    <xf numFmtId="0" fontId="44" fillId="2" borderId="1" xfId="10" applyFont="1" applyFill="1" applyBorder="1" applyAlignment="1">
      <alignment vertical="top" wrapText="1"/>
    </xf>
    <xf numFmtId="49" fontId="45" fillId="2" borderId="11" xfId="10" applyNumberFormat="1" applyFont="1" applyFill="1" applyBorder="1" applyAlignment="1">
      <alignment horizontal="center" vertical="center"/>
    </xf>
    <xf numFmtId="0" fontId="21" fillId="2" borderId="32" xfId="10" applyNumberFormat="1" applyFont="1" applyFill="1" applyBorder="1" applyAlignment="1">
      <alignment horizontal="center" vertical="center" wrapText="1" readingOrder="1"/>
    </xf>
    <xf numFmtId="49" fontId="39" fillId="2" borderId="1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/>
    <xf numFmtId="165" fontId="16" fillId="2" borderId="1" xfId="10" applyNumberFormat="1" applyFont="1" applyFill="1" applyBorder="1"/>
    <xf numFmtId="0" fontId="48" fillId="2" borderId="33" xfId="10" applyFont="1" applyFill="1" applyBorder="1" applyAlignment="1">
      <alignment vertical="center"/>
    </xf>
    <xf numFmtId="49" fontId="49" fillId="2" borderId="11" xfId="10" applyNumberFormat="1" applyFont="1" applyFill="1" applyBorder="1" applyAlignment="1">
      <alignment horizontal="center" vertical="center"/>
    </xf>
    <xf numFmtId="49" fontId="49" fillId="2" borderId="1" xfId="10" applyNumberFormat="1" applyFont="1" applyFill="1" applyBorder="1" applyAlignment="1">
      <alignment horizontal="center" vertical="center"/>
    </xf>
    <xf numFmtId="49" fontId="49" fillId="2" borderId="2" xfId="10" applyNumberFormat="1" applyFont="1" applyFill="1" applyBorder="1" applyAlignment="1">
      <alignment horizontal="center" vertical="center"/>
    </xf>
    <xf numFmtId="0" fontId="50" fillId="2" borderId="32" xfId="10" applyNumberFormat="1" applyFont="1" applyFill="1" applyBorder="1" applyAlignment="1">
      <alignment horizontal="left" vertical="top" wrapText="1" readingOrder="1"/>
    </xf>
    <xf numFmtId="0" fontId="51" fillId="2" borderId="1" xfId="10" applyNumberFormat="1" applyFont="1" applyFill="1" applyBorder="1" applyAlignment="1">
      <alignment horizontal="left" vertical="top" wrapText="1" readingOrder="1"/>
    </xf>
    <xf numFmtId="167" fontId="48" fillId="2" borderId="1" xfId="10" applyNumberFormat="1" applyFont="1" applyFill="1" applyBorder="1" applyAlignment="1">
      <alignment horizontal="center" vertical="center"/>
    </xf>
    <xf numFmtId="167" fontId="48" fillId="2" borderId="1" xfId="10" applyNumberFormat="1" applyFont="1" applyFill="1" applyBorder="1"/>
    <xf numFmtId="167" fontId="52" fillId="2" borderId="1" xfId="10" applyNumberFormat="1" applyFont="1" applyFill="1" applyBorder="1"/>
    <xf numFmtId="0" fontId="53" fillId="2" borderId="0" xfId="10" applyFont="1" applyFill="1"/>
    <xf numFmtId="0" fontId="49" fillId="2" borderId="1" xfId="10" applyFont="1" applyFill="1" applyBorder="1" applyAlignment="1">
      <alignment vertical="top" wrapText="1"/>
    </xf>
    <xf numFmtId="166" fontId="48" fillId="2" borderId="1" xfId="10" applyNumberFormat="1" applyFont="1" applyFill="1" applyBorder="1" applyAlignment="1">
      <alignment horizontal="center" vertical="center"/>
    </xf>
    <xf numFmtId="166" fontId="48" fillId="2" borderId="1" xfId="10" applyNumberFormat="1" applyFont="1" applyFill="1" applyBorder="1"/>
    <xf numFmtId="49" fontId="54" fillId="2" borderId="11" xfId="10" applyNumberFormat="1" applyFont="1" applyFill="1" applyBorder="1" applyAlignment="1">
      <alignment horizontal="center" vertical="center"/>
    </xf>
    <xf numFmtId="49" fontId="54" fillId="2" borderId="1" xfId="10" applyNumberFormat="1" applyFont="1" applyFill="1" applyBorder="1" applyAlignment="1">
      <alignment horizontal="center" vertical="center"/>
    </xf>
    <xf numFmtId="49" fontId="54" fillId="2" borderId="2" xfId="10" applyNumberFormat="1" applyFont="1" applyFill="1" applyBorder="1" applyAlignment="1">
      <alignment horizontal="center" vertical="center"/>
    </xf>
    <xf numFmtId="0" fontId="55" fillId="2" borderId="32" xfId="10" applyNumberFormat="1" applyFont="1" applyFill="1" applyBorder="1" applyAlignment="1">
      <alignment horizontal="left" vertical="top" wrapText="1" readingOrder="1"/>
    </xf>
    <xf numFmtId="49" fontId="54" fillId="2" borderId="29" xfId="10" applyNumberFormat="1" applyFont="1" applyFill="1" applyBorder="1" applyAlignment="1">
      <alignment horizontal="center" vertical="center"/>
    </xf>
    <xf numFmtId="166" fontId="52" fillId="2" borderId="1" xfId="10" applyNumberFormat="1" applyFont="1" applyFill="1" applyBorder="1"/>
    <xf numFmtId="165" fontId="48" fillId="2" borderId="1" xfId="10" applyNumberFormat="1" applyFont="1" applyFill="1" applyBorder="1" applyAlignment="1">
      <alignment horizontal="center" vertical="center"/>
    </xf>
    <xf numFmtId="165" fontId="48" fillId="2" borderId="1" xfId="10" applyNumberFormat="1" applyFont="1" applyFill="1" applyBorder="1"/>
    <xf numFmtId="164" fontId="39" fillId="2" borderId="1" xfId="10" applyNumberFormat="1" applyFont="1" applyFill="1" applyBorder="1" applyAlignment="1">
      <alignment vertical="top" wrapText="1"/>
    </xf>
    <xf numFmtId="0" fontId="56" fillId="2" borderId="33" xfId="10" applyFont="1" applyFill="1" applyBorder="1" applyAlignment="1">
      <alignment horizontal="center" vertical="center"/>
    </xf>
    <xf numFmtId="49" fontId="57" fillId="2" borderId="11" xfId="10" applyNumberFormat="1" applyFont="1" applyFill="1" applyBorder="1" applyAlignment="1">
      <alignment horizontal="center" vertical="center"/>
    </xf>
    <xf numFmtId="49" fontId="57" fillId="2" borderId="1" xfId="10" applyNumberFormat="1" applyFont="1" applyFill="1" applyBorder="1" applyAlignment="1">
      <alignment horizontal="center" vertical="center"/>
    </xf>
    <xf numFmtId="49" fontId="57" fillId="2" borderId="2" xfId="10" applyNumberFormat="1" applyFont="1" applyFill="1" applyBorder="1" applyAlignment="1">
      <alignment horizontal="center" vertical="center"/>
    </xf>
    <xf numFmtId="0" fontId="58" fillId="2" borderId="32" xfId="10" applyNumberFormat="1" applyFont="1" applyFill="1" applyBorder="1" applyAlignment="1">
      <alignment horizontal="center" vertical="center" wrapText="1" readingOrder="1"/>
    </xf>
    <xf numFmtId="0" fontId="59" fillId="2" borderId="1" xfId="10" applyFont="1" applyFill="1" applyBorder="1" applyAlignment="1">
      <alignment vertical="top" wrapText="1"/>
    </xf>
    <xf numFmtId="0" fontId="60" fillId="2" borderId="0" xfId="10" applyFont="1" applyFill="1"/>
    <xf numFmtId="0" fontId="16" fillId="2" borderId="33" xfId="10" applyFont="1" applyFill="1" applyBorder="1" applyAlignment="1">
      <alignment vertical="center"/>
    </xf>
    <xf numFmtId="49" fontId="61" fillId="2" borderId="11" xfId="10" applyNumberFormat="1" applyFont="1" applyFill="1" applyBorder="1" applyAlignment="1">
      <alignment horizontal="center" vertical="center"/>
    </xf>
    <xf numFmtId="49" fontId="61" fillId="2" borderId="1" xfId="10" applyNumberFormat="1" applyFont="1" applyFill="1" applyBorder="1" applyAlignment="1">
      <alignment horizontal="center" vertical="center"/>
    </xf>
    <xf numFmtId="49" fontId="61" fillId="2" borderId="2" xfId="10" applyNumberFormat="1" applyFont="1" applyFill="1" applyBorder="1" applyAlignment="1">
      <alignment horizontal="center" vertical="center"/>
    </xf>
    <xf numFmtId="0" fontId="17" fillId="2" borderId="32" xfId="10" applyNumberFormat="1" applyFont="1" applyFill="1" applyBorder="1" applyAlignment="1">
      <alignment horizontal="left" vertical="top" wrapText="1" readingOrder="1"/>
    </xf>
    <xf numFmtId="0" fontId="62" fillId="2" borderId="1" xfId="10" applyNumberFormat="1" applyFont="1" applyFill="1" applyBorder="1" applyAlignment="1">
      <alignment horizontal="left" vertical="top" wrapText="1" readingOrder="1"/>
    </xf>
    <xf numFmtId="0" fontId="56" fillId="2" borderId="33" xfId="10" applyFont="1" applyFill="1" applyBorder="1" applyAlignment="1">
      <alignment vertical="center"/>
    </xf>
    <xf numFmtId="0" fontId="63" fillId="2" borderId="32" xfId="10" applyNumberFormat="1" applyFont="1" applyFill="1" applyBorder="1" applyAlignment="1">
      <alignment horizontal="left" vertical="top" wrapText="1" readingOrder="1"/>
    </xf>
    <xf numFmtId="0" fontId="64" fillId="2" borderId="1" xfId="10" applyNumberFormat="1" applyFont="1" applyFill="1" applyBorder="1" applyAlignment="1">
      <alignment horizontal="left" vertical="top" wrapText="1" readingOrder="1"/>
    </xf>
    <xf numFmtId="165" fontId="56" fillId="2" borderId="1" xfId="10" applyNumberFormat="1" applyFont="1" applyFill="1" applyBorder="1" applyAlignment="1">
      <alignment horizontal="center" vertical="center"/>
    </xf>
    <xf numFmtId="165" fontId="56" fillId="2" borderId="1" xfId="10" applyNumberFormat="1" applyFont="1" applyFill="1" applyBorder="1"/>
    <xf numFmtId="49" fontId="57" fillId="2" borderId="29" xfId="10" applyNumberFormat="1" applyFont="1" applyFill="1" applyBorder="1" applyAlignment="1">
      <alignment horizontal="center" vertical="center"/>
    </xf>
    <xf numFmtId="0" fontId="65" fillId="2" borderId="32" xfId="10" applyNumberFormat="1" applyFont="1" applyFill="1" applyBorder="1" applyAlignment="1">
      <alignment horizontal="left" vertical="top" wrapText="1" readingOrder="1"/>
    </xf>
    <xf numFmtId="49" fontId="59" fillId="2" borderId="11" xfId="10" applyNumberFormat="1" applyFont="1" applyFill="1" applyBorder="1" applyAlignment="1">
      <alignment horizontal="center" vertical="center"/>
    </xf>
    <xf numFmtId="49" fontId="59" fillId="2" borderId="1" xfId="10" applyNumberFormat="1" applyFont="1" applyFill="1" applyBorder="1" applyAlignment="1">
      <alignment horizontal="center" vertical="center"/>
    </xf>
    <xf numFmtId="49" fontId="59" fillId="2" borderId="2" xfId="10" applyNumberFormat="1" applyFont="1" applyFill="1" applyBorder="1" applyAlignment="1">
      <alignment horizontal="center" vertical="center"/>
    </xf>
    <xf numFmtId="165" fontId="66" fillId="2" borderId="1" xfId="10" applyNumberFormat="1" applyFont="1" applyFill="1" applyBorder="1"/>
    <xf numFmtId="0" fontId="46" fillId="2" borderId="32" xfId="10" applyFont="1" applyFill="1" applyBorder="1" applyAlignment="1">
      <alignment horizontal="left" vertical="top" wrapText="1"/>
    </xf>
    <xf numFmtId="0" fontId="13" fillId="2" borderId="32" xfId="10" applyFont="1" applyFill="1" applyBorder="1" applyAlignment="1">
      <alignment horizontal="left" vertical="top" wrapText="1"/>
    </xf>
    <xf numFmtId="167" fontId="66" fillId="2" borderId="1" xfId="10" applyNumberFormat="1" applyFont="1" applyFill="1" applyBorder="1"/>
    <xf numFmtId="0" fontId="13" fillId="2" borderId="32" xfId="10" applyNumberFormat="1" applyFont="1" applyFill="1" applyBorder="1" applyAlignment="1">
      <alignment horizontal="left" vertical="center" wrapText="1" readingOrder="1"/>
    </xf>
    <xf numFmtId="167" fontId="56" fillId="2" borderId="1" xfId="10" applyNumberFormat="1" applyFont="1" applyFill="1" applyBorder="1"/>
    <xf numFmtId="0" fontId="15" fillId="2" borderId="34" xfId="10" applyFont="1" applyFill="1" applyBorder="1" applyAlignment="1">
      <alignment vertical="center"/>
    </xf>
    <xf numFmtId="49" fontId="39" fillId="2" borderId="7" xfId="10" applyNumberFormat="1" applyFont="1" applyFill="1" applyBorder="1" applyAlignment="1">
      <alignment horizontal="center" vertical="center"/>
    </xf>
    <xf numFmtId="49" fontId="39" fillId="2" borderId="8" xfId="10" applyNumberFormat="1" applyFont="1" applyFill="1" applyBorder="1" applyAlignment="1">
      <alignment horizontal="center" vertical="center"/>
    </xf>
    <xf numFmtId="0" fontId="13" fillId="2" borderId="35" xfId="10" applyNumberFormat="1" applyFont="1" applyFill="1" applyBorder="1" applyAlignment="1">
      <alignment horizontal="left" vertical="top" wrapText="1" readingOrder="1"/>
    </xf>
    <xf numFmtId="0" fontId="15" fillId="2" borderId="34" xfId="10" applyFont="1" applyFill="1" applyBorder="1" applyAlignment="1">
      <alignment horizontal="center" vertical="center"/>
    </xf>
    <xf numFmtId="0" fontId="21" fillId="2" borderId="32" xfId="10" applyFont="1" applyFill="1" applyBorder="1" applyAlignment="1">
      <alignment horizontal="center" vertical="center" wrapText="1"/>
    </xf>
    <xf numFmtId="0" fontId="15" fillId="2" borderId="1" xfId="10" applyNumberFormat="1" applyFont="1" applyFill="1" applyBorder="1"/>
    <xf numFmtId="49" fontId="39" fillId="2" borderId="1" xfId="10" applyNumberFormat="1" applyFont="1" applyFill="1" applyBorder="1" applyAlignment="1">
      <alignment horizontal="center" vertical="top"/>
    </xf>
    <xf numFmtId="49" fontId="39" fillId="2" borderId="2" xfId="10" applyNumberFormat="1" applyFont="1" applyFill="1" applyBorder="1" applyAlignment="1">
      <alignment horizontal="center" vertical="top"/>
    </xf>
    <xf numFmtId="0" fontId="15" fillId="2" borderId="36" xfId="10" applyFont="1" applyFill="1" applyBorder="1" applyAlignment="1">
      <alignment vertical="center"/>
    </xf>
    <xf numFmtId="49" fontId="39" fillId="2" borderId="37" xfId="10" applyNumberFormat="1" applyFont="1" applyFill="1" applyBorder="1" applyAlignment="1">
      <alignment horizontal="center" vertical="top"/>
    </xf>
    <xf numFmtId="49" fontId="39" fillId="2" borderId="38" xfId="10" applyNumberFormat="1" applyFont="1" applyFill="1" applyBorder="1" applyAlignment="1">
      <alignment horizontal="center" vertical="top"/>
    </xf>
    <xf numFmtId="0" fontId="13" fillId="2" borderId="39" xfId="10" applyFont="1" applyFill="1" applyBorder="1" applyAlignment="1">
      <alignment horizontal="left" vertical="top" wrapText="1"/>
    </xf>
    <xf numFmtId="0" fontId="67" fillId="2" borderId="0" xfId="10" applyFont="1" applyFill="1"/>
    <xf numFmtId="0" fontId="68" fillId="2" borderId="0" xfId="10" applyFill="1" applyAlignment="1">
      <alignment vertical="center"/>
    </xf>
    <xf numFmtId="0" fontId="39" fillId="2" borderId="0" xfId="1" applyFont="1" applyFill="1" applyBorder="1" applyAlignment="1">
      <alignment horizontal="center"/>
    </xf>
    <xf numFmtId="0" fontId="39" fillId="2" borderId="0" xfId="1" applyFont="1" applyFill="1" applyBorder="1" applyAlignment="1">
      <alignment horizontal="center"/>
    </xf>
    <xf numFmtId="0" fontId="42" fillId="2" borderId="0" xfId="1" applyFont="1" applyFill="1"/>
    <xf numFmtId="0" fontId="71" fillId="2" borderId="0" xfId="1" applyFont="1" applyFill="1"/>
    <xf numFmtId="0" fontId="39" fillId="2" borderId="0" xfId="1" applyFont="1" applyFill="1"/>
    <xf numFmtId="0" fontId="42" fillId="2" borderId="0" xfId="1" applyFont="1" applyFill="1" applyAlignment="1">
      <alignment horizontal="center"/>
    </xf>
    <xf numFmtId="0" fontId="39" fillId="2" borderId="0" xfId="1" applyFont="1" applyFill="1" applyAlignment="1">
      <alignment horizontal="center"/>
    </xf>
    <xf numFmtId="0" fontId="42" fillId="2" borderId="0" xfId="1" applyFont="1" applyFill="1" applyAlignment="1">
      <alignment horizontal="center" vertical="center"/>
    </xf>
    <xf numFmtId="0" fontId="42" fillId="2" borderId="0" xfId="1" applyFont="1" applyFill="1" applyAlignment="1">
      <alignment vertical="center"/>
    </xf>
    <xf numFmtId="0" fontId="42" fillId="2" borderId="0" xfId="1" applyFont="1" applyFill="1" applyAlignment="1">
      <alignment horizontal="right" vertical="center"/>
    </xf>
    <xf numFmtId="0" fontId="72" fillId="2" borderId="1" xfId="1" applyFont="1" applyFill="1" applyBorder="1" applyAlignment="1">
      <alignment horizontal="centerContinuous" vertical="center" wrapText="1"/>
    </xf>
    <xf numFmtId="0" fontId="72" fillId="2" borderId="0" xfId="1" applyFont="1" applyFill="1" applyAlignment="1">
      <alignment vertical="center"/>
    </xf>
    <xf numFmtId="0" fontId="72" fillId="2" borderId="1" xfId="1" applyFont="1" applyFill="1" applyBorder="1" applyAlignment="1">
      <alignment horizontal="center" vertical="center" wrapText="1"/>
    </xf>
    <xf numFmtId="165" fontId="72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/>
    </xf>
    <xf numFmtId="0" fontId="72" fillId="2" borderId="1" xfId="1" applyFont="1" applyFill="1" applyBorder="1" applyAlignment="1">
      <alignment horizontal="center" vertical="center"/>
    </xf>
    <xf numFmtId="0" fontId="72" fillId="2" borderId="0" xfId="1" applyFont="1" applyFill="1" applyAlignment="1">
      <alignment horizontal="center" vertical="center"/>
    </xf>
    <xf numFmtId="0" fontId="73" fillId="2" borderId="1" xfId="1" quotePrefix="1" applyFont="1" applyFill="1" applyBorder="1" applyAlignment="1">
      <alignment horizontal="center" vertical="center"/>
    </xf>
    <xf numFmtId="49" fontId="70" fillId="2" borderId="1" xfId="1" applyNumberFormat="1" applyFont="1" applyFill="1" applyBorder="1" applyAlignment="1">
      <alignment vertical="center" wrapText="1"/>
    </xf>
    <xf numFmtId="0" fontId="42" fillId="2" borderId="1" xfId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 wrapText="1"/>
    </xf>
    <xf numFmtId="165" fontId="73" fillId="2" borderId="0" xfId="1" applyNumberFormat="1" applyFont="1" applyFill="1" applyAlignment="1">
      <alignment vertical="center"/>
    </xf>
    <xf numFmtId="0" fontId="73" fillId="2" borderId="0" xfId="1" applyFont="1" applyFill="1" applyAlignment="1">
      <alignment vertical="center"/>
    </xf>
    <xf numFmtId="49" fontId="42" fillId="2" borderId="1" xfId="1" applyNumberFormat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 wrapText="1"/>
    </xf>
    <xf numFmtId="0" fontId="72" fillId="2" borderId="1" xfId="1" quotePrefix="1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horizontal="center" vertical="center" wrapText="1"/>
    </xf>
    <xf numFmtId="167" fontId="7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vertical="center" wrapText="1"/>
    </xf>
    <xf numFmtId="0" fontId="42" fillId="2" borderId="1" xfId="1" applyFont="1" applyFill="1" applyBorder="1" applyAlignment="1">
      <alignment vertical="center"/>
    </xf>
    <xf numFmtId="167" fontId="42" fillId="2" borderId="1" xfId="1" applyNumberFormat="1" applyFont="1" applyFill="1" applyBorder="1" applyAlignment="1">
      <alignment vertical="center"/>
    </xf>
    <xf numFmtId="167" fontId="72" fillId="2" borderId="0" xfId="1" applyNumberFormat="1" applyFont="1" applyFill="1" applyAlignment="1">
      <alignment vertical="center"/>
    </xf>
    <xf numFmtId="0" fontId="72" fillId="2" borderId="1" xfId="1" applyFont="1" applyFill="1" applyBorder="1" applyAlignment="1">
      <alignment vertical="center" wrapText="1"/>
    </xf>
    <xf numFmtId="49" fontId="42" fillId="2" borderId="1" xfId="1" quotePrefix="1" applyNumberFormat="1" applyFont="1" applyFill="1" applyBorder="1" applyAlignment="1">
      <alignment horizontal="center" vertical="center"/>
    </xf>
    <xf numFmtId="0" fontId="42" fillId="2" borderId="1" xfId="1" applyNumberFormat="1" applyFont="1" applyFill="1" applyBorder="1" applyAlignment="1">
      <alignment horizontal="left" vertical="center" wrapText="1" indent="1"/>
    </xf>
    <xf numFmtId="0" fontId="42" fillId="2" borderId="1" xfId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/>
    </xf>
    <xf numFmtId="167" fontId="42" fillId="2" borderId="0" xfId="1" applyNumberFormat="1" applyFont="1" applyFill="1" applyAlignment="1">
      <alignment vertical="center"/>
    </xf>
    <xf numFmtId="167" fontId="74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 wrapText="1"/>
    </xf>
    <xf numFmtId="0" fontId="4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horizontal="left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left" vertical="center" wrapText="1"/>
    </xf>
    <xf numFmtId="0" fontId="72" fillId="2" borderId="1" xfId="1" applyNumberFormat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vertical="center" wrapText="1"/>
    </xf>
    <xf numFmtId="49" fontId="42" fillId="2" borderId="1" xfId="1" applyNumberFormat="1" applyFont="1" applyFill="1" applyBorder="1" applyAlignment="1">
      <alignment horizontal="centerContinuous" vertical="center"/>
    </xf>
    <xf numFmtId="0" fontId="42" fillId="2" borderId="1" xfId="1" applyFont="1" applyFill="1" applyBorder="1" applyAlignment="1">
      <alignment horizontal="left" vertical="center" wrapText="1" indent="2"/>
    </xf>
    <xf numFmtId="49" fontId="74" fillId="2" borderId="1" xfId="1" applyNumberFormat="1" applyFont="1" applyFill="1" applyBorder="1" applyAlignment="1">
      <alignment horizontal="centerContinuous" vertical="center"/>
    </xf>
    <xf numFmtId="0" fontId="75" fillId="2" borderId="3" xfId="3" applyFont="1" applyFill="1" applyBorder="1" applyAlignment="1">
      <alignment horizontal="left" vertical="center" wrapText="1"/>
    </xf>
    <xf numFmtId="0" fontId="74" fillId="2" borderId="1" xfId="1" applyFont="1" applyFill="1" applyBorder="1" applyAlignment="1">
      <alignment horizontal="center" vertical="center"/>
    </xf>
    <xf numFmtId="167" fontId="74" fillId="2" borderId="1" xfId="1" applyNumberFormat="1" applyFont="1" applyFill="1" applyBorder="1" applyAlignment="1">
      <alignment horizontal="center" vertical="center"/>
    </xf>
    <xf numFmtId="165" fontId="72" fillId="2" borderId="1" xfId="1" applyNumberFormat="1" applyFont="1" applyFill="1" applyBorder="1" applyAlignment="1">
      <alignment horizontal="center" vertical="center"/>
    </xf>
    <xf numFmtId="1" fontId="42" fillId="2" borderId="1" xfId="1" applyNumberFormat="1" applyFont="1" applyFill="1" applyBorder="1" applyAlignment="1">
      <alignment horizontal="center" vertical="center" wrapText="1"/>
    </xf>
    <xf numFmtId="49" fontId="72" fillId="2" borderId="1" xfId="1" quotePrefix="1" applyNumberFormat="1" applyFont="1" applyFill="1" applyBorder="1" applyAlignment="1">
      <alignment horizontal="center" vertical="center"/>
    </xf>
    <xf numFmtId="1" fontId="72" fillId="2" borderId="1" xfId="1" applyNumberFormat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horizontal="left" vertical="center" wrapText="1" indent="3"/>
    </xf>
    <xf numFmtId="165" fontId="72" fillId="2" borderId="1" xfId="1" applyNumberFormat="1" applyFont="1" applyFill="1" applyBorder="1" applyAlignment="1">
      <alignment horizontal="center" vertical="center" wrapText="1"/>
    </xf>
    <xf numFmtId="165" fontId="72" fillId="2" borderId="1" xfId="1" applyNumberFormat="1" applyFont="1" applyFill="1" applyBorder="1" applyAlignment="1">
      <alignment horizontal="center" vertical="top" wrapText="1"/>
    </xf>
    <xf numFmtId="49" fontId="42" fillId="2" borderId="7" xfId="1" quotePrefix="1" applyNumberFormat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72" fillId="2" borderId="7" xfId="1" applyFont="1" applyFill="1" applyBorder="1" applyAlignment="1">
      <alignment vertical="center" wrapText="1"/>
    </xf>
    <xf numFmtId="167" fontId="72" fillId="2" borderId="7" xfId="1" applyNumberFormat="1" applyFont="1" applyFill="1" applyBorder="1" applyAlignment="1">
      <alignment vertical="center"/>
    </xf>
    <xf numFmtId="167" fontId="72" fillId="2" borderId="7" xfId="1" applyNumberFormat="1" applyFont="1" applyFill="1" applyBorder="1" applyAlignment="1">
      <alignment horizontal="center" vertical="center"/>
    </xf>
    <xf numFmtId="167" fontId="42" fillId="2" borderId="7" xfId="1" applyNumberFormat="1" applyFont="1" applyFill="1" applyBorder="1" applyAlignment="1">
      <alignment horizontal="center" vertical="center"/>
    </xf>
    <xf numFmtId="0" fontId="76" fillId="2" borderId="3" xfId="3" applyFont="1" applyFill="1" applyBorder="1" applyAlignment="1">
      <alignment horizontal="left" vertical="center" wrapText="1"/>
    </xf>
    <xf numFmtId="165" fontId="72" fillId="2" borderId="1" xfId="1" applyNumberFormat="1" applyFont="1" applyFill="1" applyBorder="1" applyAlignment="1">
      <alignment vertical="center"/>
    </xf>
    <xf numFmtId="49" fontId="42" fillId="2" borderId="0" xfId="1" quotePrefix="1" applyNumberFormat="1" applyFont="1" applyFill="1" applyBorder="1" applyAlignment="1">
      <alignment horizontal="center" vertical="center"/>
    </xf>
    <xf numFmtId="0" fontId="42" fillId="2" borderId="0" xfId="1" applyNumberFormat="1" applyFont="1" applyFill="1" applyBorder="1" applyAlignment="1">
      <alignment horizontal="left" vertical="center" wrapText="1" indent="1"/>
    </xf>
    <xf numFmtId="0" fontId="42" fillId="2" borderId="0" xfId="1" applyFont="1" applyFill="1" applyBorder="1" applyAlignment="1">
      <alignment horizontal="center" vertical="center"/>
    </xf>
    <xf numFmtId="0" fontId="77" fillId="2" borderId="0" xfId="1" applyFont="1" applyFill="1" applyAlignment="1">
      <alignment horizontal="center" vertical="center"/>
    </xf>
    <xf numFmtId="0" fontId="77" fillId="2" borderId="0" xfId="1" applyFont="1" applyFill="1" applyAlignment="1">
      <alignment vertical="center" wrapText="1"/>
    </xf>
    <xf numFmtId="0" fontId="77" fillId="2" borderId="0" xfId="1" applyFont="1" applyFill="1" applyAlignment="1">
      <alignment vertical="center"/>
    </xf>
    <xf numFmtId="0" fontId="71" fillId="2" borderId="0" xfId="1" applyFont="1" applyFill="1" applyBorder="1"/>
    <xf numFmtId="164" fontId="72" fillId="2" borderId="0" xfId="1" applyNumberFormat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right" vertical="top"/>
    </xf>
    <xf numFmtId="164" fontId="70" fillId="2" borderId="0" xfId="1" applyNumberFormat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left" vertical="top" wrapText="1"/>
    </xf>
    <xf numFmtId="0" fontId="71" fillId="2" borderId="0" xfId="1" applyFont="1" applyFill="1" applyBorder="1" applyAlignment="1">
      <alignment vertical="center"/>
    </xf>
    <xf numFmtId="0" fontId="80" fillId="2" borderId="1" xfId="1" applyFont="1" applyFill="1" applyBorder="1" applyAlignment="1">
      <alignment horizontal="center" vertical="center" wrapText="1"/>
    </xf>
    <xf numFmtId="170" fontId="71" fillId="2" borderId="0" xfId="1" applyNumberFormat="1" applyFont="1" applyFill="1" applyBorder="1" applyAlignment="1">
      <alignment vertical="center" wrapText="1"/>
    </xf>
    <xf numFmtId="0" fontId="71" fillId="2" borderId="0" xfId="1" applyFont="1" applyFill="1" applyBorder="1" applyAlignment="1">
      <alignment vertical="center" wrapText="1"/>
    </xf>
    <xf numFmtId="49" fontId="45" fillId="2" borderId="24" xfId="1" applyNumberFormat="1" applyFont="1" applyFill="1" applyBorder="1" applyAlignment="1">
      <alignment horizontal="center" vertical="center" wrapText="1"/>
    </xf>
    <xf numFmtId="49" fontId="45" fillId="2" borderId="42" xfId="1" applyNumberFormat="1" applyFont="1" applyFill="1" applyBorder="1" applyAlignment="1">
      <alignment horizontal="center" vertical="center" wrapText="1"/>
    </xf>
    <xf numFmtId="49" fontId="45" fillId="2" borderId="1" xfId="1" applyNumberFormat="1" applyFont="1" applyFill="1" applyBorder="1" applyAlignment="1">
      <alignment horizontal="center" vertical="center" wrapText="1"/>
    </xf>
    <xf numFmtId="0" fontId="70" fillId="2" borderId="0" xfId="1" applyFont="1" applyFill="1" applyBorder="1" applyAlignment="1">
      <alignment vertical="center" wrapText="1"/>
    </xf>
    <xf numFmtId="0" fontId="39" fillId="2" borderId="24" xfId="1" applyFont="1" applyFill="1" applyBorder="1" applyAlignment="1">
      <alignment horizontal="center" vertical="center" wrapText="1"/>
    </xf>
    <xf numFmtId="0" fontId="81" fillId="2" borderId="26" xfId="1" applyNumberFormat="1" applyFont="1" applyFill="1" applyBorder="1" applyAlignment="1">
      <alignment horizontal="center" vertical="center" wrapText="1"/>
    </xf>
    <xf numFmtId="0" fontId="70" fillId="2" borderId="42" xfId="1" applyNumberFormat="1" applyFont="1" applyFill="1" applyBorder="1" applyAlignment="1">
      <alignment horizontal="center" vertical="center" wrapText="1" readingOrder="1"/>
    </xf>
    <xf numFmtId="167" fontId="79" fillId="2" borderId="1" xfId="1" applyNumberFormat="1" applyFont="1" applyFill="1" applyBorder="1" applyAlignment="1">
      <alignment horizontal="center" vertical="center" wrapText="1"/>
    </xf>
    <xf numFmtId="165" fontId="71" fillId="2" borderId="0" xfId="1" applyNumberFormat="1" applyFont="1" applyFill="1" applyBorder="1" applyAlignment="1">
      <alignment horizontal="center" vertical="center" wrapText="1"/>
    </xf>
    <xf numFmtId="0" fontId="71" fillId="2" borderId="0" xfId="1" applyFont="1" applyFill="1" applyBorder="1" applyAlignment="1">
      <alignment horizontal="center" vertical="center" wrapText="1"/>
    </xf>
    <xf numFmtId="0" fontId="39" fillId="2" borderId="28" xfId="1" applyFont="1" applyFill="1" applyBorder="1" applyAlignment="1">
      <alignment horizontal="center" vertical="center"/>
    </xf>
    <xf numFmtId="0" fontId="32" fillId="2" borderId="43" xfId="1" applyNumberFormat="1" applyFont="1" applyFill="1" applyBorder="1" applyAlignment="1">
      <alignment horizontal="center" vertical="center" wrapText="1" readingOrder="1"/>
    </xf>
    <xf numFmtId="0" fontId="71" fillId="2" borderId="0" xfId="1" applyFont="1" applyFill="1" applyBorder="1" applyAlignment="1">
      <alignment horizontal="center" vertical="center"/>
    </xf>
    <xf numFmtId="165" fontId="71" fillId="2" borderId="0" xfId="1" applyNumberFormat="1" applyFont="1" applyFill="1" applyBorder="1" applyAlignment="1">
      <alignment horizontal="center" vertical="center"/>
    </xf>
    <xf numFmtId="0" fontId="39" fillId="2" borderId="28" xfId="1" applyFont="1" applyFill="1" applyBorder="1" applyAlignment="1">
      <alignment vertical="center"/>
    </xf>
    <xf numFmtId="0" fontId="79" fillId="2" borderId="44" xfId="1" applyNumberFormat="1" applyFont="1" applyFill="1" applyBorder="1" applyAlignment="1">
      <alignment horizontal="left" vertical="top" wrapText="1" readingOrder="1"/>
    </xf>
    <xf numFmtId="165" fontId="42" fillId="2" borderId="1" xfId="1" applyNumberFormat="1" applyFont="1" applyFill="1" applyBorder="1"/>
    <xf numFmtId="0" fontId="39" fillId="2" borderId="33" xfId="1" applyFont="1" applyFill="1" applyBorder="1" applyAlignment="1">
      <alignment vertical="center"/>
    </xf>
    <xf numFmtId="0" fontId="81" fillId="2" borderId="44" xfId="1" applyNumberFormat="1" applyFont="1" applyFill="1" applyBorder="1" applyAlignment="1">
      <alignment horizontal="left" vertical="top" wrapText="1" readingOrder="1"/>
    </xf>
    <xf numFmtId="165" fontId="78" fillId="2" borderId="1" xfId="1" applyNumberFormat="1" applyFont="1" applyFill="1" applyBorder="1"/>
    <xf numFmtId="167" fontId="78" fillId="2" borderId="1" xfId="1" applyNumberFormat="1" applyFont="1" applyFill="1" applyBorder="1"/>
    <xf numFmtId="0" fontId="82" fillId="2" borderId="0" xfId="1" applyFont="1" applyFill="1" applyBorder="1"/>
    <xf numFmtId="167" fontId="42" fillId="2" borderId="1" xfId="1" applyNumberFormat="1" applyFont="1" applyFill="1" applyBorder="1"/>
    <xf numFmtId="0" fontId="79" fillId="2" borderId="44" xfId="1" applyNumberFormat="1" applyFont="1" applyFill="1" applyBorder="1" applyAlignment="1">
      <alignment vertical="center" wrapText="1" readingOrder="1"/>
    </xf>
    <xf numFmtId="0" fontId="79" fillId="2" borderId="43" xfId="1" applyNumberFormat="1" applyFont="1" applyFill="1" applyBorder="1" applyAlignment="1">
      <alignment horizontal="left" vertical="top" wrapText="1" readingOrder="1"/>
    </xf>
    <xf numFmtId="0" fontId="39" fillId="2" borderId="33" xfId="1" applyFont="1" applyFill="1" applyBorder="1" applyAlignment="1">
      <alignment horizontal="center" vertical="center"/>
    </xf>
    <xf numFmtId="0" fontId="32" fillId="2" borderId="44" xfId="1" applyNumberFormat="1" applyFont="1" applyFill="1" applyBorder="1" applyAlignment="1">
      <alignment horizontal="center" vertical="center" wrapText="1" readingOrder="1"/>
    </xf>
    <xf numFmtId="0" fontId="80" fillId="2" borderId="44" xfId="1" applyNumberFormat="1" applyFont="1" applyFill="1" applyBorder="1" applyAlignment="1">
      <alignment horizontal="center" vertical="center" wrapText="1" readingOrder="1"/>
    </xf>
    <xf numFmtId="0" fontId="81" fillId="2" borderId="44" xfId="1" applyFont="1" applyFill="1" applyBorder="1" applyAlignment="1">
      <alignment horizontal="left" vertical="top" wrapText="1"/>
    </xf>
    <xf numFmtId="0" fontId="79" fillId="2" borderId="44" xfId="1" applyFont="1" applyFill="1" applyBorder="1" applyAlignment="1">
      <alignment horizontal="left" vertical="top" wrapText="1"/>
    </xf>
    <xf numFmtId="171" fontId="42" fillId="2" borderId="1" xfId="1" applyNumberFormat="1" applyFont="1" applyFill="1" applyBorder="1" applyAlignment="1">
      <alignment horizontal="center" vertical="center"/>
    </xf>
    <xf numFmtId="0" fontId="39" fillId="2" borderId="34" xfId="1" applyFont="1" applyFill="1" applyBorder="1" applyAlignment="1">
      <alignment vertical="center"/>
    </xf>
    <xf numFmtId="0" fontId="79" fillId="2" borderId="45" xfId="1" applyNumberFormat="1" applyFont="1" applyFill="1" applyBorder="1" applyAlignment="1">
      <alignment horizontal="left" vertical="top" wrapText="1" readingOrder="1"/>
    </xf>
    <xf numFmtId="167" fontId="71" fillId="2" borderId="1" xfId="1" applyNumberFormat="1" applyFont="1" applyFill="1" applyBorder="1"/>
    <xf numFmtId="0" fontId="39" fillId="2" borderId="34" xfId="1" applyFont="1" applyFill="1" applyBorder="1" applyAlignment="1">
      <alignment horizontal="center" vertical="center"/>
    </xf>
    <xf numFmtId="0" fontId="32" fillId="2" borderId="44" xfId="1" applyFont="1" applyFill="1" applyBorder="1" applyAlignment="1">
      <alignment horizontal="center" vertical="center" wrapText="1"/>
    </xf>
    <xf numFmtId="165" fontId="82" fillId="2" borderId="0" xfId="1" applyNumberFormat="1" applyFont="1" applyFill="1" applyBorder="1"/>
    <xf numFmtId="0" fontId="39" fillId="2" borderId="36" xfId="1" applyFont="1" applyFill="1" applyBorder="1" applyAlignment="1">
      <alignment vertical="center"/>
    </xf>
    <xf numFmtId="0" fontId="79" fillId="2" borderId="46" xfId="1" applyFont="1" applyFill="1" applyBorder="1" applyAlignment="1">
      <alignment horizontal="left" vertical="top" wrapText="1"/>
    </xf>
    <xf numFmtId="0" fontId="83" fillId="2" borderId="0" xfId="1" applyFont="1" applyFill="1" applyBorder="1"/>
    <xf numFmtId="49" fontId="83" fillId="2" borderId="0" xfId="1" applyNumberFormat="1" applyFont="1" applyFill="1" applyBorder="1" applyAlignment="1">
      <alignment horizontal="center" vertical="top"/>
    </xf>
    <xf numFmtId="169" fontId="84" fillId="2" borderId="0" xfId="1" applyNumberFormat="1" applyFont="1" applyFill="1" applyBorder="1" applyAlignment="1">
      <alignment horizontal="center" vertical="top"/>
    </xf>
    <xf numFmtId="169" fontId="83" fillId="2" borderId="0" xfId="1" applyNumberFormat="1" applyFont="1" applyFill="1" applyBorder="1" applyAlignment="1">
      <alignment horizontal="center" vertical="top"/>
    </xf>
    <xf numFmtId="0" fontId="85" fillId="2" borderId="0" xfId="1" applyFont="1" applyFill="1" applyBorder="1" applyAlignment="1">
      <alignment horizontal="left" vertical="top" wrapText="1"/>
    </xf>
    <xf numFmtId="0" fontId="85" fillId="2" borderId="0" xfId="1" applyFont="1" applyFill="1" applyBorder="1" applyAlignment="1">
      <alignment vertical="top" wrapText="1"/>
    </xf>
    <xf numFmtId="0" fontId="86" fillId="2" borderId="0" xfId="1" applyFont="1" applyFill="1" applyBorder="1"/>
    <xf numFmtId="164" fontId="83" fillId="2" borderId="0" xfId="1" applyNumberFormat="1" applyFont="1" applyFill="1" applyBorder="1" applyAlignment="1">
      <alignment horizontal="center" vertical="top"/>
    </xf>
    <xf numFmtId="0" fontId="84" fillId="2" borderId="0" xfId="1" applyFont="1" applyFill="1" applyBorder="1" applyAlignment="1">
      <alignment horizontal="center" vertical="top"/>
    </xf>
    <xf numFmtId="0" fontId="83" fillId="2" borderId="0" xfId="1" applyFont="1" applyFill="1" applyBorder="1" applyAlignment="1">
      <alignment horizontal="center" vertical="top"/>
    </xf>
    <xf numFmtId="164" fontId="31" fillId="2" borderId="0" xfId="1" applyNumberFormat="1" applyFont="1" applyFill="1" applyBorder="1" applyAlignment="1">
      <alignment horizontal="center" vertical="top"/>
    </xf>
    <xf numFmtId="0" fontId="87" fillId="2" borderId="0" xfId="1" applyFont="1" applyFill="1" applyBorder="1" applyAlignment="1">
      <alignment horizontal="center" vertical="top"/>
    </xf>
    <xf numFmtId="0" fontId="31" fillId="2" borderId="0" xfId="1" applyFont="1" applyFill="1" applyBorder="1" applyAlignment="1">
      <alignment horizontal="center" vertical="top"/>
    </xf>
    <xf numFmtId="0" fontId="79" fillId="2" borderId="0" xfId="1" applyFont="1" applyFill="1"/>
    <xf numFmtId="0" fontId="39" fillId="2" borderId="47" xfId="1" applyFont="1" applyFill="1" applyBorder="1" applyAlignment="1"/>
    <xf numFmtId="0" fontId="39" fillId="2" borderId="47" xfId="1" applyFont="1" applyFill="1" applyBorder="1" applyAlignment="1">
      <alignment horizontal="center"/>
    </xf>
    <xf numFmtId="0" fontId="72" fillId="2" borderId="42" xfId="1" applyFont="1" applyFill="1" applyBorder="1" applyAlignment="1">
      <alignment horizontal="center" vertical="center" wrapText="1"/>
    </xf>
    <xf numFmtId="0" fontId="72" fillId="2" borderId="48" xfId="1" applyFont="1" applyFill="1" applyBorder="1" applyAlignment="1">
      <alignment horizontal="center" vertical="center" wrapText="1"/>
    </xf>
    <xf numFmtId="0" fontId="72" fillId="2" borderId="41" xfId="1" applyFont="1" applyFill="1" applyBorder="1" applyAlignment="1">
      <alignment horizontal="center" vertical="center" wrapText="1"/>
    </xf>
    <xf numFmtId="49" fontId="72" fillId="2" borderId="41" xfId="1" applyNumberFormat="1" applyFont="1" applyFill="1" applyBorder="1" applyAlignment="1">
      <alignment horizontal="center" vertical="center" wrapText="1"/>
    </xf>
    <xf numFmtId="0" fontId="72" fillId="2" borderId="27" xfId="1" applyFont="1" applyFill="1" applyBorder="1" applyAlignment="1">
      <alignment horizontal="center" vertical="center" wrapText="1"/>
    </xf>
    <xf numFmtId="0" fontId="45" fillId="2" borderId="27" xfId="1" applyFont="1" applyFill="1" applyBorder="1" applyAlignment="1">
      <alignment horizontal="center"/>
    </xf>
    <xf numFmtId="0" fontId="39" fillId="2" borderId="42" xfId="1" applyFont="1" applyFill="1" applyBorder="1" applyAlignment="1">
      <alignment horizontal="center" vertical="center"/>
    </xf>
    <xf numFmtId="0" fontId="32" fillId="2" borderId="27" xfId="1" applyFont="1" applyFill="1" applyBorder="1" applyAlignment="1">
      <alignment horizontal="center" vertical="top" wrapText="1"/>
    </xf>
    <xf numFmtId="49" fontId="80" fillId="2" borderId="48" xfId="1" applyNumberFormat="1" applyFont="1" applyFill="1" applyBorder="1" applyAlignment="1">
      <alignment horizontal="center"/>
    </xf>
    <xf numFmtId="165" fontId="42" fillId="2" borderId="27" xfId="1" applyNumberFormat="1" applyFont="1" applyFill="1" applyBorder="1"/>
    <xf numFmtId="165" fontId="42" fillId="2" borderId="50" xfId="1" applyNumberFormat="1" applyFont="1" applyFill="1" applyBorder="1"/>
    <xf numFmtId="167" fontId="42" fillId="2" borderId="51" xfId="1" applyNumberFormat="1" applyFont="1" applyFill="1" applyBorder="1"/>
    <xf numFmtId="167" fontId="42" fillId="2" borderId="0" xfId="1" applyNumberFormat="1" applyFont="1" applyFill="1"/>
    <xf numFmtId="165" fontId="42" fillId="2" borderId="0" xfId="1" applyNumberFormat="1" applyFont="1" applyFill="1"/>
    <xf numFmtId="0" fontId="79" fillId="2" borderId="27" xfId="1" applyFont="1" applyFill="1" applyBorder="1" applyAlignment="1">
      <alignment horizontal="left" vertical="top" wrapText="1"/>
    </xf>
    <xf numFmtId="165" fontId="42" fillId="2" borderId="51" xfId="1" applyNumberFormat="1" applyFont="1" applyFill="1" applyBorder="1"/>
    <xf numFmtId="0" fontId="39" fillId="2" borderId="40" xfId="1" applyFont="1" applyFill="1" applyBorder="1" applyAlignment="1">
      <alignment horizontal="center" vertical="center"/>
    </xf>
    <xf numFmtId="0" fontId="70" fillId="2" borderId="19" xfId="1" applyFont="1" applyFill="1" applyBorder="1" applyAlignment="1">
      <alignment horizontal="center" vertical="center" wrapText="1"/>
    </xf>
    <xf numFmtId="49" fontId="79" fillId="2" borderId="52" xfId="1" applyNumberFormat="1" applyFont="1" applyFill="1" applyBorder="1" applyAlignment="1">
      <alignment horizontal="center" vertical="center"/>
    </xf>
    <xf numFmtId="165" fontId="42" fillId="2" borderId="19" xfId="1" applyNumberFormat="1" applyFont="1" applyFill="1" applyBorder="1"/>
    <xf numFmtId="165" fontId="42" fillId="2" borderId="53" xfId="1" applyNumberFormat="1" applyFont="1" applyFill="1" applyBorder="1"/>
    <xf numFmtId="165" fontId="42" fillId="2" borderId="18" xfId="1" applyNumberFormat="1" applyFont="1" applyFill="1" applyBorder="1"/>
    <xf numFmtId="0" fontId="39" fillId="2" borderId="16" xfId="1" applyFont="1" applyFill="1" applyBorder="1" applyAlignment="1">
      <alignment horizontal="center" vertical="center"/>
    </xf>
    <xf numFmtId="0" fontId="79" fillId="2" borderId="17" xfId="1" applyFont="1" applyFill="1" applyBorder="1" applyAlignment="1">
      <alignment horizontal="left" vertical="top" wrapText="1"/>
    </xf>
    <xf numFmtId="49" fontId="80" fillId="2" borderId="17" xfId="1" applyNumberFormat="1" applyFont="1" applyFill="1" applyBorder="1" applyAlignment="1">
      <alignment horizontal="center"/>
    </xf>
    <xf numFmtId="165" fontId="42" fillId="2" borderId="17" xfId="1" applyNumberFormat="1" applyFont="1" applyFill="1" applyBorder="1"/>
    <xf numFmtId="0" fontId="39" fillId="2" borderId="24" xfId="1" applyFont="1" applyFill="1" applyBorder="1" applyAlignment="1">
      <alignment horizontal="center" vertical="center"/>
    </xf>
    <xf numFmtId="0" fontId="72" fillId="2" borderId="25" xfId="1" applyFont="1" applyFill="1" applyBorder="1" applyAlignment="1">
      <alignment vertical="center" wrapText="1"/>
    </xf>
    <xf numFmtId="49" fontId="79" fillId="2" borderId="25" xfId="1" applyNumberFormat="1" applyFont="1" applyFill="1" applyBorder="1" applyAlignment="1">
      <alignment horizontal="center" vertical="center" wrapText="1"/>
    </xf>
    <xf numFmtId="167" fontId="42" fillId="2" borderId="25" xfId="1" applyNumberFormat="1" applyFont="1" applyFill="1" applyBorder="1"/>
    <xf numFmtId="165" fontId="72" fillId="2" borderId="51" xfId="1" applyNumberFormat="1" applyFont="1" applyFill="1" applyBorder="1" applyAlignment="1">
      <alignment horizontal="center"/>
    </xf>
    <xf numFmtId="0" fontId="79" fillId="2" borderId="30" xfId="1" applyFont="1" applyFill="1" applyBorder="1" applyAlignment="1">
      <alignment horizontal="left" vertical="top" wrapText="1"/>
    </xf>
    <xf numFmtId="49" fontId="80" fillId="2" borderId="30" xfId="1" applyNumberFormat="1" applyFont="1" applyFill="1" applyBorder="1" applyAlignment="1">
      <alignment horizontal="center"/>
    </xf>
    <xf numFmtId="167" fontId="42" fillId="2" borderId="30" xfId="1" applyNumberFormat="1" applyFont="1" applyFill="1" applyBorder="1"/>
    <xf numFmtId="165" fontId="42" fillId="2" borderId="54" xfId="1" applyNumberFormat="1" applyFont="1" applyFill="1" applyBorder="1"/>
    <xf numFmtId="0" fontId="81" fillId="2" borderId="1" xfId="1" applyFont="1" applyFill="1" applyBorder="1" applyAlignment="1">
      <alignment horizontal="left" vertical="center" wrapText="1"/>
    </xf>
    <xf numFmtId="49" fontId="79" fillId="2" borderId="1" xfId="1" applyNumberFormat="1" applyFont="1" applyFill="1" applyBorder="1" applyAlignment="1">
      <alignment horizontal="center" vertical="center" wrapText="1"/>
    </xf>
    <xf numFmtId="165" fontId="72" fillId="2" borderId="55" xfId="1" applyNumberFormat="1" applyFont="1" applyFill="1" applyBorder="1" applyAlignment="1">
      <alignment horizontal="center"/>
    </xf>
    <xf numFmtId="0" fontId="79" fillId="2" borderId="1" xfId="1" applyFont="1" applyFill="1" applyBorder="1" applyAlignment="1">
      <alignment horizontal="left" vertical="top" wrapText="1"/>
    </xf>
    <xf numFmtId="49" fontId="80" fillId="2" borderId="1" xfId="1" applyNumberFormat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horizontal="center" vertical="center" wrapText="1"/>
    </xf>
    <xf numFmtId="49" fontId="81" fillId="2" borderId="1" xfId="1" applyNumberFormat="1" applyFont="1" applyFill="1" applyBorder="1" applyAlignment="1">
      <alignment vertical="top" wrapText="1"/>
    </xf>
    <xf numFmtId="165" fontId="42" fillId="2" borderId="1" xfId="1" applyNumberFormat="1" applyFont="1" applyFill="1" applyBorder="1" applyAlignment="1">
      <alignment horizontal="center"/>
    </xf>
    <xf numFmtId="49" fontId="81" fillId="2" borderId="7" xfId="1" applyNumberFormat="1" applyFont="1" applyFill="1" applyBorder="1" applyAlignment="1">
      <alignment vertical="top" wrapText="1"/>
    </xf>
    <xf numFmtId="49" fontId="80" fillId="2" borderId="7" xfId="1" applyNumberFormat="1" applyFont="1" applyFill="1" applyBorder="1" applyAlignment="1">
      <alignment horizontal="center" vertical="center" wrapText="1"/>
    </xf>
    <xf numFmtId="165" fontId="42" fillId="2" borderId="7" xfId="1" applyNumberFormat="1" applyFont="1" applyFill="1" applyBorder="1"/>
    <xf numFmtId="165" fontId="72" fillId="2" borderId="56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top" wrapText="1"/>
    </xf>
    <xf numFmtId="165" fontId="42" fillId="2" borderId="25" xfId="1" applyNumberFormat="1" applyFont="1" applyFill="1" applyBorder="1"/>
    <xf numFmtId="166" fontId="42" fillId="2" borderId="30" xfId="1" applyNumberFormat="1" applyFont="1" applyFill="1" applyBorder="1"/>
    <xf numFmtId="166" fontId="42" fillId="2" borderId="54" xfId="1" applyNumberFormat="1" applyFont="1" applyFill="1" applyBorder="1"/>
    <xf numFmtId="166" fontId="72" fillId="2" borderId="55" xfId="1" applyNumberFormat="1" applyFont="1" applyFill="1" applyBorder="1" applyAlignment="1">
      <alignment horizontal="center"/>
    </xf>
    <xf numFmtId="166" fontId="42" fillId="2" borderId="1" xfId="1" applyNumberFormat="1" applyFont="1" applyFill="1" applyBorder="1"/>
    <xf numFmtId="0" fontId="80" fillId="2" borderId="1" xfId="1" applyFont="1" applyFill="1" applyBorder="1" applyAlignment="1">
      <alignment horizontal="center"/>
    </xf>
    <xf numFmtId="167" fontId="42" fillId="2" borderId="1" xfId="1" applyNumberFormat="1" applyFont="1" applyFill="1" applyBorder="1" applyAlignment="1">
      <alignment horizontal="right"/>
    </xf>
    <xf numFmtId="0" fontId="1" fillId="2" borderId="0" xfId="1" applyFont="1" applyFill="1"/>
    <xf numFmtId="0" fontId="80" fillId="2" borderId="1" xfId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vertical="center" wrapText="1"/>
    </xf>
    <xf numFmtId="0" fontId="42" fillId="2" borderId="33" xfId="1" applyFont="1" applyFill="1" applyBorder="1" applyAlignment="1">
      <alignment horizontal="center" vertical="center"/>
    </xf>
    <xf numFmtId="49" fontId="78" fillId="2" borderId="1" xfId="1" applyNumberFormat="1" applyFont="1" applyFill="1" applyBorder="1" applyAlignment="1">
      <alignment vertical="top" wrapText="1"/>
    </xf>
    <xf numFmtId="49" fontId="42" fillId="2" borderId="1" xfId="1" applyNumberFormat="1" applyFont="1" applyFill="1" applyBorder="1" applyAlignment="1">
      <alignment horizontal="center" vertical="center" wrapText="1"/>
    </xf>
    <xf numFmtId="49" fontId="80" fillId="2" borderId="1" xfId="1" applyNumberFormat="1" applyFont="1" applyFill="1" applyBorder="1" applyAlignment="1">
      <alignment horizontal="center"/>
    </xf>
    <xf numFmtId="166" fontId="42" fillId="2" borderId="55" xfId="1" applyNumberFormat="1" applyFont="1" applyFill="1" applyBorder="1"/>
    <xf numFmtId="49" fontId="80" fillId="2" borderId="7" xfId="1" applyNumberFormat="1" applyFont="1" applyFill="1" applyBorder="1" applyAlignment="1">
      <alignment vertical="top" wrapText="1"/>
    </xf>
    <xf numFmtId="166" fontId="42" fillId="2" borderId="7" xfId="1" applyNumberFormat="1" applyFont="1" applyFill="1" applyBorder="1"/>
    <xf numFmtId="166" fontId="72" fillId="2" borderId="56" xfId="1" applyNumberFormat="1" applyFont="1" applyFill="1" applyBorder="1" applyAlignment="1">
      <alignment horizontal="center"/>
    </xf>
    <xf numFmtId="0" fontId="42" fillId="2" borderId="24" xfId="1" applyFont="1" applyFill="1" applyBorder="1" applyAlignment="1">
      <alignment horizontal="center" vertical="center"/>
    </xf>
    <xf numFmtId="49" fontId="42" fillId="2" borderId="25" xfId="1" applyNumberFormat="1" applyFont="1" applyFill="1" applyBorder="1" applyAlignment="1">
      <alignment horizontal="center" vertical="center" wrapText="1"/>
    </xf>
    <xf numFmtId="166" fontId="42" fillId="2" borderId="25" xfId="1" applyNumberFormat="1" applyFont="1" applyFill="1" applyBorder="1"/>
    <xf numFmtId="166" fontId="72" fillId="2" borderId="51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center" wrapText="1"/>
    </xf>
    <xf numFmtId="49" fontId="81" fillId="2" borderId="1" xfId="1" applyNumberFormat="1" applyFont="1" applyFill="1" applyBorder="1" applyAlignment="1">
      <alignment vertical="center" wrapText="1"/>
    </xf>
    <xf numFmtId="49" fontId="79" fillId="2" borderId="1" xfId="1" applyNumberFormat="1" applyFont="1" applyFill="1" applyBorder="1" applyAlignment="1">
      <alignment vertical="top" wrapText="1"/>
    </xf>
    <xf numFmtId="0" fontId="79" fillId="2" borderId="1" xfId="1" applyFont="1" applyFill="1" applyBorder="1" applyAlignment="1">
      <alignment vertical="top" wrapText="1"/>
    </xf>
    <xf numFmtId="0" fontId="39" fillId="2" borderId="33" xfId="1" applyFont="1" applyFill="1" applyBorder="1" applyAlignment="1">
      <alignment horizontal="center"/>
    </xf>
    <xf numFmtId="0" fontId="79" fillId="2" borderId="1" xfId="1" applyFont="1" applyFill="1" applyBorder="1" applyAlignment="1">
      <alignment wrapText="1"/>
    </xf>
    <xf numFmtId="0" fontId="79" fillId="2" borderId="7" xfId="1" applyFont="1" applyFill="1" applyBorder="1" applyAlignment="1">
      <alignment vertical="top" wrapText="1"/>
    </xf>
    <xf numFmtId="49" fontId="78" fillId="2" borderId="25" xfId="1" applyNumberFormat="1" applyFont="1" applyFill="1" applyBorder="1" applyAlignment="1">
      <alignment vertical="center" wrapText="1"/>
    </xf>
    <xf numFmtId="0" fontId="81" fillId="2" borderId="1" xfId="1" applyFont="1" applyFill="1" applyBorder="1" applyAlignment="1">
      <alignment horizontal="left" vertical="top" wrapText="1"/>
    </xf>
    <xf numFmtId="49" fontId="72" fillId="2" borderId="1" xfId="1" applyNumberFormat="1" applyFont="1" applyFill="1" applyBorder="1" applyAlignment="1">
      <alignment vertical="top" wrapText="1"/>
    </xf>
    <xf numFmtId="167" fontId="42" fillId="2" borderId="7" xfId="1" applyNumberFormat="1" applyFont="1" applyFill="1" applyBorder="1"/>
    <xf numFmtId="49" fontId="78" fillId="2" borderId="25" xfId="1" applyNumberFormat="1" applyFont="1" applyFill="1" applyBorder="1" applyAlignment="1">
      <alignment vertical="top" wrapText="1"/>
    </xf>
    <xf numFmtId="49" fontId="45" fillId="2" borderId="7" xfId="1" applyNumberFormat="1" applyFont="1" applyFill="1" applyBorder="1" applyAlignment="1">
      <alignment vertical="top" wrapText="1"/>
    </xf>
    <xf numFmtId="49" fontId="79" fillId="2" borderId="7" xfId="1" applyNumberFormat="1" applyFont="1" applyFill="1" applyBorder="1" applyAlignment="1">
      <alignment horizontal="center" vertical="center" wrapText="1"/>
    </xf>
    <xf numFmtId="49" fontId="70" fillId="2" borderId="25" xfId="1" applyNumberFormat="1" applyFont="1" applyFill="1" applyBorder="1" applyAlignment="1">
      <alignment horizontal="center" vertical="center" wrapText="1"/>
    </xf>
    <xf numFmtId="165" fontId="42" fillId="2" borderId="25" xfId="1" applyNumberFormat="1" applyFont="1" applyFill="1" applyBorder="1" applyAlignment="1">
      <alignment horizontal="center" vertical="center"/>
    </xf>
    <xf numFmtId="165" fontId="72" fillId="2" borderId="25" xfId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39" fillId="2" borderId="57" xfId="1" applyFont="1" applyFill="1" applyBorder="1" applyAlignment="1">
      <alignment horizontal="center" vertical="center"/>
    </xf>
    <xf numFmtId="0" fontId="79" fillId="2" borderId="58" xfId="1" applyFont="1" applyFill="1" applyBorder="1" applyAlignment="1">
      <alignment horizontal="left" vertical="top" wrapText="1"/>
    </xf>
    <xf numFmtId="49" fontId="80" fillId="2" borderId="58" xfId="1" applyNumberFormat="1" applyFont="1" applyFill="1" applyBorder="1" applyAlignment="1">
      <alignment horizontal="center"/>
    </xf>
    <xf numFmtId="165" fontId="42" fillId="2" borderId="58" xfId="1" applyNumberFormat="1" applyFont="1" applyFill="1" applyBorder="1"/>
    <xf numFmtId="165" fontId="42" fillId="2" borderId="59" xfId="1" applyNumberFormat="1" applyFont="1" applyFill="1" applyBorder="1"/>
    <xf numFmtId="165" fontId="72" fillId="2" borderId="25" xfId="1" applyNumberFormat="1" applyFont="1" applyFill="1" applyBorder="1" applyAlignment="1">
      <alignment horizontal="center"/>
    </xf>
    <xf numFmtId="165" fontId="42" fillId="2" borderId="30" xfId="1" applyNumberFormat="1" applyFont="1" applyFill="1" applyBorder="1"/>
    <xf numFmtId="165" fontId="42" fillId="2" borderId="55" xfId="1" applyNumberFormat="1" applyFont="1" applyFill="1" applyBorder="1"/>
    <xf numFmtId="49" fontId="80" fillId="2" borderId="1" xfId="1" applyNumberFormat="1" applyFont="1" applyFill="1" applyBorder="1" applyAlignment="1">
      <alignment horizontal="center" vertical="top" wrapText="1"/>
    </xf>
    <xf numFmtId="167" fontId="72" fillId="2" borderId="1" xfId="1" applyNumberFormat="1" applyFont="1" applyFill="1" applyBorder="1" applyAlignment="1">
      <alignment horizontal="center"/>
    </xf>
    <xf numFmtId="165" fontId="72" fillId="2" borderId="1" xfId="1" applyNumberFormat="1" applyFont="1" applyFill="1" applyBorder="1" applyAlignment="1">
      <alignment horizontal="center"/>
    </xf>
    <xf numFmtId="167" fontId="42" fillId="2" borderId="55" xfId="1" applyNumberFormat="1" applyFont="1" applyFill="1" applyBorder="1"/>
    <xf numFmtId="49" fontId="79" fillId="2" borderId="1" xfId="1" applyNumberFormat="1" applyFont="1" applyFill="1" applyBorder="1" applyAlignment="1">
      <alignment wrapText="1"/>
    </xf>
    <xf numFmtId="167" fontId="72" fillId="2" borderId="55" xfId="1" applyNumberFormat="1" applyFont="1" applyFill="1" applyBorder="1" applyAlignment="1">
      <alignment horizontal="center"/>
    </xf>
    <xf numFmtId="49" fontId="80" fillId="2" borderId="7" xfId="1" applyNumberFormat="1" applyFont="1" applyFill="1" applyBorder="1" applyAlignment="1">
      <alignment horizontal="center" vertical="top" wrapText="1"/>
    </xf>
    <xf numFmtId="167" fontId="72" fillId="2" borderId="25" xfId="1" applyNumberFormat="1" applyFont="1" applyFill="1" applyBorder="1" applyAlignment="1">
      <alignment horizontal="center"/>
    </xf>
    <xf numFmtId="167" fontId="42" fillId="2" borderId="54" xfId="1" applyNumberFormat="1" applyFont="1" applyFill="1" applyBorder="1"/>
    <xf numFmtId="167" fontId="72" fillId="2" borderId="7" xfId="1" applyNumberFormat="1" applyFont="1" applyFill="1" applyBorder="1" applyAlignment="1">
      <alignment horizontal="center"/>
    </xf>
    <xf numFmtId="0" fontId="80" fillId="2" borderId="7" xfId="1" applyFont="1" applyFill="1" applyBorder="1" applyAlignment="1">
      <alignment horizontal="left" vertical="top" wrapText="1"/>
    </xf>
    <xf numFmtId="49" fontId="39" fillId="2" borderId="24" xfId="1" applyNumberFormat="1" applyFont="1" applyFill="1" applyBorder="1" applyAlignment="1">
      <alignment horizontal="center" wrapText="1"/>
    </xf>
    <xf numFmtId="49" fontId="70" fillId="2" borderId="25" xfId="1" applyNumberFormat="1" applyFont="1" applyFill="1" applyBorder="1" applyAlignment="1">
      <alignment wrapText="1"/>
    </xf>
    <xf numFmtId="49" fontId="72" fillId="2" borderId="25" xfId="1" applyNumberFormat="1" applyFont="1" applyFill="1" applyBorder="1" applyAlignment="1">
      <alignment horizontal="center" wrapText="1"/>
    </xf>
    <xf numFmtId="167" fontId="42" fillId="2" borderId="25" xfId="1" applyNumberFormat="1" applyFont="1" applyFill="1" applyBorder="1" applyAlignment="1"/>
    <xf numFmtId="167" fontId="72" fillId="2" borderId="25" xfId="1" applyNumberFormat="1" applyFont="1" applyFill="1" applyBorder="1" applyAlignment="1"/>
    <xf numFmtId="167" fontId="42" fillId="2" borderId="51" xfId="1" applyNumberFormat="1" applyFont="1" applyFill="1" applyBorder="1" applyAlignment="1"/>
    <xf numFmtId="0" fontId="77" fillId="2" borderId="0" xfId="1" applyFont="1" applyFill="1" applyAlignment="1"/>
    <xf numFmtId="49" fontId="39" fillId="2" borderId="28" xfId="1" applyNumberFormat="1" applyFont="1" applyFill="1" applyBorder="1" applyAlignment="1">
      <alignment horizontal="center" wrapText="1"/>
    </xf>
    <xf numFmtId="49" fontId="79" fillId="2" borderId="30" xfId="1" applyNumberFormat="1" applyFont="1" applyFill="1" applyBorder="1" applyAlignment="1">
      <alignment wrapText="1"/>
    </xf>
    <xf numFmtId="49" fontId="72" fillId="2" borderId="30" xfId="1" applyNumberFormat="1" applyFont="1" applyFill="1" applyBorder="1" applyAlignment="1">
      <alignment horizontal="center" wrapText="1"/>
    </xf>
    <xf numFmtId="167" fontId="42" fillId="2" borderId="30" xfId="1" applyNumberFormat="1" applyFont="1" applyFill="1" applyBorder="1" applyAlignment="1"/>
    <xf numFmtId="167" fontId="72" fillId="2" borderId="30" xfId="1" applyNumberFormat="1" applyFont="1" applyFill="1" applyBorder="1" applyAlignment="1"/>
    <xf numFmtId="167" fontId="42" fillId="2" borderId="54" xfId="1" applyNumberFormat="1" applyFont="1" applyFill="1" applyBorder="1" applyAlignment="1"/>
    <xf numFmtId="49" fontId="39" fillId="2" borderId="33" xfId="1" applyNumberFormat="1" applyFont="1" applyFill="1" applyBorder="1" applyAlignment="1">
      <alignment horizontal="center" vertical="top" wrapText="1"/>
    </xf>
    <xf numFmtId="49" fontId="72" fillId="2" borderId="1" xfId="1" applyNumberFormat="1" applyFont="1" applyFill="1" applyBorder="1" applyAlignment="1">
      <alignment wrapText="1"/>
    </xf>
    <xf numFmtId="167" fontId="72" fillId="2" borderId="1" xfId="1" applyNumberFormat="1" applyFont="1" applyFill="1" applyBorder="1"/>
    <xf numFmtId="0" fontId="77" fillId="2" borderId="0" xfId="1" applyFont="1" applyFill="1"/>
    <xf numFmtId="49" fontId="81" fillId="2" borderId="1" xfId="1" applyNumberFormat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vertical="top" wrapText="1"/>
    </xf>
    <xf numFmtId="167" fontId="90" fillId="2" borderId="55" xfId="1" applyNumberFormat="1" applyFont="1" applyFill="1" applyBorder="1"/>
    <xf numFmtId="0" fontId="91" fillId="2" borderId="0" xfId="1" applyFont="1" applyFill="1"/>
    <xf numFmtId="49" fontId="39" fillId="2" borderId="33" xfId="1" applyNumberFormat="1" applyFont="1" applyFill="1" applyBorder="1" applyAlignment="1">
      <alignment horizontal="center" vertical="center"/>
    </xf>
    <xf numFmtId="0" fontId="77" fillId="2" borderId="0" xfId="1" applyFont="1" applyFill="1" applyBorder="1"/>
    <xf numFmtId="49" fontId="80" fillId="2" borderId="1" xfId="1" applyNumberFormat="1" applyFont="1" applyFill="1" applyBorder="1" applyAlignment="1">
      <alignment wrapText="1"/>
    </xf>
    <xf numFmtId="49" fontId="39" fillId="2" borderId="33" xfId="1" applyNumberFormat="1" applyFont="1" applyFill="1" applyBorder="1" applyAlignment="1">
      <alignment horizontal="center"/>
    </xf>
    <xf numFmtId="0" fontId="80" fillId="2" borderId="1" xfId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wrapText="1"/>
    </xf>
    <xf numFmtId="49" fontId="42" fillId="2" borderId="1" xfId="1" applyNumberFormat="1" applyFont="1" applyFill="1" applyBorder="1" applyAlignment="1">
      <alignment wrapText="1"/>
    </xf>
    <xf numFmtId="49" fontId="39" fillId="2" borderId="36" xfId="1" applyNumberFormat="1" applyFont="1" applyFill="1" applyBorder="1" applyAlignment="1">
      <alignment horizontal="center" vertical="center"/>
    </xf>
    <xf numFmtId="49" fontId="81" fillId="2" borderId="37" xfId="1" applyNumberFormat="1" applyFont="1" applyFill="1" applyBorder="1" applyAlignment="1">
      <alignment wrapText="1"/>
    </xf>
    <xf numFmtId="49" fontId="72" fillId="2" borderId="37" xfId="1" applyNumberFormat="1" applyFont="1" applyFill="1" applyBorder="1" applyAlignment="1">
      <alignment horizontal="center" vertical="center" wrapText="1"/>
    </xf>
    <xf numFmtId="167" fontId="42" fillId="2" borderId="37" xfId="1" applyNumberFormat="1" applyFont="1" applyFill="1" applyBorder="1"/>
    <xf numFmtId="167" fontId="72" fillId="2" borderId="37" xfId="1" applyNumberFormat="1" applyFont="1" applyFill="1" applyBorder="1"/>
    <xf numFmtId="167" fontId="42" fillId="2" borderId="60" xfId="1" applyNumberFormat="1" applyFont="1" applyFill="1" applyBorder="1"/>
    <xf numFmtId="0" fontId="83" fillId="2" borderId="0" xfId="1" applyFont="1" applyFill="1" applyBorder="1" applyAlignment="1">
      <alignment horizontal="center" vertical="center"/>
    </xf>
    <xf numFmtId="0" fontId="92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/>
    <xf numFmtId="0" fontId="93" fillId="2" borderId="0" xfId="1" applyFont="1" applyFill="1" applyBorder="1" applyAlignment="1">
      <alignment horizontal="center"/>
    </xf>
    <xf numFmtId="0" fontId="94" fillId="2" borderId="0" xfId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/>
    </xf>
    <xf numFmtId="0" fontId="94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wrapText="1"/>
    </xf>
    <xf numFmtId="49" fontId="87" fillId="2" borderId="0" xfId="1" applyNumberFormat="1" applyFont="1" applyFill="1" applyBorder="1" applyAlignment="1">
      <alignment horizontal="center"/>
    </xf>
    <xf numFmtId="0" fontId="77" fillId="2" borderId="0" xfId="1" applyFont="1" applyFill="1" applyBorder="1" applyAlignment="1">
      <alignment wrapText="1"/>
    </xf>
    <xf numFmtId="0" fontId="94" fillId="2" borderId="0" xfId="1" applyFont="1" applyFill="1" applyBorder="1" applyAlignment="1">
      <alignment vertical="top" wrapText="1"/>
    </xf>
    <xf numFmtId="0" fontId="77" fillId="2" borderId="0" xfId="1" applyFont="1" applyFill="1" applyBorder="1" applyAlignment="1">
      <alignment horizontal="left" vertical="top" wrapText="1"/>
    </xf>
    <xf numFmtId="0" fontId="77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top"/>
    </xf>
    <xf numFmtId="0" fontId="77" fillId="2" borderId="0" xfId="1" applyFont="1" applyFill="1" applyBorder="1" applyAlignment="1">
      <alignment horizontal="left" wrapText="1"/>
    </xf>
    <xf numFmtId="0" fontId="77" fillId="2" borderId="0" xfId="1" applyFont="1" applyFill="1" applyBorder="1" applyAlignment="1">
      <alignment vertical="center" wrapText="1"/>
    </xf>
    <xf numFmtId="0" fontId="92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vertical="center" wrapText="1"/>
    </xf>
    <xf numFmtId="49" fontId="87" fillId="2" borderId="0" xfId="1" applyNumberFormat="1" applyFont="1" applyFill="1" applyBorder="1" applyAlignment="1">
      <alignment horizontal="center" vertical="center" wrapText="1"/>
    </xf>
    <xf numFmtId="49" fontId="77" fillId="2" borderId="0" xfId="1" applyNumberFormat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 vertical="top" wrapText="1"/>
    </xf>
    <xf numFmtId="0" fontId="91" fillId="2" borderId="0" xfId="1" applyFont="1" applyFill="1" applyBorder="1" applyAlignment="1">
      <alignment vertical="top" wrapText="1"/>
    </xf>
    <xf numFmtId="49" fontId="87" fillId="2" borderId="0" xfId="1" applyNumberFormat="1" applyFont="1" applyFill="1" applyBorder="1" applyAlignment="1">
      <alignment horizontal="center" vertical="top" wrapText="1"/>
    </xf>
    <xf numFmtId="0" fontId="95" fillId="2" borderId="0" xfId="1" applyFont="1" applyFill="1" applyBorder="1" applyAlignment="1">
      <alignment vertical="top" wrapText="1"/>
    </xf>
    <xf numFmtId="0" fontId="94" fillId="2" borderId="0" xfId="1" applyFont="1" applyFill="1" applyBorder="1" applyAlignment="1">
      <alignment horizontal="center" vertical="center" wrapText="1"/>
    </xf>
    <xf numFmtId="0" fontId="91" fillId="2" borderId="0" xfId="1" applyFont="1" applyFill="1" applyBorder="1" applyAlignment="1">
      <alignment horizontal="left" vertical="center" wrapText="1"/>
    </xf>
    <xf numFmtId="0" fontId="83" fillId="2" borderId="0" xfId="1" applyFont="1" applyFill="1" applyBorder="1" applyAlignment="1">
      <alignment horizontal="center"/>
    </xf>
    <xf numFmtId="49" fontId="87" fillId="2" borderId="0" xfId="1" applyNumberFormat="1" applyFont="1" applyFill="1" applyBorder="1" applyAlignment="1">
      <alignment horizontal="center" vertical="top"/>
    </xf>
    <xf numFmtId="0" fontId="95" fillId="2" borderId="0" xfId="1" applyFont="1" applyFill="1" applyBorder="1" applyAlignment="1">
      <alignment horizontal="center" vertical="center" wrapText="1"/>
    </xf>
    <xf numFmtId="0" fontId="96" fillId="2" borderId="0" xfId="1" applyFont="1" applyFill="1" applyBorder="1"/>
    <xf numFmtId="0" fontId="96" fillId="2" borderId="0" xfId="1" applyFont="1" applyFill="1"/>
    <xf numFmtId="0" fontId="98" fillId="2" borderId="0" xfId="1" applyFont="1" applyFill="1" applyBorder="1"/>
    <xf numFmtId="0" fontId="100" fillId="2" borderId="0" xfId="1" applyFont="1" applyFill="1" applyBorder="1"/>
    <xf numFmtId="164" fontId="102" fillId="2" borderId="0" xfId="1" applyNumberFormat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right" vertical="top"/>
    </xf>
    <xf numFmtId="0" fontId="103" fillId="2" borderId="0" xfId="1" applyFont="1" applyFill="1" applyBorder="1"/>
    <xf numFmtId="0" fontId="49" fillId="2" borderId="0" xfId="1" applyFont="1" applyFill="1" applyBorder="1"/>
    <xf numFmtId="164" fontId="99" fillId="2" borderId="0" xfId="1" applyNumberFormat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left" vertical="top" wrapText="1"/>
    </xf>
    <xf numFmtId="0" fontId="49" fillId="2" borderId="0" xfId="1" applyFont="1" applyFill="1" applyBorder="1" applyAlignment="1">
      <alignment horizontal="center"/>
    </xf>
    <xf numFmtId="0" fontId="102" fillId="2" borderId="1" xfId="1" applyNumberFormat="1" applyFont="1" applyFill="1" applyBorder="1" applyAlignment="1">
      <alignment horizontal="center" vertical="center" wrapText="1" readingOrder="1"/>
    </xf>
    <xf numFmtId="0" fontId="98" fillId="2" borderId="0" xfId="1" applyFont="1" applyFill="1" applyBorder="1" applyAlignment="1">
      <alignment vertical="center"/>
    </xf>
    <xf numFmtId="0" fontId="105" fillId="2" borderId="1" xfId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vertical="center" wrapText="1"/>
    </xf>
    <xf numFmtId="49" fontId="54" fillId="2" borderId="1" xfId="1" applyNumberFormat="1" applyFont="1" applyFill="1" applyBorder="1" applyAlignment="1">
      <alignment horizontal="center" vertical="center" wrapText="1"/>
    </xf>
    <xf numFmtId="0" fontId="107" fillId="2" borderId="0" xfId="1" applyFont="1" applyFill="1" applyBorder="1" applyAlignment="1">
      <alignment vertical="center" wrapText="1"/>
    </xf>
    <xf numFmtId="0" fontId="49" fillId="2" borderId="1" xfId="1" applyFont="1" applyFill="1" applyBorder="1" applyAlignment="1">
      <alignment horizontal="center" vertical="center" wrapText="1"/>
    </xf>
    <xf numFmtId="49" fontId="108" fillId="2" borderId="1" xfId="1" applyNumberFormat="1" applyFont="1" applyFill="1" applyBorder="1" applyAlignment="1">
      <alignment horizontal="center" vertical="center" wrapText="1"/>
    </xf>
    <xf numFmtId="0" fontId="108" fillId="2" borderId="1" xfId="1" applyNumberFormat="1" applyFont="1" applyFill="1" applyBorder="1" applyAlignment="1">
      <alignment horizontal="center" vertical="center" wrapText="1"/>
    </xf>
    <xf numFmtId="0" fontId="109" fillId="2" borderId="1" xfId="1" applyNumberFormat="1" applyFont="1" applyFill="1" applyBorder="1" applyAlignment="1">
      <alignment horizontal="center" vertical="center" wrapText="1"/>
    </xf>
    <xf numFmtId="0" fontId="99" fillId="2" borderId="1" xfId="1" applyNumberFormat="1" applyFont="1" applyFill="1" applyBorder="1" applyAlignment="1">
      <alignment horizontal="center" vertical="center" wrapText="1" readingOrder="1"/>
    </xf>
    <xf numFmtId="165" fontId="100" fillId="2" borderId="1" xfId="1" applyNumberFormat="1" applyFont="1" applyFill="1" applyBorder="1" applyAlignment="1">
      <alignment horizontal="center" vertical="center"/>
    </xf>
    <xf numFmtId="165" fontId="100" fillId="2" borderId="1" xfId="1" applyNumberFormat="1" applyFont="1" applyFill="1" applyBorder="1" applyAlignment="1">
      <alignment horizontal="center" vertical="center" wrapText="1"/>
    </xf>
    <xf numFmtId="165" fontId="111" fillId="2" borderId="0" xfId="1" applyNumberFormat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horizontal="center" vertical="center" wrapText="1"/>
    </xf>
    <xf numFmtId="165" fontId="98" fillId="2" borderId="0" xfId="1" applyNumberFormat="1" applyFont="1" applyFill="1" applyBorder="1" applyAlignment="1">
      <alignment horizontal="center" vertical="center" wrapText="1"/>
    </xf>
    <xf numFmtId="0" fontId="49" fillId="2" borderId="1" xfId="1" applyFont="1" applyFill="1" applyBorder="1" applyAlignment="1">
      <alignment horizontal="center" vertical="center"/>
    </xf>
    <xf numFmtId="0" fontId="54" fillId="2" borderId="1" xfId="1" applyNumberFormat="1" applyFont="1" applyFill="1" applyBorder="1" applyAlignment="1">
      <alignment horizontal="center" vertical="center"/>
    </xf>
    <xf numFmtId="0" fontId="112" fillId="2" borderId="1" xfId="1" applyNumberFormat="1" applyFont="1" applyFill="1" applyBorder="1" applyAlignment="1">
      <alignment horizontal="center" vertical="center" wrapText="1" readingOrder="1"/>
    </xf>
    <xf numFmtId="167" fontId="106" fillId="2" borderId="1" xfId="1" applyNumberFormat="1" applyFont="1" applyFill="1" applyBorder="1" applyAlignment="1">
      <alignment horizontal="center" vertical="center"/>
    </xf>
    <xf numFmtId="0" fontId="98" fillId="2" borderId="0" xfId="1" applyFont="1" applyFill="1" applyBorder="1" applyAlignment="1">
      <alignment horizontal="center" vertical="center"/>
    </xf>
    <xf numFmtId="165" fontId="98" fillId="2" borderId="0" xfId="1" applyNumberFormat="1" applyFont="1" applyFill="1" applyBorder="1" applyAlignment="1">
      <alignment horizontal="center" vertical="center"/>
    </xf>
    <xf numFmtId="0" fontId="49" fillId="2" borderId="1" xfId="1" applyFont="1" applyFill="1" applyBorder="1" applyAlignment="1">
      <alignment vertical="center"/>
    </xf>
    <xf numFmtId="0" fontId="106" fillId="2" borderId="1" xfId="1" applyNumberFormat="1" applyFont="1" applyFill="1" applyBorder="1" applyAlignment="1">
      <alignment horizontal="left" vertical="top" wrapText="1" readingOrder="1"/>
    </xf>
    <xf numFmtId="165" fontId="100" fillId="2" borderId="1" xfId="1" applyNumberFormat="1" applyFont="1" applyFill="1" applyBorder="1"/>
    <xf numFmtId="0" fontId="109" fillId="2" borderId="1" xfId="1" applyNumberFormat="1" applyFont="1" applyFill="1" applyBorder="1" applyAlignment="1">
      <alignment horizontal="left" vertical="top" wrapText="1" readingOrder="1"/>
    </xf>
    <xf numFmtId="165" fontId="104" fillId="2" borderId="1" xfId="1" applyNumberFormat="1" applyFont="1" applyFill="1" applyBorder="1"/>
    <xf numFmtId="167" fontId="104" fillId="2" borderId="1" xfId="1" applyNumberFormat="1" applyFont="1" applyFill="1" applyBorder="1"/>
    <xf numFmtId="165" fontId="114" fillId="2" borderId="0" xfId="1" applyNumberFormat="1" applyFont="1" applyFill="1" applyBorder="1"/>
    <xf numFmtId="0" fontId="114" fillId="2" borderId="0" xfId="1" applyFont="1" applyFill="1" applyBorder="1"/>
    <xf numFmtId="0" fontId="49" fillId="2" borderId="1" xfId="1" applyNumberFormat="1" applyFont="1" applyFill="1" applyBorder="1" applyAlignment="1">
      <alignment horizontal="center" vertical="center"/>
    </xf>
    <xf numFmtId="167" fontId="100" fillId="2" borderId="1" xfId="1" applyNumberFormat="1" applyFont="1" applyFill="1" applyBorder="1"/>
    <xf numFmtId="49" fontId="106" fillId="2" borderId="1" xfId="1" applyNumberFormat="1" applyFont="1" applyFill="1" applyBorder="1" applyAlignment="1">
      <alignment horizontal="left" vertical="top" wrapText="1" readingOrder="1"/>
    </xf>
    <xf numFmtId="49" fontId="42" fillId="2" borderId="2" xfId="1" applyNumberFormat="1" applyFont="1" applyFill="1" applyBorder="1" applyAlignment="1">
      <alignment vertical="top" wrapText="1"/>
    </xf>
    <xf numFmtId="0" fontId="106" fillId="2" borderId="1" xfId="1" applyNumberFormat="1" applyFont="1" applyFill="1" applyBorder="1" applyAlignment="1">
      <alignment vertical="center" wrapText="1" readingOrder="1"/>
    </xf>
    <xf numFmtId="49" fontId="100" fillId="2" borderId="1" xfId="1" applyNumberFormat="1" applyFont="1" applyFill="1" applyBorder="1" applyAlignment="1">
      <alignment vertical="top" wrapText="1"/>
    </xf>
    <xf numFmtId="49" fontId="106" fillId="2" borderId="1" xfId="1" applyNumberFormat="1" applyFont="1" applyFill="1" applyBorder="1" applyAlignment="1">
      <alignment horizontal="center" vertical="center" wrapText="1"/>
    </xf>
    <xf numFmtId="0" fontId="49" fillId="2" borderId="1" xfId="1" applyNumberFormat="1" applyFont="1" applyFill="1" applyBorder="1" applyAlignment="1">
      <alignment horizontal="left" vertical="top" wrapText="1" readingOrder="1"/>
    </xf>
    <xf numFmtId="49" fontId="42" fillId="2" borderId="1" xfId="1" applyNumberFormat="1" applyFont="1" applyFill="1" applyBorder="1" applyAlignment="1">
      <alignment vertical="top" wrapText="1"/>
    </xf>
    <xf numFmtId="49" fontId="115" fillId="0" borderId="1" xfId="1" applyNumberFormat="1" applyFont="1" applyFill="1" applyBorder="1" applyAlignment="1">
      <alignment vertical="top" wrapText="1"/>
    </xf>
    <xf numFmtId="167" fontId="100" fillId="2" borderId="1" xfId="1" applyNumberFormat="1" applyFont="1" applyFill="1" applyBorder="1" applyAlignment="1">
      <alignment horizontal="center" vertical="center"/>
    </xf>
    <xf numFmtId="49" fontId="116" fillId="2" borderId="1" xfId="1" applyNumberFormat="1" applyFont="1" applyFill="1" applyBorder="1" applyAlignment="1">
      <alignment vertical="top" wrapText="1"/>
    </xf>
    <xf numFmtId="167" fontId="98" fillId="2" borderId="0" xfId="1" applyNumberFormat="1" applyFont="1" applyFill="1" applyBorder="1"/>
    <xf numFmtId="0" fontId="109" fillId="2" borderId="1" xfId="1" applyFont="1" applyFill="1" applyBorder="1" applyAlignment="1">
      <alignment horizontal="left" vertical="top" wrapText="1"/>
    </xf>
    <xf numFmtId="0" fontId="106" fillId="2" borderId="1" xfId="1" applyFont="1" applyFill="1" applyBorder="1" applyAlignment="1">
      <alignment horizontal="left" vertical="top" wrapText="1"/>
    </xf>
    <xf numFmtId="165" fontId="100" fillId="2" borderId="1" xfId="1" applyNumberFormat="1" applyFont="1" applyFill="1" applyBorder="1" applyAlignment="1"/>
    <xf numFmtId="167" fontId="100" fillId="2" borderId="1" xfId="1" applyNumberFormat="1" applyFont="1" applyFill="1" applyBorder="1" applyAlignment="1"/>
    <xf numFmtId="0" fontId="50" fillId="2" borderId="1" xfId="1" applyFont="1" applyFill="1" applyBorder="1" applyAlignment="1">
      <alignment vertical="center"/>
    </xf>
    <xf numFmtId="49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left" vertical="top" wrapText="1" readingOrder="1"/>
    </xf>
    <xf numFmtId="165" fontId="50" fillId="2" borderId="1" xfId="1" applyNumberFormat="1" applyFont="1" applyFill="1" applyBorder="1"/>
    <xf numFmtId="0" fontId="117" fillId="2" borderId="0" xfId="1" applyFont="1" applyFill="1" applyBorder="1"/>
    <xf numFmtId="49" fontId="106" fillId="2" borderId="1" xfId="1" applyNumberFormat="1" applyFont="1" applyFill="1" applyBorder="1" applyAlignment="1">
      <alignment vertical="top" wrapText="1"/>
    </xf>
    <xf numFmtId="0" fontId="108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Font="1" applyFill="1" applyBorder="1" applyAlignment="1">
      <alignment horizontal="center" vertical="center"/>
    </xf>
    <xf numFmtId="0" fontId="112" fillId="2" borderId="1" xfId="1" applyFont="1" applyFill="1" applyBorder="1" applyAlignment="1">
      <alignment horizontal="center" vertical="center" wrapText="1"/>
    </xf>
    <xf numFmtId="49" fontId="49" fillId="2" borderId="1" xfId="1" applyNumberFormat="1" applyFont="1" applyFill="1" applyBorder="1" applyAlignment="1">
      <alignment horizontal="center" vertical="top"/>
    </xf>
    <xf numFmtId="0" fontId="49" fillId="2" borderId="33" xfId="1" applyFont="1" applyFill="1" applyBorder="1" applyAlignment="1">
      <alignment vertical="center"/>
    </xf>
    <xf numFmtId="49" fontId="49" fillId="2" borderId="29" xfId="1" applyNumberFormat="1" applyFont="1" applyFill="1" applyBorder="1" applyAlignment="1">
      <alignment horizontal="center" vertical="center"/>
    </xf>
    <xf numFmtId="0" fontId="49" fillId="2" borderId="2" xfId="1" applyNumberFormat="1" applyFont="1" applyFill="1" applyBorder="1" applyAlignment="1">
      <alignment horizontal="center" vertical="center"/>
    </xf>
    <xf numFmtId="0" fontId="106" fillId="2" borderId="32" xfId="1" applyNumberFormat="1" applyFont="1" applyFill="1" applyBorder="1" applyAlignment="1">
      <alignment horizontal="left" vertical="top" wrapText="1" readingOrder="1"/>
    </xf>
    <xf numFmtId="167" fontId="100" fillId="2" borderId="32" xfId="1" applyNumberFormat="1" applyFont="1" applyFill="1" applyBorder="1"/>
    <xf numFmtId="167" fontId="100" fillId="2" borderId="11" xfId="1" applyNumberFormat="1" applyFont="1" applyFill="1" applyBorder="1"/>
    <xf numFmtId="167" fontId="100" fillId="2" borderId="55" xfId="1" applyNumberFormat="1" applyFont="1" applyFill="1" applyBorder="1"/>
    <xf numFmtId="0" fontId="111" fillId="2" borderId="28" xfId="1" applyFont="1" applyFill="1" applyBorder="1" applyAlignment="1">
      <alignment vertical="center"/>
    </xf>
    <xf numFmtId="49" fontId="111" fillId="2" borderId="29" xfId="1" applyNumberFormat="1" applyFont="1" applyFill="1" applyBorder="1" applyAlignment="1">
      <alignment horizontal="center" vertical="center"/>
    </xf>
    <xf numFmtId="0" fontId="111" fillId="2" borderId="30" xfId="1" applyNumberFormat="1" applyFont="1" applyFill="1" applyBorder="1" applyAlignment="1">
      <alignment horizontal="center" vertical="center"/>
    </xf>
    <xf numFmtId="0" fontId="111" fillId="2" borderId="12" xfId="1" applyNumberFormat="1" applyFont="1" applyFill="1" applyBorder="1" applyAlignment="1">
      <alignment horizontal="center" vertical="center"/>
    </xf>
    <xf numFmtId="0" fontId="118" fillId="2" borderId="31" xfId="1" applyNumberFormat="1" applyFont="1" applyFill="1" applyBorder="1" applyAlignment="1">
      <alignment horizontal="left" vertical="top" wrapText="1" readingOrder="1"/>
    </xf>
    <xf numFmtId="0" fontId="118" fillId="2" borderId="61" xfId="1" applyNumberFormat="1" applyFont="1" applyFill="1" applyBorder="1" applyAlignment="1">
      <alignment horizontal="left" vertical="top" wrapText="1" readingOrder="1"/>
    </xf>
    <xf numFmtId="169" fontId="119" fillId="2" borderId="61" xfId="1" applyNumberFormat="1" applyFont="1" applyFill="1" applyBorder="1" applyAlignment="1">
      <alignment vertical="top" wrapText="1"/>
    </xf>
    <xf numFmtId="0" fontId="98" fillId="2" borderId="31" xfId="1" applyFont="1" applyFill="1" applyBorder="1"/>
    <xf numFmtId="0" fontId="98" fillId="2" borderId="29" xfId="1" applyFont="1" applyFill="1" applyBorder="1"/>
    <xf numFmtId="0" fontId="111" fillId="2" borderId="0" xfId="1" applyFont="1" applyFill="1" applyBorder="1"/>
    <xf numFmtId="49" fontId="111" fillId="2" borderId="0" xfId="1" applyNumberFormat="1" applyFont="1" applyFill="1" applyBorder="1" applyAlignment="1">
      <alignment horizontal="center" vertical="top"/>
    </xf>
    <xf numFmtId="169" fontId="120" fillId="2" borderId="0" xfId="1" applyNumberFormat="1" applyFont="1" applyFill="1" applyBorder="1" applyAlignment="1">
      <alignment horizontal="center" vertical="top"/>
    </xf>
    <xf numFmtId="169" fontId="111" fillId="2" borderId="0" xfId="1" applyNumberFormat="1" applyFont="1" applyFill="1" applyBorder="1" applyAlignment="1">
      <alignment horizontal="center" vertical="top"/>
    </xf>
    <xf numFmtId="0" fontId="119" fillId="2" borderId="0" xfId="1" applyFont="1" applyFill="1" applyBorder="1" applyAlignment="1">
      <alignment horizontal="left" vertical="top" wrapText="1"/>
    </xf>
    <xf numFmtId="0" fontId="119" fillId="2" borderId="0" xfId="1" applyFont="1" applyFill="1" applyBorder="1" applyAlignment="1">
      <alignment vertical="top" wrapText="1"/>
    </xf>
    <xf numFmtId="164" fontId="111" fillId="2" borderId="0" xfId="1" applyNumberFormat="1" applyFont="1" applyFill="1" applyBorder="1" applyAlignment="1">
      <alignment horizontal="center" vertical="top"/>
    </xf>
    <xf numFmtId="0" fontId="120" fillId="2" borderId="0" xfId="1" applyFont="1" applyFill="1" applyBorder="1" applyAlignment="1">
      <alignment horizontal="center" vertical="top"/>
    </xf>
    <xf numFmtId="0" fontId="111" fillId="2" borderId="0" xfId="1" applyFont="1" applyFill="1" applyBorder="1" applyAlignment="1">
      <alignment horizontal="center" vertical="top"/>
    </xf>
    <xf numFmtId="164" fontId="118" fillId="2" borderId="0" xfId="1" applyNumberFormat="1" applyFont="1" applyFill="1" applyBorder="1" applyAlignment="1">
      <alignment horizontal="center" vertical="top"/>
    </xf>
    <xf numFmtId="0" fontId="121" fillId="2" borderId="0" xfId="1" applyFont="1" applyFill="1" applyBorder="1" applyAlignment="1">
      <alignment horizontal="center" vertical="top"/>
    </xf>
    <xf numFmtId="0" fontId="118" fillId="2" borderId="0" xfId="1" applyFont="1" applyFill="1" applyBorder="1" applyAlignment="1">
      <alignment horizontal="center" vertical="top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39" fillId="2" borderId="0" xfId="1" applyFont="1" applyFill="1" applyBorder="1" applyAlignment="1">
      <alignment horizontal="right"/>
    </xf>
    <xf numFmtId="0" fontId="39" fillId="2" borderId="0" xfId="1" applyFont="1" applyFill="1" applyBorder="1" applyAlignment="1">
      <alignment horizontal="center" wrapText="1"/>
    </xf>
    <xf numFmtId="164" fontId="42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/>
    </xf>
    <xf numFmtId="0" fontId="41" fillId="2" borderId="16" xfId="1" applyFont="1" applyFill="1" applyBorder="1" applyAlignment="1">
      <alignment horizontal="center" vertical="center" wrapText="1"/>
    </xf>
    <xf numFmtId="0" fontId="41" fillId="2" borderId="20" xfId="1" applyFont="1" applyFill="1" applyBorder="1" applyAlignment="1">
      <alignment horizontal="center" vertical="center" wrapText="1"/>
    </xf>
    <xf numFmtId="0" fontId="43" fillId="2" borderId="17" xfId="1" applyFont="1" applyFill="1" applyBorder="1" applyAlignment="1">
      <alignment horizontal="center" vertical="center" wrapText="1"/>
    </xf>
    <xf numFmtId="0" fontId="43" fillId="2" borderId="21" xfId="1" applyFont="1" applyFill="1" applyBorder="1" applyAlignment="1">
      <alignment horizontal="center" vertical="center" wrapText="1"/>
    </xf>
    <xf numFmtId="169" fontId="43" fillId="2" borderId="17" xfId="1" applyNumberFormat="1" applyFont="1" applyFill="1" applyBorder="1" applyAlignment="1">
      <alignment horizontal="center" vertical="center" wrapText="1"/>
    </xf>
    <xf numFmtId="169" fontId="43" fillId="2" borderId="21" xfId="1" applyNumberFormat="1" applyFont="1" applyFill="1" applyBorder="1" applyAlignment="1">
      <alignment horizontal="center" vertical="center" wrapText="1"/>
    </xf>
    <xf numFmtId="169" fontId="43" fillId="2" borderId="18" xfId="1" applyNumberFormat="1" applyFont="1" applyFill="1" applyBorder="1" applyAlignment="1">
      <alignment horizontal="center" vertical="center" wrapText="1"/>
    </xf>
    <xf numFmtId="169" fontId="43" fillId="2" borderId="22" xfId="1" applyNumberFormat="1" applyFont="1" applyFill="1" applyBorder="1" applyAlignment="1">
      <alignment horizontal="center" vertical="center" wrapText="1"/>
    </xf>
    <xf numFmtId="0" fontId="21" fillId="2" borderId="19" xfId="1" applyNumberFormat="1" applyFont="1" applyFill="1" applyBorder="1" applyAlignment="1">
      <alignment horizontal="center" vertical="center" wrapText="1" readingOrder="1"/>
    </xf>
    <xf numFmtId="0" fontId="21" fillId="2" borderId="23" xfId="1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wrapText="1"/>
    </xf>
    <xf numFmtId="164" fontId="2" fillId="2" borderId="0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9" fontId="44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 wrapText="1"/>
    </xf>
    <xf numFmtId="0" fontId="39" fillId="2" borderId="0" xfId="10" applyFont="1" applyFill="1" applyBorder="1" applyAlignment="1">
      <alignment horizontal="right"/>
    </xf>
    <xf numFmtId="0" fontId="39" fillId="2" borderId="0" xfId="10" applyFont="1" applyFill="1" applyBorder="1" applyAlignment="1">
      <alignment horizontal="center" wrapText="1"/>
    </xf>
    <xf numFmtId="164" fontId="42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/>
    </xf>
    <xf numFmtId="0" fontId="41" fillId="2" borderId="16" xfId="10" applyFont="1" applyFill="1" applyBorder="1" applyAlignment="1">
      <alignment horizontal="center" vertical="center" wrapText="1"/>
    </xf>
    <xf numFmtId="0" fontId="41" fillId="2" borderId="20" xfId="10" applyFont="1" applyFill="1" applyBorder="1" applyAlignment="1">
      <alignment horizontal="center" vertical="center" wrapText="1"/>
    </xf>
    <xf numFmtId="0" fontId="43" fillId="2" borderId="17" xfId="10" applyFont="1" applyFill="1" applyBorder="1" applyAlignment="1">
      <alignment horizontal="center" vertical="center" wrapText="1"/>
    </xf>
    <xf numFmtId="0" fontId="43" fillId="2" borderId="21" xfId="10" applyFont="1" applyFill="1" applyBorder="1" applyAlignment="1">
      <alignment horizontal="center" vertical="center" wrapText="1"/>
    </xf>
    <xf numFmtId="169" fontId="43" fillId="2" borderId="17" xfId="10" applyNumberFormat="1" applyFont="1" applyFill="1" applyBorder="1" applyAlignment="1">
      <alignment horizontal="center" vertical="center" wrapText="1"/>
    </xf>
    <xf numFmtId="169" fontId="43" fillId="2" borderId="21" xfId="10" applyNumberFormat="1" applyFont="1" applyFill="1" applyBorder="1" applyAlignment="1">
      <alignment horizontal="center" vertical="center" wrapText="1"/>
    </xf>
    <xf numFmtId="169" fontId="43" fillId="2" borderId="18" xfId="10" applyNumberFormat="1" applyFont="1" applyFill="1" applyBorder="1" applyAlignment="1">
      <alignment horizontal="center" vertical="center" wrapText="1"/>
    </xf>
    <xf numFmtId="169" fontId="43" fillId="2" borderId="22" xfId="10" applyNumberFormat="1" applyFont="1" applyFill="1" applyBorder="1" applyAlignment="1">
      <alignment horizontal="center" vertical="center" wrapText="1"/>
    </xf>
    <xf numFmtId="0" fontId="21" fillId="2" borderId="19" xfId="10" applyNumberFormat="1" applyFont="1" applyFill="1" applyBorder="1" applyAlignment="1">
      <alignment horizontal="center" vertical="center" wrapText="1" readingOrder="1"/>
    </xf>
    <xf numFmtId="0" fontId="21" fillId="2" borderId="23" xfId="10" applyNumberFormat="1" applyFont="1" applyFill="1" applyBorder="1" applyAlignment="1">
      <alignment horizontal="center" vertical="center" wrapText="1" readingOrder="1"/>
    </xf>
    <xf numFmtId="0" fontId="2" fillId="2" borderId="0" xfId="10" applyFont="1" applyFill="1" applyBorder="1" applyAlignment="1">
      <alignment horizontal="right"/>
    </xf>
    <xf numFmtId="0" fontId="2" fillId="2" borderId="0" xfId="10" applyFont="1" applyFill="1" applyBorder="1" applyAlignment="1">
      <alignment wrapText="1"/>
    </xf>
    <xf numFmtId="164" fontId="2" fillId="2" borderId="0" xfId="10" applyNumberFormat="1" applyFont="1" applyFill="1" applyBorder="1" applyAlignment="1">
      <alignment horizontal="center" vertical="top"/>
    </xf>
    <xf numFmtId="0" fontId="6" fillId="2" borderId="1" xfId="10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97" fillId="2" borderId="0" xfId="1" applyFont="1" applyFill="1" applyBorder="1" applyAlignment="1">
      <alignment horizontal="center"/>
    </xf>
    <xf numFmtId="0" fontId="99" fillId="2" borderId="0" xfId="1" applyFont="1" applyFill="1" applyBorder="1" applyAlignment="1">
      <alignment horizontal="center" wrapText="1"/>
    </xf>
    <xf numFmtId="0" fontId="102" fillId="2" borderId="1" xfId="1" applyFont="1" applyFill="1" applyBorder="1" applyAlignment="1">
      <alignment horizontal="center" vertical="center" wrapText="1"/>
    </xf>
    <xf numFmtId="0" fontId="104" fillId="2" borderId="1" xfId="1" applyFont="1" applyFill="1" applyBorder="1" applyAlignment="1">
      <alignment horizontal="center" vertical="center" textRotation="90" wrapText="1"/>
    </xf>
    <xf numFmtId="169" fontId="104" fillId="2" borderId="1" xfId="1" applyNumberFormat="1" applyFont="1" applyFill="1" applyBorder="1" applyAlignment="1">
      <alignment horizontal="center" vertical="center" textRotation="90" wrapText="1"/>
    </xf>
    <xf numFmtId="0" fontId="105" fillId="2" borderId="1" xfId="1" applyNumberFormat="1" applyFont="1" applyFill="1" applyBorder="1" applyAlignment="1">
      <alignment horizontal="center" vertical="center" wrapText="1" readingOrder="1"/>
    </xf>
    <xf numFmtId="0" fontId="106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 vertical="center"/>
    </xf>
    <xf numFmtId="0" fontId="70" fillId="2" borderId="0" xfId="1" applyFont="1" applyFill="1" applyAlignment="1">
      <alignment horizontal="center" wrapText="1"/>
    </xf>
    <xf numFmtId="0" fontId="72" fillId="2" borderId="16" xfId="1" applyFont="1" applyFill="1" applyBorder="1" applyAlignment="1">
      <alignment horizontal="center" vertical="center" wrapText="1"/>
    </xf>
    <xf numFmtId="0" fontId="72" fillId="2" borderId="20" xfId="1" applyFont="1" applyFill="1" applyBorder="1" applyAlignment="1">
      <alignment horizontal="center" vertical="center" wrapText="1"/>
    </xf>
    <xf numFmtId="0" fontId="72" fillId="2" borderId="19" xfId="1" applyFont="1" applyFill="1" applyBorder="1" applyAlignment="1">
      <alignment horizontal="center" vertical="center" wrapText="1"/>
    </xf>
    <xf numFmtId="0" fontId="72" fillId="2" borderId="23" xfId="1" applyFont="1" applyFill="1" applyBorder="1" applyAlignment="1">
      <alignment horizontal="center" vertical="center" wrapText="1"/>
    </xf>
    <xf numFmtId="0" fontId="72" fillId="2" borderId="42" xfId="1" applyFont="1" applyFill="1" applyBorder="1" applyAlignment="1">
      <alignment horizontal="center" vertical="center"/>
    </xf>
    <xf numFmtId="0" fontId="72" fillId="2" borderId="49" xfId="1" applyFont="1" applyFill="1" applyBorder="1" applyAlignment="1">
      <alignment horizontal="center" vertical="center"/>
    </xf>
    <xf numFmtId="0" fontId="69" fillId="2" borderId="0" xfId="1" applyFont="1" applyFill="1" applyBorder="1" applyAlignment="1">
      <alignment horizontal="center"/>
    </xf>
    <xf numFmtId="0" fontId="70" fillId="2" borderId="0" xfId="1" applyFont="1" applyFill="1" applyBorder="1" applyAlignment="1">
      <alignment horizontal="center" wrapText="1"/>
    </xf>
    <xf numFmtId="0" fontId="78" fillId="2" borderId="17" xfId="1" applyFont="1" applyFill="1" applyBorder="1" applyAlignment="1">
      <alignment horizontal="center" vertical="center" wrapText="1"/>
    </xf>
    <xf numFmtId="0" fontId="78" fillId="2" borderId="21" xfId="1" applyFont="1" applyFill="1" applyBorder="1" applyAlignment="1">
      <alignment horizontal="center" vertical="center" wrapText="1"/>
    </xf>
    <xf numFmtId="169" fontId="78" fillId="2" borderId="17" xfId="1" applyNumberFormat="1" applyFont="1" applyFill="1" applyBorder="1" applyAlignment="1">
      <alignment horizontal="center" vertical="center" wrapText="1"/>
    </xf>
    <xf numFmtId="169" fontId="78" fillId="2" borderId="21" xfId="1" applyNumberFormat="1" applyFont="1" applyFill="1" applyBorder="1" applyAlignment="1">
      <alignment horizontal="center" vertical="center" wrapText="1"/>
    </xf>
    <xf numFmtId="169" fontId="78" fillId="2" borderId="18" xfId="1" applyNumberFormat="1" applyFont="1" applyFill="1" applyBorder="1" applyAlignment="1">
      <alignment horizontal="center" vertical="center" wrapText="1"/>
    </xf>
    <xf numFmtId="169" fontId="78" fillId="2" borderId="22" xfId="1" applyNumberFormat="1" applyFont="1" applyFill="1" applyBorder="1" applyAlignment="1">
      <alignment horizontal="center" vertical="center" wrapText="1"/>
    </xf>
    <xf numFmtId="0" fontId="72" fillId="2" borderId="40" xfId="1" applyNumberFormat="1" applyFont="1" applyFill="1" applyBorder="1" applyAlignment="1">
      <alignment horizontal="center" vertical="center" wrapText="1" readingOrder="1"/>
    </xf>
    <xf numFmtId="0" fontId="72" fillId="2" borderId="41" xfId="1" applyNumberFormat="1" applyFont="1" applyFill="1" applyBorder="1" applyAlignment="1">
      <alignment horizontal="center" vertical="center" wrapText="1" readingOrder="1"/>
    </xf>
    <xf numFmtId="0" fontId="72" fillId="2" borderId="1" xfId="1" applyFont="1" applyFill="1" applyBorder="1" applyAlignment="1">
      <alignment horizontal="center" vertical="center" wrapText="1"/>
    </xf>
    <xf numFmtId="0" fontId="79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0" fontId="72" fillId="2" borderId="7" xfId="1" applyFont="1" applyFill="1" applyBorder="1" applyAlignment="1">
      <alignment horizontal="center" vertical="center" wrapText="1"/>
    </xf>
    <xf numFmtId="0" fontId="72" fillId="2" borderId="30" xfId="1" applyFont="1" applyFill="1" applyBorder="1" applyAlignment="1">
      <alignment horizontal="center" vertical="center" wrapText="1"/>
    </xf>
  </cellXfs>
  <cellStyles count="11">
    <cellStyle name="bckgrnd_900" xfId="5"/>
    <cellStyle name="cntr_arm10_Bord_900" xfId="2"/>
    <cellStyle name="cntrBtm_arm10bld_900" xfId="6"/>
    <cellStyle name="left_arm10_BordWW_900" xfId="3"/>
    <cellStyle name="Normal_Class0-Armenian" xfId="7"/>
    <cellStyle name="rgt_arm10_BordGrey_900" xfId="8"/>
    <cellStyle name="rgt_arm14_Money_900" xfId="4"/>
    <cellStyle name="Обычный" xfId="0" builtinId="0"/>
    <cellStyle name="Обычный 2" xfId="1"/>
    <cellStyle name="Обычный 3" xfId="10"/>
    <cellStyle name="Финансовый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7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3830.9303999999993</v>
          </cell>
          <cell r="F23">
            <v>151840.98069999999</v>
          </cell>
        </row>
      </sheetData>
      <sheetData sheetId="9"/>
      <sheetData sheetId="10"/>
      <sheetData sheetId="11">
        <row r="32">
          <cell r="G32">
            <v>62492.5</v>
          </cell>
          <cell r="H32">
            <v>116830</v>
          </cell>
          <cell r="I32">
            <v>172318.8</v>
          </cell>
          <cell r="J32">
            <v>215084.5</v>
          </cell>
        </row>
        <row r="150">
          <cell r="G150">
            <v>8400</v>
          </cell>
          <cell r="H150">
            <v>13400</v>
          </cell>
          <cell r="I150">
            <v>13400</v>
          </cell>
          <cell r="J150">
            <v>13400</v>
          </cell>
        </row>
      </sheetData>
      <sheetData sheetId="12">
        <row r="32">
          <cell r="G32">
            <v>760.62249999999995</v>
          </cell>
          <cell r="H32">
            <v>1510.6224999999999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91000.767000000007</v>
          </cell>
          <cell r="G32">
            <v>22847.667000000001</v>
          </cell>
          <cell r="H32">
            <v>48953.667000000001</v>
          </cell>
          <cell r="I32">
            <v>70096.667000000001</v>
          </cell>
        </row>
        <row r="151">
          <cell r="G151">
            <v>400</v>
          </cell>
          <cell r="H151">
            <v>179050</v>
          </cell>
          <cell r="I151">
            <v>179050</v>
          </cell>
          <cell r="J151">
            <v>179050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5524</v>
          </cell>
          <cell r="J33">
            <v>5836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87318.9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5160</v>
          </cell>
          <cell r="H151">
            <v>5160</v>
          </cell>
          <cell r="I151">
            <v>5160</v>
          </cell>
          <cell r="J151">
            <v>5160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369319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455096.576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8450</v>
          </cell>
        </row>
        <row r="150">
          <cell r="G150">
            <v>146535</v>
          </cell>
          <cell r="H150">
            <v>546535</v>
          </cell>
          <cell r="I150">
            <v>652898</v>
          </cell>
          <cell r="J150">
            <v>934411.39999999991</v>
          </cell>
        </row>
      </sheetData>
      <sheetData sheetId="27"/>
      <sheetData sheetId="28">
        <row r="33">
          <cell r="G33">
            <v>5992.4</v>
          </cell>
          <cell r="H33">
            <v>10468</v>
          </cell>
          <cell r="I33">
            <v>14709.6</v>
          </cell>
          <cell r="J33">
            <v>17914.400000000001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24185.759999999998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500</v>
          </cell>
          <cell r="I32">
            <v>750</v>
          </cell>
          <cell r="J32">
            <v>950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2860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170913.1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85581.4</v>
          </cell>
        </row>
        <row r="150">
          <cell r="F150">
            <v>25.38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153000</v>
          </cell>
        </row>
      </sheetData>
      <sheetData sheetId="60">
        <row r="10">
          <cell r="G10">
            <v>985063.99050000007</v>
          </cell>
          <cell r="H10">
            <v>2097624.3265</v>
          </cell>
          <cell r="I10">
            <v>3014195.1885000002</v>
          </cell>
          <cell r="J10">
            <v>3777879.4123999998</v>
          </cell>
          <cell r="K10">
            <v>259953.70049999998</v>
          </cell>
          <cell r="L10">
            <v>511506.0955</v>
          </cell>
          <cell r="M10">
            <v>718995.46950000001</v>
          </cell>
          <cell r="N10">
            <v>941845.53740000003</v>
          </cell>
          <cell r="O10">
            <v>760110.29</v>
          </cell>
          <cell r="P10">
            <v>1669118.2309999999</v>
          </cell>
          <cell r="Q10">
            <v>2398199.719</v>
          </cell>
          <cell r="R10">
            <v>2989033.875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178000</v>
          </cell>
          <cell r="F124">
            <v>178000</v>
          </cell>
        </row>
      </sheetData>
      <sheetData sheetId="6">
        <row r="307">
          <cell r="G307">
            <v>178655.73</v>
          </cell>
        </row>
      </sheetData>
      <sheetData sheetId="7"/>
      <sheetData sheetId="8"/>
      <sheetData sheetId="9"/>
      <sheetData sheetId="10"/>
      <sheetData sheetId="11">
        <row r="32">
          <cell r="F32">
            <v>199438.511</v>
          </cell>
        </row>
        <row r="34">
          <cell r="F34">
            <v>151553.60000000001</v>
          </cell>
        </row>
        <row r="35">
          <cell r="F35">
            <v>16000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1323.6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1100</v>
          </cell>
        </row>
        <row r="52">
          <cell r="F52">
            <v>1765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2886</v>
          </cell>
        </row>
        <row r="57">
          <cell r="F57">
            <v>139.011</v>
          </cell>
        </row>
        <row r="58">
          <cell r="F58">
            <v>700</v>
          </cell>
        </row>
        <row r="59">
          <cell r="F59">
            <v>3000</v>
          </cell>
        </row>
        <row r="60">
          <cell r="F60">
            <v>0</v>
          </cell>
        </row>
        <row r="61">
          <cell r="F61">
            <v>3000</v>
          </cell>
        </row>
        <row r="62">
          <cell r="F62">
            <v>900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1200</v>
          </cell>
        </row>
        <row r="69">
          <cell r="F69">
            <v>1350</v>
          </cell>
        </row>
        <row r="70">
          <cell r="F70">
            <v>0</v>
          </cell>
        </row>
        <row r="71">
          <cell r="F71">
            <v>2314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12670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9135</v>
          </cell>
        </row>
        <row r="155">
          <cell r="F155">
            <v>3135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400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828</v>
          </cell>
        </row>
        <row r="56">
          <cell r="F56">
            <v>828</v>
          </cell>
        </row>
        <row r="150">
          <cell r="F150">
            <v>0</v>
          </cell>
        </row>
      </sheetData>
      <sheetData sheetId="14">
        <row r="32">
          <cell r="F32">
            <v>88950.767000000007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468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970</v>
          </cell>
        </row>
        <row r="64">
          <cell r="F64">
            <v>4500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999.66700000000003</v>
          </cell>
        </row>
        <row r="76">
          <cell r="F76">
            <v>513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75700.100000000006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3600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5150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450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4700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4">
          <cell r="F34">
            <v>5619.6890000000003</v>
          </cell>
        </row>
        <row r="36">
          <cell r="F36">
            <v>0</v>
          </cell>
        </row>
        <row r="66">
          <cell r="F66">
            <v>936</v>
          </cell>
        </row>
        <row r="68">
          <cell r="F68">
            <v>0</v>
          </cell>
        </row>
        <row r="69">
          <cell r="F69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B78" t="str">
            <v xml:space="preserve"> -Հատուկ նպատակային այլ նյութեր</v>
          </cell>
          <cell r="F78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5">
          <cell r="F95">
            <v>0</v>
          </cell>
        </row>
        <row r="96">
          <cell r="F96">
            <v>0</v>
          </cell>
        </row>
        <row r="98">
          <cell r="F98">
            <v>0</v>
          </cell>
        </row>
        <row r="99">
          <cell r="F99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13">
          <cell r="F113">
            <v>0</v>
          </cell>
        </row>
        <row r="114">
          <cell r="F114">
            <v>0</v>
          </cell>
        </row>
        <row r="118">
          <cell r="F118">
            <v>0</v>
          </cell>
        </row>
        <row r="119">
          <cell r="F119">
            <v>0</v>
          </cell>
        </row>
        <row r="126">
          <cell r="F126">
            <v>0</v>
          </cell>
        </row>
        <row r="127">
          <cell r="F127">
            <v>0</v>
          </cell>
        </row>
        <row r="129">
          <cell r="F129">
            <v>4683.6890000000003</v>
          </cell>
        </row>
        <row r="152">
          <cell r="F152">
            <v>0</v>
          </cell>
        </row>
        <row r="155">
          <cell r="F155">
            <v>0</v>
          </cell>
        </row>
      </sheetData>
      <sheetData sheetId="16">
        <row r="134">
          <cell r="F134">
            <v>426531.42700000003</v>
          </cell>
        </row>
        <row r="139">
          <cell r="F139">
            <v>426531.42700000003</v>
          </cell>
        </row>
        <row r="145">
          <cell r="F145">
            <v>0</v>
          </cell>
        </row>
      </sheetData>
      <sheetData sheetId="17">
        <row r="32">
          <cell r="F32">
            <v>28841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28841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571779.25300000003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559122.25300000003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982</v>
          </cell>
        </row>
        <row r="161">
          <cell r="F161">
            <v>11675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4">
          <cell r="F34">
            <v>0</v>
          </cell>
        </row>
        <row r="152">
          <cell r="F152">
            <v>-260000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-260000</v>
          </cell>
        </row>
      </sheetData>
      <sheetData sheetId="21">
        <row r="32">
          <cell r="F32">
            <v>85818.9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84858.9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960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2657.8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2657.8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6071.25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4751.25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3160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2160</v>
          </cell>
        </row>
        <row r="157">
          <cell r="F157">
            <v>0</v>
          </cell>
        </row>
        <row r="158">
          <cell r="F158">
            <v>1000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252223.46799999999</v>
          </cell>
        </row>
        <row r="153">
          <cell r="F153">
            <v>243783.46799999999</v>
          </cell>
        </row>
        <row r="154">
          <cell r="F154">
            <v>0</v>
          </cell>
        </row>
        <row r="161">
          <cell r="F161">
            <v>8440</v>
          </cell>
        </row>
      </sheetData>
      <sheetData sheetId="24">
        <row r="32">
          <cell r="F32">
            <v>10448.5</v>
          </cell>
        </row>
        <row r="104">
          <cell r="F104">
            <v>10248.5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</v>
          </cell>
        </row>
        <row r="150">
          <cell r="F150">
            <v>435096.576</v>
          </cell>
        </row>
        <row r="154">
          <cell r="F154">
            <v>431551.576</v>
          </cell>
        </row>
        <row r="161">
          <cell r="B161" t="str">
            <v>-Նախագծահետազոտական ծախսեր</v>
          </cell>
          <cell r="F161">
            <v>3545</v>
          </cell>
        </row>
      </sheetData>
      <sheetData sheetId="25">
        <row r="32">
          <cell r="F32">
            <v>20091.3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1000</v>
          </cell>
        </row>
        <row r="104">
          <cell r="F104">
            <v>6287.3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11450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6">
          <cell r="F76">
            <v>1050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400</v>
          </cell>
          <cell r="J127">
            <v>400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484411.4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477396.4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7015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15414.4</v>
          </cell>
        </row>
        <row r="105">
          <cell r="F105">
            <v>14989.4</v>
          </cell>
        </row>
        <row r="112">
          <cell r="F112">
            <v>425</v>
          </cell>
        </row>
        <row r="138">
          <cell r="F138">
            <v>0</v>
          </cell>
        </row>
        <row r="151">
          <cell r="F151">
            <v>48668.883000000002</v>
          </cell>
        </row>
        <row r="155">
          <cell r="F155">
            <v>48668.883000000002</v>
          </cell>
        </row>
        <row r="162">
          <cell r="F162">
            <v>0</v>
          </cell>
        </row>
      </sheetData>
      <sheetData sheetId="29">
        <row r="32">
          <cell r="F32">
            <v>22685.759999999998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22410.76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212294.7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211415.2</v>
          </cell>
        </row>
        <row r="161">
          <cell r="F161">
            <v>879.5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1230.9304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730.93039999999996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350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350</v>
          </cell>
        </row>
        <row r="150">
          <cell r="F150">
            <v>0</v>
          </cell>
        </row>
      </sheetData>
      <sheetData sheetId="32">
        <row r="32">
          <cell r="F32">
            <v>2872.3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892.3</v>
          </cell>
        </row>
        <row r="150">
          <cell r="F150">
            <v>0</v>
          </cell>
        </row>
      </sheetData>
      <sheetData sheetId="33">
        <row r="32">
          <cell r="F32">
            <v>1335</v>
          </cell>
        </row>
        <row r="133">
          <cell r="F133">
            <v>1335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194533.1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190806.1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2127</v>
          </cell>
        </row>
        <row r="112">
          <cell r="F112">
            <v>0</v>
          </cell>
        </row>
        <row r="113">
          <cell r="F113">
            <v>1600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30639.455999999998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120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82961.399999999994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82469.5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491.9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  <row r="154">
          <cell r="F154">
            <v>0</v>
          </cell>
        </row>
      </sheetData>
      <sheetData sheetId="55">
        <row r="32">
          <cell r="F32">
            <v>4900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4600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600</v>
          </cell>
        </row>
        <row r="12">
          <cell r="K12">
            <v>6000</v>
          </cell>
        </row>
        <row r="13">
          <cell r="K13">
            <v>41251.118000000002</v>
          </cell>
        </row>
        <row r="25">
          <cell r="K25">
            <v>110519.242</v>
          </cell>
        </row>
        <row r="38">
          <cell r="K38">
            <v>1350</v>
          </cell>
        </row>
        <row r="40">
          <cell r="K40">
            <v>100</v>
          </cell>
        </row>
        <row r="41">
          <cell r="K41">
            <v>1900</v>
          </cell>
        </row>
        <row r="43">
          <cell r="K43">
            <v>100</v>
          </cell>
        </row>
        <row r="44">
          <cell r="K44">
            <v>5500</v>
          </cell>
        </row>
        <row r="45">
          <cell r="K45">
            <v>180</v>
          </cell>
        </row>
        <row r="46">
          <cell r="K46">
            <v>150</v>
          </cell>
        </row>
        <row r="47">
          <cell r="K47">
            <v>550</v>
          </cell>
        </row>
        <row r="49">
          <cell r="K49">
            <v>1320</v>
          </cell>
        </row>
        <row r="51">
          <cell r="K51">
            <v>150</v>
          </cell>
        </row>
        <row r="56">
          <cell r="K56">
            <v>750</v>
          </cell>
        </row>
        <row r="58">
          <cell r="K58">
            <v>3000</v>
          </cell>
        </row>
        <row r="59">
          <cell r="K59">
            <v>5000</v>
          </cell>
        </row>
        <row r="74">
          <cell r="O74">
            <v>1539</v>
          </cell>
        </row>
        <row r="76">
          <cell r="K76">
            <v>641014.9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1309421.298</v>
          </cell>
        </row>
        <row r="91">
          <cell r="K91">
            <v>11313.9</v>
          </cell>
        </row>
        <row r="93">
          <cell r="K93">
            <v>2500</v>
          </cell>
        </row>
        <row r="94">
          <cell r="K94">
            <v>1150</v>
          </cell>
        </row>
        <row r="97">
          <cell r="K97">
            <v>1999</v>
          </cell>
        </row>
        <row r="98">
          <cell r="K98">
            <v>1400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40000</v>
          </cell>
        </row>
        <row r="112">
          <cell r="K112">
            <v>6200</v>
          </cell>
        </row>
        <row r="113">
          <cell r="K113">
            <v>15690</v>
          </cell>
        </row>
        <row r="118">
          <cell r="K118">
            <v>9100</v>
          </cell>
        </row>
        <row r="125">
          <cell r="K125">
            <v>0</v>
          </cell>
        </row>
        <row r="127">
          <cell r="K127">
            <v>4000</v>
          </cell>
        </row>
        <row r="130">
          <cell r="K130">
            <v>100</v>
          </cell>
        </row>
        <row r="136">
          <cell r="O136">
            <v>85750</v>
          </cell>
        </row>
        <row r="137">
          <cell r="O137">
            <v>498731.68430000002</v>
          </cell>
        </row>
        <row r="140">
          <cell r="O140">
            <v>178000</v>
          </cell>
        </row>
        <row r="141">
          <cell r="K141">
            <v>46626.046999999999</v>
          </cell>
        </row>
      </sheetData>
      <sheetData sheetId="60">
        <row r="309">
          <cell r="N309">
            <v>178655.73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3830.9303999999993</v>
          </cell>
          <cell r="F23">
            <v>151840.98069999999</v>
          </cell>
        </row>
      </sheetData>
      <sheetData sheetId="9"/>
      <sheetData sheetId="10"/>
      <sheetData sheetId="11">
        <row r="32">
          <cell r="G32">
            <v>61445.510999999999</v>
          </cell>
          <cell r="H32">
            <v>114489.011</v>
          </cell>
          <cell r="I32">
            <v>166666.81099999999</v>
          </cell>
          <cell r="J32">
            <v>199438.511</v>
          </cell>
        </row>
        <row r="150">
          <cell r="G150">
            <v>8400</v>
          </cell>
          <cell r="H150">
            <v>12535</v>
          </cell>
          <cell r="I150">
            <v>12535</v>
          </cell>
          <cell r="J150">
            <v>12670</v>
          </cell>
        </row>
      </sheetData>
      <sheetData sheetId="12">
        <row r="32">
          <cell r="G32">
            <v>760.62249999999995</v>
          </cell>
          <cell r="H32">
            <v>1510.6220000000001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88950.767000000007</v>
          </cell>
          <cell r="G32">
            <v>22647.667000000001</v>
          </cell>
          <cell r="H32">
            <v>48303.667000000001</v>
          </cell>
          <cell r="I32">
            <v>68946.667000000001</v>
          </cell>
        </row>
        <row r="151">
          <cell r="G151">
            <v>400</v>
          </cell>
          <cell r="H151">
            <v>5150</v>
          </cell>
          <cell r="I151">
            <v>5150</v>
          </cell>
          <cell r="J151">
            <v>5150</v>
          </cell>
        </row>
      </sheetData>
      <sheetData sheetId="15">
        <row r="34">
          <cell r="G34">
            <v>0</v>
          </cell>
          <cell r="H34">
            <v>312</v>
          </cell>
          <cell r="I34">
            <v>5307.6890000000003</v>
          </cell>
          <cell r="J34">
            <v>5619.6890000000003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85818.9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3160</v>
          </cell>
          <cell r="H151">
            <v>3160</v>
          </cell>
          <cell r="I151">
            <v>3160</v>
          </cell>
          <cell r="J151">
            <v>3160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252223.46799999999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435096.576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11450</v>
          </cell>
        </row>
        <row r="150">
          <cell r="G150">
            <v>146535</v>
          </cell>
          <cell r="H150">
            <v>484411.4</v>
          </cell>
          <cell r="I150">
            <v>484411.4</v>
          </cell>
          <cell r="J150">
            <v>484411.4</v>
          </cell>
        </row>
      </sheetData>
      <sheetData sheetId="27"/>
      <sheetData sheetId="28">
        <row r="33">
          <cell r="G33">
            <v>5992.4</v>
          </cell>
          <cell r="H33">
            <v>10013</v>
          </cell>
          <cell r="I33">
            <v>14254.6</v>
          </cell>
          <cell r="J33">
            <v>15414.4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22685.759999999998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350</v>
          </cell>
          <cell r="I32">
            <v>350</v>
          </cell>
          <cell r="J32">
            <v>350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2872.3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194533.1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82961.399999999994</v>
          </cell>
        </row>
        <row r="150">
          <cell r="F150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178000</v>
          </cell>
        </row>
      </sheetData>
      <sheetData sheetId="60">
        <row r="10">
          <cell r="G10">
            <v>981817.00150000001</v>
          </cell>
          <cell r="H10">
            <v>1855139.737</v>
          </cell>
          <cell r="I10">
            <v>2661070.2885000003</v>
          </cell>
          <cell r="J10">
            <v>3014128.5003999998</v>
          </cell>
          <cell r="K10">
            <v>258706.71149999998</v>
          </cell>
          <cell r="L10">
            <v>507910.10599999997</v>
          </cell>
          <cell r="M10">
            <v>711122.16950000008</v>
          </cell>
          <cell r="N10">
            <v>966845.53739999991</v>
          </cell>
          <cell r="O10">
            <v>758110.29</v>
          </cell>
          <cell r="P10">
            <v>1430229.6310000001</v>
          </cell>
          <cell r="Q10">
            <v>2052948.1190000002</v>
          </cell>
          <cell r="R10">
            <v>2225282.963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J10" sqref="J10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906" t="s">
        <v>165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</row>
    <row r="2" spans="1:22" ht="12" customHeight="1">
      <c r="A2" s="130"/>
      <c r="B2" s="907"/>
      <c r="C2" s="907"/>
      <c r="D2" s="907"/>
      <c r="E2" s="907"/>
      <c r="F2" s="907"/>
      <c r="G2" s="907"/>
      <c r="H2" s="907"/>
      <c r="I2" s="907"/>
      <c r="J2" s="907"/>
      <c r="K2" s="907"/>
      <c r="L2" s="907"/>
      <c r="M2" s="907"/>
      <c r="N2" s="907"/>
      <c r="O2" s="907"/>
      <c r="P2" s="907"/>
      <c r="Q2" s="907"/>
      <c r="R2" s="907"/>
    </row>
    <row r="3" spans="1:22" ht="12" customHeight="1">
      <c r="A3" s="907" t="s">
        <v>565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7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908" t="s">
        <v>167</v>
      </c>
      <c r="C5" s="908"/>
      <c r="D5" s="908"/>
      <c r="E5" s="908"/>
      <c r="F5" s="908"/>
      <c r="G5" s="908"/>
      <c r="H5" s="908"/>
      <c r="I5" s="908"/>
      <c r="J5" s="908"/>
      <c r="K5" s="908"/>
      <c r="L5" s="908"/>
      <c r="M5" s="908"/>
      <c r="N5" s="908"/>
      <c r="O5" s="908"/>
      <c r="P5" s="908"/>
      <c r="Q5" s="908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909" t="s">
        <v>168</v>
      </c>
      <c r="O6" s="909"/>
      <c r="P6" s="909"/>
      <c r="Q6" s="909"/>
      <c r="R6" s="909"/>
    </row>
    <row r="7" spans="1:22" ht="21" customHeight="1">
      <c r="A7" s="910" t="s">
        <v>169</v>
      </c>
      <c r="B7" s="912" t="s">
        <v>170</v>
      </c>
      <c r="C7" s="914" t="s">
        <v>171</v>
      </c>
      <c r="D7" s="916" t="s">
        <v>172</v>
      </c>
      <c r="E7" s="918" t="s">
        <v>173</v>
      </c>
      <c r="F7" s="904" t="s">
        <v>174</v>
      </c>
      <c r="G7" s="905" t="s">
        <v>175</v>
      </c>
      <c r="H7" s="905"/>
      <c r="I7" s="905"/>
      <c r="J7" s="905"/>
      <c r="K7" s="905" t="s">
        <v>176</v>
      </c>
      <c r="L7" s="905"/>
      <c r="M7" s="905"/>
      <c r="N7" s="905"/>
      <c r="O7" s="905" t="s">
        <v>177</v>
      </c>
      <c r="P7" s="905"/>
      <c r="Q7" s="905"/>
      <c r="R7" s="905"/>
    </row>
    <row r="8" spans="1:22" ht="30.75" customHeight="1" thickBot="1">
      <c r="A8" s="911"/>
      <c r="B8" s="913"/>
      <c r="C8" s="915"/>
      <c r="D8" s="917"/>
      <c r="E8" s="919"/>
      <c r="F8" s="904"/>
      <c r="G8" s="141" t="s">
        <v>178</v>
      </c>
      <c r="H8" s="141" t="s">
        <v>179</v>
      </c>
      <c r="I8" s="141" t="s">
        <v>180</v>
      </c>
      <c r="J8" s="141" t="s">
        <v>181</v>
      </c>
      <c r="K8" s="141" t="s">
        <v>178</v>
      </c>
      <c r="L8" s="141" t="s">
        <v>179</v>
      </c>
      <c r="M8" s="141" t="s">
        <v>180</v>
      </c>
      <c r="N8" s="141" t="s">
        <v>181</v>
      </c>
      <c r="O8" s="141" t="s">
        <v>178</v>
      </c>
      <c r="P8" s="141" t="s">
        <v>179</v>
      </c>
      <c r="Q8" s="141" t="s">
        <v>180</v>
      </c>
      <c r="R8" s="141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141">
        <v>13</v>
      </c>
      <c r="P9" s="141">
        <v>14</v>
      </c>
      <c r="Q9" s="141">
        <v>15</v>
      </c>
      <c r="R9" s="141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153"/>
      <c r="G10" s="154">
        <f>K10+O10-'[1]ekam erams bashx nor'!L140</f>
        <v>985063.99050000007</v>
      </c>
      <c r="H10" s="154">
        <f>L10+P10-'[1]ekam erams bashx nor'!M140</f>
        <v>2097624.3265</v>
      </c>
      <c r="I10" s="88">
        <f>M10+Q10-'[1]ekam erams bashx nor'!N140</f>
        <v>3014195.1885000002</v>
      </c>
      <c r="J10" s="154">
        <f>N10+R10-'[1]ekam erams bashx nor'!O140</f>
        <v>3777879.4123999998</v>
      </c>
      <c r="K10" s="88">
        <f t="shared" ref="K10:R10" si="0">K11+K46+K64+K90+K143+K163+K183+K212+K242+K273+K305</f>
        <v>259953.70049999998</v>
      </c>
      <c r="L10" s="88">
        <f t="shared" si="0"/>
        <v>511506.0955</v>
      </c>
      <c r="M10" s="88">
        <f t="shared" si="0"/>
        <v>718995.46950000001</v>
      </c>
      <c r="N10" s="88">
        <f>N11+N46+N64+N90+N143+N163+N183+N212+N242+N273+N305</f>
        <v>941845.53740000003</v>
      </c>
      <c r="O10" s="88">
        <f t="shared" si="0"/>
        <v>760110.29</v>
      </c>
      <c r="P10" s="88">
        <f t="shared" si="0"/>
        <v>1669118.2309999999</v>
      </c>
      <c r="Q10" s="88">
        <f t="shared" si="0"/>
        <v>2398199.719</v>
      </c>
      <c r="R10" s="88">
        <f t="shared" si="0"/>
        <v>2989033.875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95107.789499999999</v>
      </c>
      <c r="H11" s="164">
        <f t="shared" si="1"/>
        <v>360158.28950000001</v>
      </c>
      <c r="I11" s="164">
        <f t="shared" si="1"/>
        <v>437749.5895</v>
      </c>
      <c r="J11" s="164">
        <f t="shared" si="1"/>
        <v>501862.26699999999</v>
      </c>
      <c r="K11" s="164">
        <f>K13+K18+K22+K27+K30+K33+K36+K39</f>
        <v>86307.789499999999</v>
      </c>
      <c r="L11" s="164">
        <f t="shared" ref="L11:R11" si="2">L13+L18+L22+L27+L30+L33+L36+L39</f>
        <v>167708.28950000001</v>
      </c>
      <c r="M11" s="165">
        <f t="shared" si="2"/>
        <v>245299.5895</v>
      </c>
      <c r="N11" s="164">
        <f>N13+N18+N22+N27+N30+N33+N36+N39</f>
        <v>309412.26699999999</v>
      </c>
      <c r="O11" s="166">
        <f t="shared" si="2"/>
        <v>8800</v>
      </c>
      <c r="P11" s="166">
        <f t="shared" si="2"/>
        <v>192450</v>
      </c>
      <c r="Q11" s="166">
        <f>Q13+Q18+Q22+Q27+Q30+Q33+Q36+Q39</f>
        <v>192450</v>
      </c>
      <c r="R11" s="166">
        <f t="shared" si="2"/>
        <v>192450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70892.5</v>
      </c>
      <c r="H13" s="177">
        <f t="shared" si="1"/>
        <v>130230</v>
      </c>
      <c r="I13" s="177">
        <f t="shared" si="1"/>
        <v>185718.8</v>
      </c>
      <c r="J13" s="177">
        <f t="shared" si="1"/>
        <v>228484.5</v>
      </c>
      <c r="K13" s="177">
        <f>K15+K16+K17</f>
        <v>62492.5</v>
      </c>
      <c r="L13" s="177">
        <f t="shared" ref="L13:R13" si="3">L15+L16+L17</f>
        <v>116830</v>
      </c>
      <c r="M13" s="177">
        <f t="shared" si="3"/>
        <v>172318.8</v>
      </c>
      <c r="N13" s="177">
        <f t="shared" si="3"/>
        <v>215084.5</v>
      </c>
      <c r="O13" s="178">
        <f t="shared" si="3"/>
        <v>8400</v>
      </c>
      <c r="P13" s="178">
        <f t="shared" si="3"/>
        <v>13400</v>
      </c>
      <c r="Q13" s="178">
        <f t="shared" si="3"/>
        <v>13400</v>
      </c>
      <c r="R13" s="178">
        <f t="shared" si="3"/>
        <v>13400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70892.5</v>
      </c>
      <c r="H15" s="88">
        <f t="shared" si="1"/>
        <v>130230</v>
      </c>
      <c r="I15" s="88">
        <f t="shared" si="1"/>
        <v>185718.8</v>
      </c>
      <c r="J15" s="88">
        <f t="shared" si="1"/>
        <v>228484.5</v>
      </c>
      <c r="K15" s="184">
        <f>[1]aparat!G32</f>
        <v>62492.5</v>
      </c>
      <c r="L15" s="184">
        <f>[1]aparat!H32</f>
        <v>116830</v>
      </c>
      <c r="M15" s="184">
        <f>[1]aparat!I32</f>
        <v>172318.8</v>
      </c>
      <c r="N15" s="184">
        <f>[1]aparat!J32</f>
        <v>215084.5</v>
      </c>
      <c r="O15" s="185">
        <f>[1]aparat!G150</f>
        <v>8400</v>
      </c>
      <c r="P15" s="185">
        <f>[1]aparat!H150</f>
        <v>13400</v>
      </c>
      <c r="Q15" s="185">
        <f>[1]aparat!I150</f>
        <v>13400</v>
      </c>
      <c r="R15" s="185">
        <f>[1]aparat!J150</f>
        <v>13400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1924.6224999999999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1924.6224999999999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1924.6224999999999</v>
      </c>
      <c r="I26" s="88">
        <f t="shared" si="1"/>
        <v>2884.1224999999999</v>
      </c>
      <c r="J26" s="88">
        <f t="shared" si="1"/>
        <v>3327</v>
      </c>
      <c r="K26" s="184">
        <f>'[1]zags '!G32+'[1]վեկտոր պլյուս'!G32</f>
        <v>967.62249999999995</v>
      </c>
      <c r="L26" s="184">
        <f>'[1]zags '!H32+'[1]վեկտոր պլյուս'!H32</f>
        <v>1924.6224999999999</v>
      </c>
      <c r="M26" s="184">
        <f>'[1]zags '!I32+'[1]վեկտոր պլյուս'!I32</f>
        <v>2884.1224999999999</v>
      </c>
      <c r="N26" s="184">
        <f>'[1]zags '!J32+'[1]վեկտոր պլյուս'!J32</f>
        <v>3327</v>
      </c>
      <c r="O26" s="185">
        <f>'[1]zags '!G151+'[1]վեկտոր պլյուս'!G151</f>
        <v>0</v>
      </c>
      <c r="P26" s="185">
        <f>'[1]zags '!H151+'[1]վեկտոր պլյուս'!H151</f>
        <v>0</v>
      </c>
      <c r="Q26" s="185">
        <f>'[1]zags '!I151+'[1]վեկտոր պլյուս'!I151</f>
        <v>0</v>
      </c>
      <c r="R26" s="185">
        <f>'[1]zags '!J151+'[1]վեկտոր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23247.667000000001</v>
      </c>
      <c r="H33" s="154">
        <f t="shared" si="1"/>
        <v>228003.66700000002</v>
      </c>
      <c r="I33" s="154">
        <f t="shared" si="1"/>
        <v>249146.66700000002</v>
      </c>
      <c r="J33" s="154">
        <f t="shared" si="1"/>
        <v>270050.76699999999</v>
      </c>
      <c r="K33" s="185">
        <f>K35</f>
        <v>22847.667000000001</v>
      </c>
      <c r="L33" s="185">
        <f t="shared" ref="L33:R33" si="8">L35</f>
        <v>48953.667000000001</v>
      </c>
      <c r="M33" s="185">
        <f t="shared" si="8"/>
        <v>70096.667000000001</v>
      </c>
      <c r="N33" s="185">
        <f t="shared" si="8"/>
        <v>91000.767000000007</v>
      </c>
      <c r="O33" s="185">
        <f t="shared" si="8"/>
        <v>400</v>
      </c>
      <c r="P33" s="185">
        <f t="shared" si="8"/>
        <v>179050</v>
      </c>
      <c r="Q33" s="185">
        <f t="shared" si="8"/>
        <v>179050</v>
      </c>
      <c r="R33" s="185">
        <f t="shared" si="8"/>
        <v>179050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23247.667000000001</v>
      </c>
      <c r="H35" s="154">
        <f t="shared" si="1"/>
        <v>228003.66700000002</v>
      </c>
      <c r="I35" s="154">
        <f t="shared" si="1"/>
        <v>249146.66700000002</v>
      </c>
      <c r="J35" s="154">
        <f t="shared" si="1"/>
        <v>270050.76699999999</v>
      </c>
      <c r="K35" s="185">
        <f>[1]turq!G32</f>
        <v>22847.667000000001</v>
      </c>
      <c r="L35" s="185">
        <f>[1]turq!H32</f>
        <v>48953.667000000001</v>
      </c>
      <c r="M35" s="185">
        <f>[1]turq!I32</f>
        <v>70096.667000000001</v>
      </c>
      <c r="N35" s="185">
        <f>[1]turq!F32</f>
        <v>91000.767000000007</v>
      </c>
      <c r="O35" s="185">
        <f>[1]turq!G151</f>
        <v>400</v>
      </c>
      <c r="P35" s="185">
        <f>[1]turq!H151</f>
        <v>179050</v>
      </c>
      <c r="Q35" s="185">
        <f>[1]turq!I151</f>
        <v>179050</v>
      </c>
      <c r="R35" s="185">
        <f>[1]turq!J151</f>
        <v>179050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744930.88</v>
      </c>
      <c r="J90" s="164">
        <f t="shared" si="22"/>
        <v>772987.68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28719.200000000001</v>
      </c>
      <c r="N90" s="199">
        <f t="shared" si="27"/>
        <v>34677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5524</v>
      </c>
      <c r="J96" s="154">
        <f t="shared" si="22"/>
        <v>5836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5524</v>
      </c>
      <c r="N96" s="185">
        <f t="shared" si="29"/>
        <v>5836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5524</v>
      </c>
      <c r="J98" s="207">
        <f t="shared" si="22"/>
        <v>5836</v>
      </c>
      <c r="K98" s="208">
        <f>[1]gjuxatntes!G33</f>
        <v>0</v>
      </c>
      <c r="L98" s="208">
        <f>[1]gjuxatntes!H33</f>
        <v>312</v>
      </c>
      <c r="M98" s="208">
        <f>[1]gjuxatntes!I33</f>
        <v>5524</v>
      </c>
      <c r="N98" s="208">
        <f>[1]gjuxatntes!J33</f>
        <v>5836</v>
      </c>
      <c r="O98" s="209">
        <f>[1]gjuxatntes!G152</f>
        <v>0</v>
      </c>
      <c r="P98" s="209">
        <f>[1]gjuxatntes!H152</f>
        <v>0</v>
      </c>
      <c r="Q98" s="209">
        <f>[1]gjuxatntes!I152</f>
        <v>0</v>
      </c>
      <c r="R98" s="209">
        <f>[1]gjuxatntes!J152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[1]gazafikacum!G134</f>
        <v>147651.69200000001</v>
      </c>
      <c r="P105" s="213">
        <f>[1]gazafikacum!H134</f>
        <v>156483.69200000001</v>
      </c>
      <c r="Q105" s="213">
        <f>[1]gazafikacum!I134</f>
        <v>426531.42700000003</v>
      </c>
      <c r="R105" s="213">
        <f>[1]gazafikacum!J134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'[1]chanap transp'!G32</f>
        <v>10556.4</v>
      </c>
      <c r="L117" s="185">
        <f>'[1]chanap transp'!H32</f>
        <v>17399.8</v>
      </c>
      <c r="M117" s="185">
        <f>'[1]chanap transp'!I32</f>
        <v>23195.200000000001</v>
      </c>
      <c r="N117" s="185">
        <f>'[1]chanap transp'!J32</f>
        <v>28841</v>
      </c>
      <c r="O117" s="189">
        <f>'[1]chanap transp'!G151</f>
        <v>120313.8</v>
      </c>
      <c r="P117" s="189">
        <f>'[1]chanap transp'!H151</f>
        <v>286502</v>
      </c>
      <c r="Q117" s="189">
        <f>'[1]chanap transp'!I151</f>
        <v>484680.25300000003</v>
      </c>
      <c r="R117" s="189">
        <f>'[1]chanap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'[1]transp nax'!G150</f>
        <v>0</v>
      </c>
      <c r="P137" s="171">
        <f>'[1]transp nax'!H150</f>
        <v>0</v>
      </c>
      <c r="Q137" s="171">
        <f>'[1]transp nax'!I150</f>
        <v>0</v>
      </c>
      <c r="R137" s="171">
        <f>'[1]transp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'[1]ajl nax'!G32</f>
        <v>0</v>
      </c>
      <c r="L139" s="171">
        <f>'[1]ajl nax'!H32</f>
        <v>0</v>
      </c>
      <c r="M139" s="171">
        <f>'[1]ajl nax'!I32</f>
        <v>0</v>
      </c>
      <c r="N139" s="171">
        <f>'[1]ajl nax'!J32</f>
        <v>0</v>
      </c>
      <c r="O139" s="171">
        <f>'[1]ajl nax'!G150</f>
        <v>0</v>
      </c>
      <c r="P139" s="171">
        <f>'[1]ajl nax'!H150</f>
        <v>0</v>
      </c>
      <c r="Q139" s="171">
        <f>'[1]ajl nax'!I150</f>
        <v>0</v>
      </c>
      <c r="R139" s="171">
        <f>'[1]ajl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'[1]tntes harab'!G34</f>
        <v>0</v>
      </c>
      <c r="L142" s="185">
        <f>'[1]tntes harab'!H34</f>
        <v>0</v>
      </c>
      <c r="M142" s="185">
        <f>'[1]tntes harab'!I34</f>
        <v>0</v>
      </c>
      <c r="N142" s="185">
        <f>'[1]tntes harab'!J34</f>
        <v>0</v>
      </c>
      <c r="O142" s="190">
        <f>'[1]tntes harab'!G152</f>
        <v>-65000</v>
      </c>
      <c r="P142" s="190">
        <f>'[1]tntes harab'!H152</f>
        <v>-130000</v>
      </c>
      <c r="Q142" s="190">
        <f>'[1]tntes harab'!I152</f>
        <v>-195000</v>
      </c>
      <c r="R142" s="190">
        <f>'[1]tntes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32607.111000000001</v>
      </c>
      <c r="H143" s="166">
        <f t="shared" si="36"/>
        <v>56162.2</v>
      </c>
      <c r="I143" s="166">
        <f t="shared" si="36"/>
        <v>77415.25</v>
      </c>
      <c r="J143" s="166">
        <f t="shared" si="36"/>
        <v>101207.95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93390.15</v>
      </c>
      <c r="O143" s="199">
        <f t="shared" si="38"/>
        <v>5160</v>
      </c>
      <c r="P143" s="199">
        <f t="shared" si="38"/>
        <v>5160</v>
      </c>
      <c r="Q143" s="199">
        <f t="shared" si="38"/>
        <v>5160</v>
      </c>
      <c r="R143" s="199">
        <f t="shared" si="38"/>
        <v>7817.8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89976.7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87318.9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89976.7</v>
      </c>
      <c r="K147" s="185">
        <f>[1]axb!G32</f>
        <v>26447.111000000001</v>
      </c>
      <c r="L147" s="185">
        <f>[1]axb!H32</f>
        <v>46179.95</v>
      </c>
      <c r="M147" s="185">
        <f>[1]axb!I32</f>
        <v>66184</v>
      </c>
      <c r="N147" s="185">
        <f>[1]axb!J32</f>
        <v>87318.9</v>
      </c>
      <c r="O147" s="190">
        <f>[1]axb!G151</f>
        <v>0</v>
      </c>
      <c r="P147" s="190">
        <f>[1]axb!H151</f>
        <v>0</v>
      </c>
      <c r="Q147" s="190">
        <f>[1]axb!I151</f>
        <v>0</v>
      </c>
      <c r="R147" s="190">
        <f>[1]axb!J151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6160</v>
      </c>
      <c r="H160" s="154">
        <f t="shared" si="36"/>
        <v>9982.25</v>
      </c>
      <c r="I160" s="154">
        <f t="shared" si="36"/>
        <v>11231.25</v>
      </c>
      <c r="J160" s="154">
        <f t="shared" si="36"/>
        <v>11231.25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5160</v>
      </c>
      <c r="P160" s="185">
        <f t="shared" si="44"/>
        <v>5160</v>
      </c>
      <c r="Q160" s="185">
        <f t="shared" si="44"/>
        <v>5160</v>
      </c>
      <c r="R160" s="185">
        <f t="shared" si="44"/>
        <v>5160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6160</v>
      </c>
      <c r="H162" s="154">
        <f t="shared" si="36"/>
        <v>9982.25</v>
      </c>
      <c r="I162" s="154">
        <f t="shared" si="36"/>
        <v>11231.25</v>
      </c>
      <c r="J162" s="154">
        <f t="shared" si="36"/>
        <v>11231.25</v>
      </c>
      <c r="K162" s="185">
        <f>'[1]srgaka mig'!G32</f>
        <v>1000</v>
      </c>
      <c r="L162" s="185">
        <f>'[1]srgaka mig'!H32</f>
        <v>4822.25</v>
      </c>
      <c r="M162" s="185">
        <f>'[1]srgaka mig'!I32</f>
        <v>6071.25</v>
      </c>
      <c r="N162" s="185">
        <f>'[1]srgaka mig'!J32</f>
        <v>6071.25</v>
      </c>
      <c r="O162" s="190">
        <f>'[1]srgaka mig'!G151</f>
        <v>5160</v>
      </c>
      <c r="P162" s="190">
        <f>'[1]srgaka mig'!H151</f>
        <v>5160</v>
      </c>
      <c r="Q162" s="190">
        <f>'[1]srgaka mig'!I151</f>
        <v>5160</v>
      </c>
      <c r="R162" s="190">
        <f>'[1]srgaka mig'!J151</f>
        <v>5160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855855.37600000005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824415.576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465545.076</v>
      </c>
      <c r="K165" s="185">
        <f>'[1]bnak shin'!G32</f>
        <v>2350</v>
      </c>
      <c r="L165" s="185">
        <f>'[1]bnak shin'!H32</f>
        <v>4938</v>
      </c>
      <c r="M165" s="185">
        <f>'[1]bnak shin'!I32</f>
        <v>8542.1</v>
      </c>
      <c r="N165" s="185">
        <f>'[1]bnak shin'!J32</f>
        <v>10448.5</v>
      </c>
      <c r="O165" s="185">
        <f>'[1]bnak shin'!G150</f>
        <v>203365</v>
      </c>
      <c r="P165" s="185">
        <f>'[1]bnak shin'!H150</f>
        <v>203365</v>
      </c>
      <c r="Q165" s="185">
        <f>'[1]bnak shin'!I150</f>
        <v>303365</v>
      </c>
      <c r="R165" s="185">
        <f>'[1]bnak shin'!J150</f>
        <v>455096.576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465345.076</v>
      </c>
      <c r="K167" s="185">
        <f>'[1]bnak shin'!G104</f>
        <v>2350</v>
      </c>
      <c r="L167" s="185">
        <f>'[1]bnak shin'!H104</f>
        <v>4738</v>
      </c>
      <c r="M167" s="185">
        <f>'[1]bnak shin'!I104</f>
        <v>8342.1</v>
      </c>
      <c r="N167" s="190">
        <f>'[1]bnak shin'!J104</f>
        <v>10248.5</v>
      </c>
      <c r="O167" s="190">
        <f>'[1]bnak shin'!G150</f>
        <v>203365</v>
      </c>
      <c r="P167" s="190">
        <f>'[1]bnak shin'!H150</f>
        <v>203365</v>
      </c>
      <c r="Q167" s="190">
        <f>'[1]bnak shin'!I150</f>
        <v>303365</v>
      </c>
      <c r="R167" s="190">
        <f>'[1]bnak shin'!J150</f>
        <v>455096.576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370219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369319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370219</v>
      </c>
      <c r="K173" s="185">
        <f>[1]jramatakararum!G32</f>
        <v>900</v>
      </c>
      <c r="L173" s="185">
        <f>[1]jramatakararum!H32</f>
        <v>900</v>
      </c>
      <c r="M173" s="185">
        <f>[1]jramatakararum!I32</f>
        <v>900</v>
      </c>
      <c r="N173" s="190">
        <f>[1]jramatakararum!J32</f>
        <v>900</v>
      </c>
      <c r="O173" s="190">
        <f>[1]jramatakararum!G151</f>
        <v>8440</v>
      </c>
      <c r="P173" s="190">
        <f>[1]jramatakararum!H151</f>
        <v>127802.5</v>
      </c>
      <c r="Q173" s="190">
        <f>[1]jramatakararum!I151</f>
        <v>247165</v>
      </c>
      <c r="R173" s="190">
        <f>[1]jramatakararum!J151</f>
        <v>369319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[1]lusav!G32</f>
        <v>7585.1</v>
      </c>
      <c r="L176" s="240">
        <f>[1]lusav!H32</f>
        <v>15028.606</v>
      </c>
      <c r="M176" s="240">
        <f>[1]lusav!I32</f>
        <v>17641.400000000001</v>
      </c>
      <c r="N176" s="240">
        <f>[1]lusav!J32</f>
        <v>20091.3</v>
      </c>
      <c r="O176" s="246">
        <f>[1]lusav!G151</f>
        <v>0</v>
      </c>
      <c r="P176" s="246">
        <f>[1]lusav!H151</f>
        <v>0</v>
      </c>
      <c r="Q176" s="246">
        <f>[1]lusav!I151</f>
        <v>0</v>
      </c>
      <c r="R176" s="246">
        <f>[1]lusav!J151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825795.78299999994</v>
      </c>
      <c r="I212" s="164">
        <f t="shared" si="56"/>
        <v>943642.41299999994</v>
      </c>
      <c r="J212" s="164">
        <f t="shared" si="56"/>
        <v>1253251.0734000001</v>
      </c>
      <c r="K212" s="200">
        <f>K214+K217+K226+K231+K236+K239</f>
        <v>15638.5</v>
      </c>
      <c r="L212" s="200">
        <f t="shared" ref="L212:R212" si="59">L214+L217+L226+L231+L236+L239</f>
        <v>28950.2</v>
      </c>
      <c r="M212" s="200">
        <f t="shared" si="59"/>
        <v>40433.83</v>
      </c>
      <c r="N212" s="200">
        <f t="shared" si="59"/>
        <v>57876.090400000001</v>
      </c>
      <c r="O212" s="200">
        <f t="shared" si="59"/>
        <v>300870.342</v>
      </c>
      <c r="P212" s="200">
        <f t="shared" si="59"/>
        <v>796845.58299999998</v>
      </c>
      <c r="Q212" s="200">
        <f t="shared" si="59"/>
        <v>903208.58299999998</v>
      </c>
      <c r="R212" s="200">
        <f t="shared" si="59"/>
        <v>1195374.983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547585</v>
      </c>
      <c r="I214" s="154">
        <f t="shared" si="56"/>
        <v>654348</v>
      </c>
      <c r="J214" s="154">
        <f t="shared" si="56"/>
        <v>942861.39999999991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8450</v>
      </c>
      <c r="O214" s="185">
        <f t="shared" si="60"/>
        <v>146535</v>
      </c>
      <c r="P214" s="185">
        <f t="shared" si="60"/>
        <v>546535</v>
      </c>
      <c r="Q214" s="185">
        <f t="shared" si="60"/>
        <v>652898</v>
      </c>
      <c r="R214" s="185">
        <f t="shared" si="60"/>
        <v>934411.39999999991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547585</v>
      </c>
      <c r="I216" s="154">
        <f t="shared" si="56"/>
        <v>654348</v>
      </c>
      <c r="J216" s="154">
        <f t="shared" si="56"/>
        <v>942861.39999999991</v>
      </c>
      <c r="K216" s="185">
        <f>'[1]hangst sport'!G32</f>
        <v>600</v>
      </c>
      <c r="L216" s="185">
        <f>'[1]hangst sport'!H32</f>
        <v>1050</v>
      </c>
      <c r="M216" s="185">
        <f>'[1]hangst sport'!I32</f>
        <v>1450</v>
      </c>
      <c r="N216" s="185">
        <f>'[1]hangst sport'!J32</f>
        <v>8450</v>
      </c>
      <c r="O216" s="190">
        <f>'[1]hangst sport'!G150</f>
        <v>146535</v>
      </c>
      <c r="P216" s="190">
        <f>'[1]hangst sport'!H150</f>
        <v>546535</v>
      </c>
      <c r="Q216" s="190">
        <f>'[1]hangst sport'!I150</f>
        <v>652898</v>
      </c>
      <c r="R216" s="190">
        <f>'[1]hangst sport'!J150</f>
        <v>934411.39999999991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274660.783</v>
      </c>
      <c r="I217" s="88">
        <f t="shared" si="56"/>
        <v>284311.913</v>
      </c>
      <c r="J217" s="88">
        <f t="shared" si="56"/>
        <v>304294.67340000003</v>
      </c>
      <c r="K217" s="184">
        <f>K219+K220+K221+K222+K223+K224+K225</f>
        <v>13556</v>
      </c>
      <c r="L217" s="184">
        <f t="shared" ref="L217:R217" si="61">L219+L220+L221+L222+L223+L224+L225</f>
        <v>24350.2</v>
      </c>
      <c r="M217" s="184">
        <f t="shared" si="61"/>
        <v>34001.33</v>
      </c>
      <c r="N217" s="184">
        <f t="shared" si="61"/>
        <v>43331.090400000001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59136.883000000002</v>
      </c>
      <c r="I219" s="154">
        <f t="shared" si="56"/>
        <v>63378.483</v>
      </c>
      <c r="J219" s="154">
        <f t="shared" si="56"/>
        <v>66583.282999999996</v>
      </c>
      <c r="K219" s="185">
        <f>'[1]kentr. grad'!G33</f>
        <v>5992.4</v>
      </c>
      <c r="L219" s="185">
        <f>'[1]kentr. grad'!H33</f>
        <v>10468</v>
      </c>
      <c r="M219" s="185">
        <f>'[1]kentr. grad'!I33</f>
        <v>14709.6</v>
      </c>
      <c r="N219" s="185">
        <f>'[1]kentr. grad'!J33</f>
        <v>17914.400000000001</v>
      </c>
      <c r="O219" s="190">
        <f>'[1]kentr. grad'!G151</f>
        <v>48668.883000000002</v>
      </c>
      <c r="P219" s="190">
        <f>'[1]kentr. grad'!H151</f>
        <v>48668.883000000002</v>
      </c>
      <c r="Q219" s="190">
        <f>'[1]kentr. grad'!I151</f>
        <v>48668.883000000002</v>
      </c>
      <c r="R219" s="190">
        <f>'[1]kentr.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236480.46000000002</v>
      </c>
      <c r="K221" s="184">
        <f>'[1]mshak palat'!G32</f>
        <v>7263.6</v>
      </c>
      <c r="L221" s="184">
        <f>'[1]mshak palat'!H32</f>
        <v>13182.2</v>
      </c>
      <c r="M221" s="184">
        <f>'[1]mshak palat'!I32+'[1]mshak palat (2)'!I32</f>
        <v>18260.8</v>
      </c>
      <c r="N221" s="184">
        <f>'[1]mshak palat'!J32+'[1]mshak palat (2)'!J32</f>
        <v>24185.759999999998</v>
      </c>
      <c r="O221" s="184">
        <f>'[1]mshak palat'!G150</f>
        <v>105666.459</v>
      </c>
      <c r="P221" s="184">
        <f>'[1]mshak palat'!H150</f>
        <v>201641.7</v>
      </c>
      <c r="Q221" s="184">
        <f>'[1]mshak palat'!I150</f>
        <v>201641.7</v>
      </c>
      <c r="R221" s="184">
        <f>'[1]mshak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'[1]mshak kazm'!G32</f>
        <v>300</v>
      </c>
      <c r="L222" s="185">
        <f>'[1]mshak kazm'!H32</f>
        <v>700</v>
      </c>
      <c r="M222" s="185">
        <f>'[1]mshak kazm'!I32</f>
        <v>1030.9299999999998</v>
      </c>
      <c r="N222" s="185">
        <f>'[1]mshak kazm'!J32</f>
        <v>1230.9304</v>
      </c>
      <c r="O222" s="185">
        <f>'[1]mshak kazm'!G150</f>
        <v>0</v>
      </c>
      <c r="P222" s="185">
        <f>'[1]mshak kazm'!H150</f>
        <v>0</v>
      </c>
      <c r="Q222" s="185">
        <f>'[1]mshak kazm'!I150</f>
        <v>0</v>
      </c>
      <c r="R222" s="185">
        <f>'[1]mshak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1940</v>
      </c>
      <c r="I226" s="154">
        <f t="shared" si="56"/>
        <v>2935</v>
      </c>
      <c r="J226" s="154">
        <f t="shared" si="56"/>
        <v>3810</v>
      </c>
      <c r="K226" s="185">
        <f>K228+K230</f>
        <v>1095</v>
      </c>
      <c r="L226" s="185">
        <f t="shared" ref="L226:R226" si="62">L228+L230</f>
        <v>1940</v>
      </c>
      <c r="M226" s="185">
        <f t="shared" si="62"/>
        <v>2935</v>
      </c>
      <c r="N226" s="185">
        <f t="shared" si="62"/>
        <v>3810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500</v>
      </c>
      <c r="I228" s="154">
        <f t="shared" si="56"/>
        <v>750</v>
      </c>
      <c r="J228" s="154">
        <f t="shared" si="56"/>
        <v>950</v>
      </c>
      <c r="K228" s="185">
        <f>[1]herutahax!G32</f>
        <v>250</v>
      </c>
      <c r="L228" s="185">
        <f>[1]herutahax!H32</f>
        <v>500</v>
      </c>
      <c r="M228" s="185">
        <f>[1]herutahax!I32</f>
        <v>750</v>
      </c>
      <c r="N228" s="185">
        <f>[1]herutahax!J32</f>
        <v>950</v>
      </c>
      <c r="O228" s="190">
        <f>[1]herutahax!G150</f>
        <v>0</v>
      </c>
      <c r="P228" s="190">
        <f>[1]herutahax!H150</f>
        <v>0</v>
      </c>
      <c r="Q228" s="190">
        <f>[1]herutahax!I150</f>
        <v>0</v>
      </c>
      <c r="R228" s="190">
        <f>[1]herutahax!J150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2860</v>
      </c>
      <c r="K230" s="185">
        <f>[1]texekat!G32</f>
        <v>845</v>
      </c>
      <c r="L230" s="185">
        <f>[1]texekat!H32</f>
        <v>1440</v>
      </c>
      <c r="M230" s="185">
        <f>[1]texekat!I32</f>
        <v>2185</v>
      </c>
      <c r="N230" s="185">
        <f>[1]texekat!J32</f>
        <v>2860</v>
      </c>
      <c r="O230" s="185">
        <f>[1]texekat!G150</f>
        <v>0</v>
      </c>
      <c r="P230" s="185">
        <f>[1]texekat!H150</f>
        <v>0</v>
      </c>
      <c r="Q230" s="185">
        <f>[1]texekat!I150</f>
        <v>0</v>
      </c>
      <c r="R230" s="185">
        <f>[1]texekat!J150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'[1]qax. kusakc.'!G32</f>
        <v>150</v>
      </c>
      <c r="L234" s="185">
        <f>'[1]qax. kusakc.'!H32</f>
        <v>1135</v>
      </c>
      <c r="M234" s="185">
        <f>'[1]qax. kusakc.'!I32</f>
        <v>1335</v>
      </c>
      <c r="N234" s="185">
        <f>'[1]qax.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[1]kronakan!G133</f>
        <v>237.5</v>
      </c>
      <c r="L235" s="185">
        <f>[1]kronakan!H133</f>
        <v>475</v>
      </c>
      <c r="M235" s="185">
        <f>[1]kronakan!I133</f>
        <v>712.5</v>
      </c>
      <c r="N235" s="185">
        <f>[1]kronakan!J133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287159.33600000001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256494.5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30664.835999999999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201552.55600000001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170913.1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201552.55600000001</v>
      </c>
      <c r="K246" s="240">
        <f>'[1]yndameny mankap.'!G32</f>
        <v>48256.600000000006</v>
      </c>
      <c r="L246" s="240">
        <f>'[1]yndameny mankap.'!H32</f>
        <v>89331.8</v>
      </c>
      <c r="M246" s="240">
        <f>'[1]yndameny mankap.'!I32</f>
        <v>132418.79999999999</v>
      </c>
      <c r="N246" s="240">
        <f>'[1]yndameny mankap.'!J32</f>
        <v>170913.1</v>
      </c>
      <c r="O246" s="249">
        <f>'[1]yndameny mankap.'!G150</f>
        <v>30509.455999999998</v>
      </c>
      <c r="P246" s="249">
        <f>'[1]yndameny mankap.'!H150</f>
        <v>30509.455999999998</v>
      </c>
      <c r="Q246" s="249">
        <f>'[1]yndameny mankap.'!I150</f>
        <v>30639.455999999998</v>
      </c>
      <c r="R246" s="249">
        <f>'[1]yndameny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'[1]himn,krt'!G32</f>
        <v>0</v>
      </c>
      <c r="L250" s="184">
        <f>'[1]himn,krt'!H32</f>
        <v>0</v>
      </c>
      <c r="M250" s="184">
        <f>'[1]himn,krt'!H32</f>
        <v>0</v>
      </c>
      <c r="N250" s="189">
        <f>'[1]himn,krt'!J32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'[1]barcraguyn krt.'!G32</f>
        <v>0</v>
      </c>
      <c r="L258" s="184">
        <f>'[1]barcraguyn krt.'!H32</f>
        <v>0</v>
      </c>
      <c r="M258" s="184">
        <f>'[1]barcraguyn krt.'!I32</f>
        <v>0</v>
      </c>
      <c r="N258" s="189">
        <f>'[1]barcraguyn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85606.78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85581.4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25.38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85606.78</v>
      </c>
      <c r="K262" s="240">
        <f>'[1]yndam arvest erash'!G32</f>
        <v>24362.2</v>
      </c>
      <c r="L262" s="240">
        <f>'[1]yndam arvest erash'!H32</f>
        <v>50135.200000000004</v>
      </c>
      <c r="M262" s="240">
        <f>'[1]yndam arvest erash'!I32</f>
        <v>66135.299999999988</v>
      </c>
      <c r="N262" s="240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'[1]soc ogn'!G32+'[1]nvir. b`h'!G133</f>
        <v>1550</v>
      </c>
      <c r="L296" s="185">
        <f>'[1]soc ogn'!H32+'[1]nvir. b`h'!H133</f>
        <v>2800</v>
      </c>
      <c r="M296" s="185">
        <f>'[1]soc ogn'!I32+'[1]nvir. b`h'!I32</f>
        <v>3650</v>
      </c>
      <c r="N296" s="185">
        <f>'[1]soc ogn'!J32+'[1]nvir. b`h'!F32</f>
        <v>4900</v>
      </c>
      <c r="O296" s="190">
        <f>'[1]soc ogn'!G150</f>
        <v>0</v>
      </c>
      <c r="P296" s="190">
        <f>'[1]soc ogn'!H150</f>
        <v>0</v>
      </c>
      <c r="Q296" s="190">
        <f>'[1]soc ogn'!I150</f>
        <v>0</v>
      </c>
      <c r="R296" s="190">
        <f>'[1]soc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153655.73000000001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153655.73000000001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153655.73000000001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153655.73000000001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153655.73000000001</v>
      </c>
      <c r="K309" s="185">
        <f>'[1]pah fond '!G32+'[1]ekam erams bashx nor'!L140</f>
        <v>35000</v>
      </c>
      <c r="L309" s="185">
        <f>'[1]pah fond '!H32+'[1]ekam erams bashx nor'!M140</f>
        <v>83000</v>
      </c>
      <c r="M309" s="185">
        <f>'[1]pah fond '!I32+'[1]ekam erams bashx nor'!N140</f>
        <v>103000</v>
      </c>
      <c r="N309" s="184">
        <f>'[1]pah fond '!J32+'[1]ekam erams bashx nor'!O140</f>
        <v>153655.73000000001</v>
      </c>
      <c r="O309" s="190"/>
      <c r="P309" s="190">
        <f>'[1]pah fond '!H150</f>
        <v>0</v>
      </c>
      <c r="Q309" s="190">
        <f>'[1]pah fond '!I150</f>
        <v>0</v>
      </c>
      <c r="R309" s="190">
        <f>'[1]pah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H6" sqref="H6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3" s="1" customFormat="1">
      <c r="A1" s="920" t="s">
        <v>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</row>
    <row r="2" spans="1:23" s="1" customFormat="1" ht="15" customHeight="1">
      <c r="A2" s="921" t="s">
        <v>566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</row>
    <row r="3" spans="1:23" s="1" customFormat="1" ht="18" customHeight="1">
      <c r="A3" s="922" t="s">
        <v>1</v>
      </c>
      <c r="B3" s="922"/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</row>
    <row r="4" spans="1:23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3" ht="15" customHeight="1">
      <c r="A5" s="923" t="s">
        <v>3</v>
      </c>
      <c r="B5" s="924" t="s">
        <v>4</v>
      </c>
      <c r="C5" s="924" t="s">
        <v>5</v>
      </c>
      <c r="D5" s="925" t="s">
        <v>6</v>
      </c>
      <c r="E5" s="925"/>
      <c r="F5" s="925"/>
      <c r="G5" s="925"/>
      <c r="H5" s="925" t="s">
        <v>7</v>
      </c>
      <c r="I5" s="925"/>
      <c r="J5" s="925"/>
      <c r="K5" s="926"/>
      <c r="L5" s="925" t="s">
        <v>8</v>
      </c>
      <c r="M5" s="925"/>
      <c r="N5" s="925"/>
      <c r="O5" s="925"/>
      <c r="P5" s="8"/>
    </row>
    <row r="6" spans="1:23">
      <c r="A6" s="923"/>
      <c r="B6" s="924"/>
      <c r="C6" s="924"/>
      <c r="D6" s="9" t="s">
        <v>9</v>
      </c>
      <c r="E6" s="9" t="s">
        <v>10</v>
      </c>
      <c r="F6" s="9" t="s">
        <v>11</v>
      </c>
      <c r="G6" s="9" t="s">
        <v>12</v>
      </c>
      <c r="H6" s="9" t="s">
        <v>9</v>
      </c>
      <c r="I6" s="9" t="s">
        <v>10</v>
      </c>
      <c r="J6" s="9" t="s">
        <v>11</v>
      </c>
      <c r="K6" s="10" t="s">
        <v>12</v>
      </c>
      <c r="L6" s="9" t="s">
        <v>9</v>
      </c>
      <c r="M6" s="9" t="s">
        <v>10</v>
      </c>
      <c r="N6" s="9" t="s">
        <v>11</v>
      </c>
      <c r="O6" s="9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3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16">
        <v>6</v>
      </c>
      <c r="P7" s="14"/>
      <c r="Q7" s="14"/>
      <c r="R7" s="14"/>
      <c r="S7" s="14"/>
      <c r="T7" s="14"/>
      <c r="U7" s="14"/>
      <c r="V7" s="14"/>
      <c r="W7" s="14"/>
    </row>
    <row r="8" spans="1:23" ht="22.5" customHeight="1">
      <c r="A8" s="18">
        <v>1000</v>
      </c>
      <c r="B8" s="19" t="s">
        <v>14</v>
      </c>
      <c r="C8" s="20"/>
      <c r="D8" s="21">
        <f>D9+D66+D85-D140</f>
        <v>838392.07939999993</v>
      </c>
      <c r="E8" s="21">
        <f>E9+E66+E85</f>
        <v>2033952.4150999999</v>
      </c>
      <c r="F8" s="21">
        <f>F9+F66++F85</f>
        <v>2970523.2774</v>
      </c>
      <c r="G8" s="22">
        <f>G9+G66+G85-G140</f>
        <v>3622207.5013000001</v>
      </c>
      <c r="H8" s="21">
        <f>H9+H66+H85</f>
        <v>265122.77010000002</v>
      </c>
      <c r="I8" s="23">
        <f>I9+I66+I85</f>
        <v>516675.16510000004</v>
      </c>
      <c r="J8" s="23">
        <f>J9+J66+J85</f>
        <v>724164.53909999994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"/>
      <c r="Q8" s="11"/>
      <c r="R8" s="11"/>
      <c r="S8" s="11"/>
      <c r="T8" s="11"/>
      <c r="U8" s="11"/>
      <c r="V8" s="11"/>
      <c r="W8" s="11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63532.984100000001</v>
      </c>
      <c r="E9" s="21">
        <f t="shared" si="0"/>
        <v>109959.81510000001</v>
      </c>
      <c r="F9" s="21">
        <f t="shared" si="0"/>
        <v>135420.8541</v>
      </c>
      <c r="G9" s="21">
        <f t="shared" si="0"/>
        <v>178420.36</v>
      </c>
      <c r="H9" s="29">
        <f t="shared" si="0"/>
        <v>63532.984100000001</v>
      </c>
      <c r="I9" s="29">
        <f t="shared" si="0"/>
        <v>109959.81510000001</v>
      </c>
      <c r="J9" s="29">
        <f t="shared" si="0"/>
        <v>135420.8541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35">
        <f>H14+H19</f>
        <v>4935.7789999999995</v>
      </c>
      <c r="I13" s="35">
        <f>I14+I19</f>
        <v>23648.679</v>
      </c>
      <c r="J13" s="35">
        <f>J14+J19</f>
        <v>34425.813999999998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1500.3999999999999</v>
      </c>
      <c r="I14" s="33">
        <f>SUM(I15:I18)</f>
        <v>2960.7999999999997</v>
      </c>
      <c r="J14" s="33">
        <f>SUM(J15:J18)</f>
        <v>5374.1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48">
        <v>114.72</v>
      </c>
      <c r="L17" s="26"/>
      <c r="M17" s="26"/>
      <c r="N17" s="26"/>
      <c r="O17" s="27"/>
      <c r="P17" s="30">
        <f>H17</f>
        <v>120.1</v>
      </c>
      <c r="Q17" s="30">
        <f t="shared" si="4"/>
        <v>120.1</v>
      </c>
      <c r="R17" s="30">
        <f t="shared" si="4"/>
        <v>120.10000000000002</v>
      </c>
      <c r="S17" s="30">
        <f t="shared" si="4"/>
        <v>-245.58</v>
      </c>
      <c r="T17" s="30">
        <f t="shared" si="5"/>
        <v>40.033333333333331</v>
      </c>
      <c r="U17" s="30">
        <f t="shared" si="5"/>
        <v>40.033333333333331</v>
      </c>
      <c r="V17" s="30">
        <f t="shared" si="5"/>
        <v>40.033333333333339</v>
      </c>
      <c r="W17" s="30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50652.205099999999</v>
      </c>
      <c r="E24" s="26">
        <f t="shared" si="8"/>
        <v>73066.736100000009</v>
      </c>
      <c r="F24" s="26">
        <f t="shared" si="8"/>
        <v>78750.040099999998</v>
      </c>
      <c r="G24" s="52">
        <f t="shared" si="8"/>
        <v>110519.242</v>
      </c>
      <c r="H24" s="26">
        <f>H25</f>
        <v>50652.205099999999</v>
      </c>
      <c r="I24" s="53">
        <f>I25</f>
        <v>73066.736100000009</v>
      </c>
      <c r="J24" s="53">
        <f>J25</f>
        <v>78750.040099999998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50652.205099999999</v>
      </c>
      <c r="E25" s="26">
        <f t="shared" si="8"/>
        <v>73066.736100000009</v>
      </c>
      <c r="F25" s="26">
        <f t="shared" si="8"/>
        <v>78750.040099999998</v>
      </c>
      <c r="G25" s="25">
        <f t="shared" si="8"/>
        <v>110519.242</v>
      </c>
      <c r="H25" s="57">
        <f>H26+H27+H32</f>
        <v>50652.205099999999</v>
      </c>
      <c r="I25" s="57">
        <f>I26+I27+I32</f>
        <v>73066.736100000009</v>
      </c>
      <c r="J25" s="57">
        <f>J27+J26+J32</f>
        <v>78750.040099999998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45388.605100000001</v>
      </c>
      <c r="I27" s="65">
        <f>I28+I29+I30+I31</f>
        <v>67439.436100000006</v>
      </c>
      <c r="J27" s="66">
        <v>72665.340100000001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45388.605100000001</v>
      </c>
      <c r="Q27" s="30">
        <f t="shared" si="10"/>
        <v>22050.831000000006</v>
      </c>
      <c r="R27" s="30">
        <f t="shared" si="10"/>
        <v>5225.903999999995</v>
      </c>
      <c r="S27" s="30">
        <f t="shared" si="10"/>
        <v>31501.071899999995</v>
      </c>
      <c r="T27" s="30">
        <f t="shared" si="11"/>
        <v>15129.535033333334</v>
      </c>
      <c r="U27" s="30">
        <f t="shared" si="11"/>
        <v>7350.2770000000019</v>
      </c>
      <c r="V27" s="30">
        <f t="shared" si="11"/>
        <v>1741.9679999999983</v>
      </c>
      <c r="W27" s="30">
        <f t="shared" si="11"/>
        <v>10500.357299999998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44037.305099999998</v>
      </c>
      <c r="I28" s="57">
        <v>64886.936099999999</v>
      </c>
      <c r="J28" s="69">
        <v>91825.140100000004</v>
      </c>
      <c r="K28" s="70">
        <v>98352.513000000006</v>
      </c>
      <c r="L28" s="26"/>
      <c r="M28" s="26"/>
      <c r="N28" s="26"/>
      <c r="O28" s="27"/>
      <c r="P28" s="30">
        <f t="shared" si="9"/>
        <v>44037.305099999998</v>
      </c>
      <c r="Q28" s="30">
        <f t="shared" si="10"/>
        <v>20849.631000000001</v>
      </c>
      <c r="R28" s="30">
        <f t="shared" si="10"/>
        <v>26938.204000000005</v>
      </c>
      <c r="S28" s="30">
        <f t="shared" si="10"/>
        <v>6527.3729000000021</v>
      </c>
      <c r="T28" s="30">
        <f t="shared" si="11"/>
        <v>14679.101699999999</v>
      </c>
      <c r="U28" s="30">
        <f t="shared" si="11"/>
        <v>6949.8770000000004</v>
      </c>
      <c r="V28" s="30">
        <f t="shared" si="11"/>
        <v>8979.4013333333351</v>
      </c>
      <c r="W28" s="30">
        <f t="shared" si="11"/>
        <v>2175.7909666666674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81">
        <v>0</v>
      </c>
      <c r="I79" s="81">
        <v>4900</v>
      </c>
      <c r="J79" s="81">
        <v>4900</v>
      </c>
      <c r="K79" s="82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33">
        <v>11233.710999999999</v>
      </c>
      <c r="I107" s="33">
        <v>29699.200000000001</v>
      </c>
      <c r="J107" s="33">
        <v>36299.300000000003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11233.710999999999</v>
      </c>
      <c r="Q107" s="30">
        <f>I107-H107</f>
        <v>18465.489000000001</v>
      </c>
      <c r="R107" s="30">
        <f>J107-I107</f>
        <v>6600.1000000000022</v>
      </c>
      <c r="S107" s="30">
        <f>K107-J107</f>
        <v>3700.6999999999971</v>
      </c>
      <c r="T107" s="30">
        <f>P107/3</f>
        <v>3744.5703333333331</v>
      </c>
      <c r="U107" s="30">
        <f>Q107/3</f>
        <v>6155.1630000000005</v>
      </c>
      <c r="V107" s="30">
        <f>R107/3</f>
        <v>2200.0333333333342</v>
      </c>
      <c r="W107" s="30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153000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33">
        <v>3000</v>
      </c>
      <c r="I141" s="33">
        <v>14044</v>
      </c>
      <c r="J141" s="33">
        <v>15184.26</v>
      </c>
      <c r="K141" s="34">
        <v>16726.046999999999</v>
      </c>
      <c r="L141" s="25"/>
      <c r="M141" s="25"/>
      <c r="N141" s="25"/>
      <c r="O141" s="46"/>
      <c r="P141" s="30">
        <f>H141</f>
        <v>3000</v>
      </c>
      <c r="Q141" s="30">
        <f>I141-H141</f>
        <v>11044</v>
      </c>
      <c r="R141" s="30">
        <f>J141-I141</f>
        <v>1140.2600000000002</v>
      </c>
      <c r="S141" s="30">
        <f>K141-J141</f>
        <v>1541.7869999999984</v>
      </c>
      <c r="T141" s="30">
        <f>P141/3</f>
        <v>1000</v>
      </c>
      <c r="U141" s="30">
        <f>Q141/3</f>
        <v>3681.3333333333335</v>
      </c>
      <c r="V141" s="30">
        <f>R141/3</f>
        <v>380.08666666666676</v>
      </c>
      <c r="W141" s="30">
        <f>S141/3</f>
        <v>513.92899999999952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994063.99049999996</v>
      </c>
      <c r="E143" s="94">
        <f>E8+E142-E140</f>
        <v>2106624.3262</v>
      </c>
      <c r="F143" s="94">
        <f>F8+F142-F140</f>
        <v>3023195.1885000002</v>
      </c>
      <c r="G143" s="96">
        <f t="shared" si="40"/>
        <v>3777879.4124000003</v>
      </c>
      <c r="H143" s="96">
        <f>H8+H142</f>
        <v>268953.70050000004</v>
      </c>
      <c r="I143" s="96">
        <f t="shared" si="40"/>
        <v>520506.09550000005</v>
      </c>
      <c r="J143" s="96">
        <f t="shared" si="40"/>
        <v>727995.46949999989</v>
      </c>
      <c r="K143" s="97">
        <f t="shared" si="40"/>
        <v>941845.53740000003</v>
      </c>
      <c r="L143" s="98">
        <f>L8+L142</f>
        <v>760110.28999999992</v>
      </c>
      <c r="M143" s="98">
        <f>M8+M142</f>
        <v>1669118.2307</v>
      </c>
      <c r="N143" s="98">
        <f>N8+N142</f>
        <v>2398199.719</v>
      </c>
      <c r="O143" s="98">
        <f>O8+O142</f>
        <v>2989033.875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D143-'[1]caxseri erbashx'!G10</f>
        <v>8999.9999999998836</v>
      </c>
      <c r="E145" s="108">
        <f>E143-'[1]caxseri erbashx'!H10</f>
        <v>8999.999700000044</v>
      </c>
      <c r="F145" s="107">
        <f>F143-'[1]caxseri erbashx'!I10</f>
        <v>9000</v>
      </c>
      <c r="G145" s="107">
        <f>G143-'[1]caxseri erbashx'!J10</f>
        <v>0</v>
      </c>
      <c r="H145" s="107">
        <f>H143-'[1]caxseri erbashx'!K10</f>
        <v>9000.0000000000582</v>
      </c>
      <c r="I145" s="107">
        <f>I143-'[1]caxseri erbashx'!L10</f>
        <v>9000.0000000000582</v>
      </c>
      <c r="J145" s="107">
        <f>J143-'[1]caxseri erbashx'!M10</f>
        <v>8999.9999999998836</v>
      </c>
      <c r="K145" s="108">
        <f>K143-'[1]caxseri erbashx'!N10</f>
        <v>0</v>
      </c>
      <c r="L145" s="109">
        <f>L143-'[1]caxseri erbashx'!O10</f>
        <v>0</v>
      </c>
      <c r="M145" s="110">
        <f>M143-'[1]caxseri erbashx'!P10</f>
        <v>-2.9999995604157448E-4</v>
      </c>
      <c r="N145" s="111">
        <f>N143-'[1]caxseri erbashx'!Q10</f>
        <v>0</v>
      </c>
      <c r="O145" s="112">
        <f>O143-'[1]caxseri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G7" sqref="G7:J7"/>
    </sheetView>
  </sheetViews>
  <sheetFormatPr defaultRowHeight="12.75"/>
  <cols>
    <col min="1" max="1" width="3.5703125" style="352" customWidth="1"/>
    <col min="2" max="3" width="2.7109375" style="347" customWidth="1"/>
    <col min="4" max="4" width="3.42578125" style="347" customWidth="1"/>
    <col min="5" max="5" width="22.28515625" style="484" customWidth="1"/>
    <col min="6" max="6" width="6.5703125" style="347" hidden="1" customWidth="1"/>
    <col min="7" max="7" width="8.5703125" style="347" customWidth="1"/>
    <col min="8" max="8" width="9.28515625" style="347" customWidth="1"/>
    <col min="9" max="9" width="9.7109375" style="347" customWidth="1"/>
    <col min="10" max="10" width="10.5703125" style="347" customWidth="1"/>
    <col min="11" max="11" width="9.5703125" style="347" customWidth="1"/>
    <col min="12" max="12" width="9.7109375" style="347" customWidth="1"/>
    <col min="13" max="13" width="9.42578125" style="347" customWidth="1"/>
    <col min="14" max="14" width="9.85546875" style="347" customWidth="1"/>
    <col min="15" max="15" width="8.7109375" style="347" customWidth="1"/>
    <col min="16" max="16" width="8.85546875" style="347" customWidth="1"/>
    <col min="17" max="17" width="8.5703125" style="347" customWidth="1"/>
    <col min="18" max="18" width="9.140625" style="347" customWidth="1"/>
    <col min="19" max="19" width="15" style="347" customWidth="1"/>
    <col min="20" max="20" width="12.7109375" style="347" customWidth="1"/>
    <col min="21" max="21" width="12.28515625" style="347" customWidth="1"/>
    <col min="22" max="22" width="11.5703125" style="347" bestFit="1" customWidth="1"/>
    <col min="23" max="256" width="9.140625" style="347"/>
    <col min="257" max="257" width="3.5703125" style="347" customWidth="1"/>
    <col min="258" max="259" width="2.7109375" style="347" customWidth="1"/>
    <col min="260" max="260" width="3.42578125" style="347" customWidth="1"/>
    <col min="261" max="261" width="22.28515625" style="347" customWidth="1"/>
    <col min="262" max="262" width="0" style="347" hidden="1" customWidth="1"/>
    <col min="263" max="263" width="8.5703125" style="347" customWidth="1"/>
    <col min="264" max="264" width="9.28515625" style="347" customWidth="1"/>
    <col min="265" max="265" width="9.7109375" style="347" customWidth="1"/>
    <col min="266" max="266" width="10.5703125" style="347" customWidth="1"/>
    <col min="267" max="267" width="9.5703125" style="347" customWidth="1"/>
    <col min="268" max="268" width="9.7109375" style="347" customWidth="1"/>
    <col min="269" max="269" width="9.42578125" style="347" customWidth="1"/>
    <col min="270" max="270" width="9.85546875" style="347" customWidth="1"/>
    <col min="271" max="271" width="8.7109375" style="347" customWidth="1"/>
    <col min="272" max="272" width="8.85546875" style="347" customWidth="1"/>
    <col min="273" max="273" width="8.5703125" style="347" customWidth="1"/>
    <col min="274" max="274" width="9.140625" style="347" customWidth="1"/>
    <col min="275" max="275" width="15" style="347" customWidth="1"/>
    <col min="276" max="276" width="12.7109375" style="347" customWidth="1"/>
    <col min="277" max="277" width="12.28515625" style="347" customWidth="1"/>
    <col min="278" max="278" width="11.5703125" style="347" bestFit="1" customWidth="1"/>
    <col min="279" max="512" width="9.140625" style="347"/>
    <col min="513" max="513" width="3.5703125" style="347" customWidth="1"/>
    <col min="514" max="515" width="2.7109375" style="347" customWidth="1"/>
    <col min="516" max="516" width="3.42578125" style="347" customWidth="1"/>
    <col min="517" max="517" width="22.28515625" style="347" customWidth="1"/>
    <col min="518" max="518" width="0" style="347" hidden="1" customWidth="1"/>
    <col min="519" max="519" width="8.5703125" style="347" customWidth="1"/>
    <col min="520" max="520" width="9.28515625" style="347" customWidth="1"/>
    <col min="521" max="521" width="9.7109375" style="347" customWidth="1"/>
    <col min="522" max="522" width="10.5703125" style="347" customWidth="1"/>
    <col min="523" max="523" width="9.5703125" style="347" customWidth="1"/>
    <col min="524" max="524" width="9.7109375" style="347" customWidth="1"/>
    <col min="525" max="525" width="9.42578125" style="347" customWidth="1"/>
    <col min="526" max="526" width="9.85546875" style="347" customWidth="1"/>
    <col min="527" max="527" width="8.7109375" style="347" customWidth="1"/>
    <col min="528" max="528" width="8.85546875" style="347" customWidth="1"/>
    <col min="529" max="529" width="8.5703125" style="347" customWidth="1"/>
    <col min="530" max="530" width="9.140625" style="347" customWidth="1"/>
    <col min="531" max="531" width="15" style="347" customWidth="1"/>
    <col min="532" max="532" width="12.7109375" style="347" customWidth="1"/>
    <col min="533" max="533" width="12.28515625" style="347" customWidth="1"/>
    <col min="534" max="534" width="11.5703125" style="347" bestFit="1" customWidth="1"/>
    <col min="535" max="768" width="9.140625" style="347"/>
    <col min="769" max="769" width="3.5703125" style="347" customWidth="1"/>
    <col min="770" max="771" width="2.7109375" style="347" customWidth="1"/>
    <col min="772" max="772" width="3.42578125" style="347" customWidth="1"/>
    <col min="773" max="773" width="22.28515625" style="347" customWidth="1"/>
    <col min="774" max="774" width="0" style="347" hidden="1" customWidth="1"/>
    <col min="775" max="775" width="8.5703125" style="347" customWidth="1"/>
    <col min="776" max="776" width="9.28515625" style="347" customWidth="1"/>
    <col min="777" max="777" width="9.7109375" style="347" customWidth="1"/>
    <col min="778" max="778" width="10.5703125" style="347" customWidth="1"/>
    <col min="779" max="779" width="9.5703125" style="347" customWidth="1"/>
    <col min="780" max="780" width="9.7109375" style="347" customWidth="1"/>
    <col min="781" max="781" width="9.42578125" style="347" customWidth="1"/>
    <col min="782" max="782" width="9.85546875" style="347" customWidth="1"/>
    <col min="783" max="783" width="8.7109375" style="347" customWidth="1"/>
    <col min="784" max="784" width="8.85546875" style="347" customWidth="1"/>
    <col min="785" max="785" width="8.5703125" style="347" customWidth="1"/>
    <col min="786" max="786" width="9.140625" style="347" customWidth="1"/>
    <col min="787" max="787" width="15" style="347" customWidth="1"/>
    <col min="788" max="788" width="12.7109375" style="347" customWidth="1"/>
    <col min="789" max="789" width="12.28515625" style="347" customWidth="1"/>
    <col min="790" max="790" width="11.5703125" style="347" bestFit="1" customWidth="1"/>
    <col min="791" max="1024" width="9.140625" style="347"/>
    <col min="1025" max="1025" width="3.5703125" style="347" customWidth="1"/>
    <col min="1026" max="1027" width="2.7109375" style="347" customWidth="1"/>
    <col min="1028" max="1028" width="3.42578125" style="347" customWidth="1"/>
    <col min="1029" max="1029" width="22.28515625" style="347" customWidth="1"/>
    <col min="1030" max="1030" width="0" style="347" hidden="1" customWidth="1"/>
    <col min="1031" max="1031" width="8.5703125" style="347" customWidth="1"/>
    <col min="1032" max="1032" width="9.28515625" style="347" customWidth="1"/>
    <col min="1033" max="1033" width="9.7109375" style="347" customWidth="1"/>
    <col min="1034" max="1034" width="10.5703125" style="347" customWidth="1"/>
    <col min="1035" max="1035" width="9.5703125" style="347" customWidth="1"/>
    <col min="1036" max="1036" width="9.7109375" style="347" customWidth="1"/>
    <col min="1037" max="1037" width="9.42578125" style="347" customWidth="1"/>
    <col min="1038" max="1038" width="9.85546875" style="347" customWidth="1"/>
    <col min="1039" max="1039" width="8.7109375" style="347" customWidth="1"/>
    <col min="1040" max="1040" width="8.85546875" style="347" customWidth="1"/>
    <col min="1041" max="1041" width="8.5703125" style="347" customWidth="1"/>
    <col min="1042" max="1042" width="9.140625" style="347" customWidth="1"/>
    <col min="1043" max="1043" width="15" style="347" customWidth="1"/>
    <col min="1044" max="1044" width="12.7109375" style="347" customWidth="1"/>
    <col min="1045" max="1045" width="12.28515625" style="347" customWidth="1"/>
    <col min="1046" max="1046" width="11.5703125" style="347" bestFit="1" customWidth="1"/>
    <col min="1047" max="1280" width="9.140625" style="347"/>
    <col min="1281" max="1281" width="3.5703125" style="347" customWidth="1"/>
    <col min="1282" max="1283" width="2.7109375" style="347" customWidth="1"/>
    <col min="1284" max="1284" width="3.42578125" style="347" customWidth="1"/>
    <col min="1285" max="1285" width="22.28515625" style="347" customWidth="1"/>
    <col min="1286" max="1286" width="0" style="347" hidden="1" customWidth="1"/>
    <col min="1287" max="1287" width="8.5703125" style="347" customWidth="1"/>
    <col min="1288" max="1288" width="9.28515625" style="347" customWidth="1"/>
    <col min="1289" max="1289" width="9.7109375" style="347" customWidth="1"/>
    <col min="1290" max="1290" width="10.5703125" style="347" customWidth="1"/>
    <col min="1291" max="1291" width="9.5703125" style="347" customWidth="1"/>
    <col min="1292" max="1292" width="9.7109375" style="347" customWidth="1"/>
    <col min="1293" max="1293" width="9.42578125" style="347" customWidth="1"/>
    <col min="1294" max="1294" width="9.85546875" style="347" customWidth="1"/>
    <col min="1295" max="1295" width="8.7109375" style="347" customWidth="1"/>
    <col min="1296" max="1296" width="8.85546875" style="347" customWidth="1"/>
    <col min="1297" max="1297" width="8.5703125" style="347" customWidth="1"/>
    <col min="1298" max="1298" width="9.140625" style="347" customWidth="1"/>
    <col min="1299" max="1299" width="15" style="347" customWidth="1"/>
    <col min="1300" max="1300" width="12.7109375" style="347" customWidth="1"/>
    <col min="1301" max="1301" width="12.28515625" style="347" customWidth="1"/>
    <col min="1302" max="1302" width="11.5703125" style="347" bestFit="1" customWidth="1"/>
    <col min="1303" max="1536" width="9.140625" style="347"/>
    <col min="1537" max="1537" width="3.5703125" style="347" customWidth="1"/>
    <col min="1538" max="1539" width="2.7109375" style="347" customWidth="1"/>
    <col min="1540" max="1540" width="3.42578125" style="347" customWidth="1"/>
    <col min="1541" max="1541" width="22.28515625" style="347" customWidth="1"/>
    <col min="1542" max="1542" width="0" style="347" hidden="1" customWidth="1"/>
    <col min="1543" max="1543" width="8.5703125" style="347" customWidth="1"/>
    <col min="1544" max="1544" width="9.28515625" style="347" customWidth="1"/>
    <col min="1545" max="1545" width="9.7109375" style="347" customWidth="1"/>
    <col min="1546" max="1546" width="10.5703125" style="347" customWidth="1"/>
    <col min="1547" max="1547" width="9.5703125" style="347" customWidth="1"/>
    <col min="1548" max="1548" width="9.7109375" style="347" customWidth="1"/>
    <col min="1549" max="1549" width="9.42578125" style="347" customWidth="1"/>
    <col min="1550" max="1550" width="9.85546875" style="347" customWidth="1"/>
    <col min="1551" max="1551" width="8.7109375" style="347" customWidth="1"/>
    <col min="1552" max="1552" width="8.85546875" style="347" customWidth="1"/>
    <col min="1553" max="1553" width="8.5703125" style="347" customWidth="1"/>
    <col min="1554" max="1554" width="9.140625" style="347" customWidth="1"/>
    <col min="1555" max="1555" width="15" style="347" customWidth="1"/>
    <col min="1556" max="1556" width="12.7109375" style="347" customWidth="1"/>
    <col min="1557" max="1557" width="12.28515625" style="347" customWidth="1"/>
    <col min="1558" max="1558" width="11.5703125" style="347" bestFit="1" customWidth="1"/>
    <col min="1559" max="1792" width="9.140625" style="347"/>
    <col min="1793" max="1793" width="3.5703125" style="347" customWidth="1"/>
    <col min="1794" max="1795" width="2.7109375" style="347" customWidth="1"/>
    <col min="1796" max="1796" width="3.42578125" style="347" customWidth="1"/>
    <col min="1797" max="1797" width="22.28515625" style="347" customWidth="1"/>
    <col min="1798" max="1798" width="0" style="347" hidden="1" customWidth="1"/>
    <col min="1799" max="1799" width="8.5703125" style="347" customWidth="1"/>
    <col min="1800" max="1800" width="9.28515625" style="347" customWidth="1"/>
    <col min="1801" max="1801" width="9.7109375" style="347" customWidth="1"/>
    <col min="1802" max="1802" width="10.5703125" style="347" customWidth="1"/>
    <col min="1803" max="1803" width="9.5703125" style="347" customWidth="1"/>
    <col min="1804" max="1804" width="9.7109375" style="347" customWidth="1"/>
    <col min="1805" max="1805" width="9.42578125" style="347" customWidth="1"/>
    <col min="1806" max="1806" width="9.85546875" style="347" customWidth="1"/>
    <col min="1807" max="1807" width="8.7109375" style="347" customWidth="1"/>
    <col min="1808" max="1808" width="8.85546875" style="347" customWidth="1"/>
    <col min="1809" max="1809" width="8.5703125" style="347" customWidth="1"/>
    <col min="1810" max="1810" width="9.140625" style="347" customWidth="1"/>
    <col min="1811" max="1811" width="15" style="347" customWidth="1"/>
    <col min="1812" max="1812" width="12.7109375" style="347" customWidth="1"/>
    <col min="1813" max="1813" width="12.28515625" style="347" customWidth="1"/>
    <col min="1814" max="1814" width="11.5703125" style="347" bestFit="1" customWidth="1"/>
    <col min="1815" max="2048" width="9.140625" style="347"/>
    <col min="2049" max="2049" width="3.5703125" style="347" customWidth="1"/>
    <col min="2050" max="2051" width="2.7109375" style="347" customWidth="1"/>
    <col min="2052" max="2052" width="3.42578125" style="347" customWidth="1"/>
    <col min="2053" max="2053" width="22.28515625" style="347" customWidth="1"/>
    <col min="2054" max="2054" width="0" style="347" hidden="1" customWidth="1"/>
    <col min="2055" max="2055" width="8.5703125" style="347" customWidth="1"/>
    <col min="2056" max="2056" width="9.28515625" style="347" customWidth="1"/>
    <col min="2057" max="2057" width="9.7109375" style="347" customWidth="1"/>
    <col min="2058" max="2058" width="10.5703125" style="347" customWidth="1"/>
    <col min="2059" max="2059" width="9.5703125" style="347" customWidth="1"/>
    <col min="2060" max="2060" width="9.7109375" style="347" customWidth="1"/>
    <col min="2061" max="2061" width="9.42578125" style="347" customWidth="1"/>
    <col min="2062" max="2062" width="9.85546875" style="347" customWidth="1"/>
    <col min="2063" max="2063" width="8.7109375" style="347" customWidth="1"/>
    <col min="2064" max="2064" width="8.85546875" style="347" customWidth="1"/>
    <col min="2065" max="2065" width="8.5703125" style="347" customWidth="1"/>
    <col min="2066" max="2066" width="9.140625" style="347" customWidth="1"/>
    <col min="2067" max="2067" width="15" style="347" customWidth="1"/>
    <col min="2068" max="2068" width="12.7109375" style="347" customWidth="1"/>
    <col min="2069" max="2069" width="12.28515625" style="347" customWidth="1"/>
    <col min="2070" max="2070" width="11.5703125" style="347" bestFit="1" customWidth="1"/>
    <col min="2071" max="2304" width="9.140625" style="347"/>
    <col min="2305" max="2305" width="3.5703125" style="347" customWidth="1"/>
    <col min="2306" max="2307" width="2.7109375" style="347" customWidth="1"/>
    <col min="2308" max="2308" width="3.42578125" style="347" customWidth="1"/>
    <col min="2309" max="2309" width="22.28515625" style="347" customWidth="1"/>
    <col min="2310" max="2310" width="0" style="347" hidden="1" customWidth="1"/>
    <col min="2311" max="2311" width="8.5703125" style="347" customWidth="1"/>
    <col min="2312" max="2312" width="9.28515625" style="347" customWidth="1"/>
    <col min="2313" max="2313" width="9.7109375" style="347" customWidth="1"/>
    <col min="2314" max="2314" width="10.5703125" style="347" customWidth="1"/>
    <col min="2315" max="2315" width="9.5703125" style="347" customWidth="1"/>
    <col min="2316" max="2316" width="9.7109375" style="347" customWidth="1"/>
    <col min="2317" max="2317" width="9.42578125" style="347" customWidth="1"/>
    <col min="2318" max="2318" width="9.85546875" style="347" customWidth="1"/>
    <col min="2319" max="2319" width="8.7109375" style="347" customWidth="1"/>
    <col min="2320" max="2320" width="8.85546875" style="347" customWidth="1"/>
    <col min="2321" max="2321" width="8.5703125" style="347" customWidth="1"/>
    <col min="2322" max="2322" width="9.140625" style="347" customWidth="1"/>
    <col min="2323" max="2323" width="15" style="347" customWidth="1"/>
    <col min="2324" max="2324" width="12.7109375" style="347" customWidth="1"/>
    <col min="2325" max="2325" width="12.28515625" style="347" customWidth="1"/>
    <col min="2326" max="2326" width="11.5703125" style="347" bestFit="1" customWidth="1"/>
    <col min="2327" max="2560" width="9.140625" style="347"/>
    <col min="2561" max="2561" width="3.5703125" style="347" customWidth="1"/>
    <col min="2562" max="2563" width="2.7109375" style="347" customWidth="1"/>
    <col min="2564" max="2564" width="3.42578125" style="347" customWidth="1"/>
    <col min="2565" max="2565" width="22.28515625" style="347" customWidth="1"/>
    <col min="2566" max="2566" width="0" style="347" hidden="1" customWidth="1"/>
    <col min="2567" max="2567" width="8.5703125" style="347" customWidth="1"/>
    <col min="2568" max="2568" width="9.28515625" style="347" customWidth="1"/>
    <col min="2569" max="2569" width="9.7109375" style="347" customWidth="1"/>
    <col min="2570" max="2570" width="10.5703125" style="347" customWidth="1"/>
    <col min="2571" max="2571" width="9.5703125" style="347" customWidth="1"/>
    <col min="2572" max="2572" width="9.7109375" style="347" customWidth="1"/>
    <col min="2573" max="2573" width="9.42578125" style="347" customWidth="1"/>
    <col min="2574" max="2574" width="9.85546875" style="347" customWidth="1"/>
    <col min="2575" max="2575" width="8.7109375" style="347" customWidth="1"/>
    <col min="2576" max="2576" width="8.85546875" style="347" customWidth="1"/>
    <col min="2577" max="2577" width="8.5703125" style="347" customWidth="1"/>
    <col min="2578" max="2578" width="9.140625" style="347" customWidth="1"/>
    <col min="2579" max="2579" width="15" style="347" customWidth="1"/>
    <col min="2580" max="2580" width="12.7109375" style="347" customWidth="1"/>
    <col min="2581" max="2581" width="12.28515625" style="347" customWidth="1"/>
    <col min="2582" max="2582" width="11.5703125" style="347" bestFit="1" customWidth="1"/>
    <col min="2583" max="2816" width="9.140625" style="347"/>
    <col min="2817" max="2817" width="3.5703125" style="347" customWidth="1"/>
    <col min="2818" max="2819" width="2.7109375" style="347" customWidth="1"/>
    <col min="2820" max="2820" width="3.42578125" style="347" customWidth="1"/>
    <col min="2821" max="2821" width="22.28515625" style="347" customWidth="1"/>
    <col min="2822" max="2822" width="0" style="347" hidden="1" customWidth="1"/>
    <col min="2823" max="2823" width="8.5703125" style="347" customWidth="1"/>
    <col min="2824" max="2824" width="9.28515625" style="347" customWidth="1"/>
    <col min="2825" max="2825" width="9.7109375" style="347" customWidth="1"/>
    <col min="2826" max="2826" width="10.5703125" style="347" customWidth="1"/>
    <col min="2827" max="2827" width="9.5703125" style="347" customWidth="1"/>
    <col min="2828" max="2828" width="9.7109375" style="347" customWidth="1"/>
    <col min="2829" max="2829" width="9.42578125" style="347" customWidth="1"/>
    <col min="2830" max="2830" width="9.85546875" style="347" customWidth="1"/>
    <col min="2831" max="2831" width="8.7109375" style="347" customWidth="1"/>
    <col min="2832" max="2832" width="8.85546875" style="347" customWidth="1"/>
    <col min="2833" max="2833" width="8.5703125" style="347" customWidth="1"/>
    <col min="2834" max="2834" width="9.140625" style="347" customWidth="1"/>
    <col min="2835" max="2835" width="15" style="347" customWidth="1"/>
    <col min="2836" max="2836" width="12.7109375" style="347" customWidth="1"/>
    <col min="2837" max="2837" width="12.28515625" style="347" customWidth="1"/>
    <col min="2838" max="2838" width="11.5703125" style="347" bestFit="1" customWidth="1"/>
    <col min="2839" max="3072" width="9.140625" style="347"/>
    <col min="3073" max="3073" width="3.5703125" style="347" customWidth="1"/>
    <col min="3074" max="3075" width="2.7109375" style="347" customWidth="1"/>
    <col min="3076" max="3076" width="3.42578125" style="347" customWidth="1"/>
    <col min="3077" max="3077" width="22.28515625" style="347" customWidth="1"/>
    <col min="3078" max="3078" width="0" style="347" hidden="1" customWidth="1"/>
    <col min="3079" max="3079" width="8.5703125" style="347" customWidth="1"/>
    <col min="3080" max="3080" width="9.28515625" style="347" customWidth="1"/>
    <col min="3081" max="3081" width="9.7109375" style="347" customWidth="1"/>
    <col min="3082" max="3082" width="10.5703125" style="347" customWidth="1"/>
    <col min="3083" max="3083" width="9.5703125" style="347" customWidth="1"/>
    <col min="3084" max="3084" width="9.7109375" style="347" customWidth="1"/>
    <col min="3085" max="3085" width="9.42578125" style="347" customWidth="1"/>
    <col min="3086" max="3086" width="9.85546875" style="347" customWidth="1"/>
    <col min="3087" max="3087" width="8.7109375" style="347" customWidth="1"/>
    <col min="3088" max="3088" width="8.85546875" style="347" customWidth="1"/>
    <col min="3089" max="3089" width="8.5703125" style="347" customWidth="1"/>
    <col min="3090" max="3090" width="9.140625" style="347" customWidth="1"/>
    <col min="3091" max="3091" width="15" style="347" customWidth="1"/>
    <col min="3092" max="3092" width="12.7109375" style="347" customWidth="1"/>
    <col min="3093" max="3093" width="12.28515625" style="347" customWidth="1"/>
    <col min="3094" max="3094" width="11.5703125" style="347" bestFit="1" customWidth="1"/>
    <col min="3095" max="3328" width="9.140625" style="347"/>
    <col min="3329" max="3329" width="3.5703125" style="347" customWidth="1"/>
    <col min="3330" max="3331" width="2.7109375" style="347" customWidth="1"/>
    <col min="3332" max="3332" width="3.42578125" style="347" customWidth="1"/>
    <col min="3333" max="3333" width="22.28515625" style="347" customWidth="1"/>
    <col min="3334" max="3334" width="0" style="347" hidden="1" customWidth="1"/>
    <col min="3335" max="3335" width="8.5703125" style="347" customWidth="1"/>
    <col min="3336" max="3336" width="9.28515625" style="347" customWidth="1"/>
    <col min="3337" max="3337" width="9.7109375" style="347" customWidth="1"/>
    <col min="3338" max="3338" width="10.5703125" style="347" customWidth="1"/>
    <col min="3339" max="3339" width="9.5703125" style="347" customWidth="1"/>
    <col min="3340" max="3340" width="9.7109375" style="347" customWidth="1"/>
    <col min="3341" max="3341" width="9.42578125" style="347" customWidth="1"/>
    <col min="3342" max="3342" width="9.85546875" style="347" customWidth="1"/>
    <col min="3343" max="3343" width="8.7109375" style="347" customWidth="1"/>
    <col min="3344" max="3344" width="8.85546875" style="347" customWidth="1"/>
    <col min="3345" max="3345" width="8.5703125" style="347" customWidth="1"/>
    <col min="3346" max="3346" width="9.140625" style="347" customWidth="1"/>
    <col min="3347" max="3347" width="15" style="347" customWidth="1"/>
    <col min="3348" max="3348" width="12.7109375" style="347" customWidth="1"/>
    <col min="3349" max="3349" width="12.28515625" style="347" customWidth="1"/>
    <col min="3350" max="3350" width="11.5703125" style="347" bestFit="1" customWidth="1"/>
    <col min="3351" max="3584" width="9.140625" style="347"/>
    <col min="3585" max="3585" width="3.5703125" style="347" customWidth="1"/>
    <col min="3586" max="3587" width="2.7109375" style="347" customWidth="1"/>
    <col min="3588" max="3588" width="3.42578125" style="347" customWidth="1"/>
    <col min="3589" max="3589" width="22.28515625" style="347" customWidth="1"/>
    <col min="3590" max="3590" width="0" style="347" hidden="1" customWidth="1"/>
    <col min="3591" max="3591" width="8.5703125" style="347" customWidth="1"/>
    <col min="3592" max="3592" width="9.28515625" style="347" customWidth="1"/>
    <col min="3593" max="3593" width="9.7109375" style="347" customWidth="1"/>
    <col min="3594" max="3594" width="10.5703125" style="347" customWidth="1"/>
    <col min="3595" max="3595" width="9.5703125" style="347" customWidth="1"/>
    <col min="3596" max="3596" width="9.7109375" style="347" customWidth="1"/>
    <col min="3597" max="3597" width="9.42578125" style="347" customWidth="1"/>
    <col min="3598" max="3598" width="9.85546875" style="347" customWidth="1"/>
    <col min="3599" max="3599" width="8.7109375" style="347" customWidth="1"/>
    <col min="3600" max="3600" width="8.85546875" style="347" customWidth="1"/>
    <col min="3601" max="3601" width="8.5703125" style="347" customWidth="1"/>
    <col min="3602" max="3602" width="9.140625" style="347" customWidth="1"/>
    <col min="3603" max="3603" width="15" style="347" customWidth="1"/>
    <col min="3604" max="3604" width="12.7109375" style="347" customWidth="1"/>
    <col min="3605" max="3605" width="12.28515625" style="347" customWidth="1"/>
    <col min="3606" max="3606" width="11.5703125" style="347" bestFit="1" customWidth="1"/>
    <col min="3607" max="3840" width="9.140625" style="347"/>
    <col min="3841" max="3841" width="3.5703125" style="347" customWidth="1"/>
    <col min="3842" max="3843" width="2.7109375" style="347" customWidth="1"/>
    <col min="3844" max="3844" width="3.42578125" style="347" customWidth="1"/>
    <col min="3845" max="3845" width="22.28515625" style="347" customWidth="1"/>
    <col min="3846" max="3846" width="0" style="347" hidden="1" customWidth="1"/>
    <col min="3847" max="3847" width="8.5703125" style="347" customWidth="1"/>
    <col min="3848" max="3848" width="9.28515625" style="347" customWidth="1"/>
    <col min="3849" max="3849" width="9.7109375" style="347" customWidth="1"/>
    <col min="3850" max="3850" width="10.5703125" style="347" customWidth="1"/>
    <col min="3851" max="3851" width="9.5703125" style="347" customWidth="1"/>
    <col min="3852" max="3852" width="9.7109375" style="347" customWidth="1"/>
    <col min="3853" max="3853" width="9.42578125" style="347" customWidth="1"/>
    <col min="3854" max="3854" width="9.85546875" style="347" customWidth="1"/>
    <col min="3855" max="3855" width="8.7109375" style="347" customWidth="1"/>
    <col min="3856" max="3856" width="8.85546875" style="347" customWidth="1"/>
    <col min="3857" max="3857" width="8.5703125" style="347" customWidth="1"/>
    <col min="3858" max="3858" width="9.140625" style="347" customWidth="1"/>
    <col min="3859" max="3859" width="15" style="347" customWidth="1"/>
    <col min="3860" max="3860" width="12.7109375" style="347" customWidth="1"/>
    <col min="3861" max="3861" width="12.28515625" style="347" customWidth="1"/>
    <col min="3862" max="3862" width="11.5703125" style="347" bestFit="1" customWidth="1"/>
    <col min="3863" max="4096" width="9.140625" style="347"/>
    <col min="4097" max="4097" width="3.5703125" style="347" customWidth="1"/>
    <col min="4098" max="4099" width="2.7109375" style="347" customWidth="1"/>
    <col min="4100" max="4100" width="3.42578125" style="347" customWidth="1"/>
    <col min="4101" max="4101" width="22.28515625" style="347" customWidth="1"/>
    <col min="4102" max="4102" width="0" style="347" hidden="1" customWidth="1"/>
    <col min="4103" max="4103" width="8.5703125" style="347" customWidth="1"/>
    <col min="4104" max="4104" width="9.28515625" style="347" customWidth="1"/>
    <col min="4105" max="4105" width="9.7109375" style="347" customWidth="1"/>
    <col min="4106" max="4106" width="10.5703125" style="347" customWidth="1"/>
    <col min="4107" max="4107" width="9.5703125" style="347" customWidth="1"/>
    <col min="4108" max="4108" width="9.7109375" style="347" customWidth="1"/>
    <col min="4109" max="4109" width="9.42578125" style="347" customWidth="1"/>
    <col min="4110" max="4110" width="9.85546875" style="347" customWidth="1"/>
    <col min="4111" max="4111" width="8.7109375" style="347" customWidth="1"/>
    <col min="4112" max="4112" width="8.85546875" style="347" customWidth="1"/>
    <col min="4113" max="4113" width="8.5703125" style="347" customWidth="1"/>
    <col min="4114" max="4114" width="9.140625" style="347" customWidth="1"/>
    <col min="4115" max="4115" width="15" style="347" customWidth="1"/>
    <col min="4116" max="4116" width="12.7109375" style="347" customWidth="1"/>
    <col min="4117" max="4117" width="12.28515625" style="347" customWidth="1"/>
    <col min="4118" max="4118" width="11.5703125" style="347" bestFit="1" customWidth="1"/>
    <col min="4119" max="4352" width="9.140625" style="347"/>
    <col min="4353" max="4353" width="3.5703125" style="347" customWidth="1"/>
    <col min="4354" max="4355" width="2.7109375" style="347" customWidth="1"/>
    <col min="4356" max="4356" width="3.42578125" style="347" customWidth="1"/>
    <col min="4357" max="4357" width="22.28515625" style="347" customWidth="1"/>
    <col min="4358" max="4358" width="0" style="347" hidden="1" customWidth="1"/>
    <col min="4359" max="4359" width="8.5703125" style="347" customWidth="1"/>
    <col min="4360" max="4360" width="9.28515625" style="347" customWidth="1"/>
    <col min="4361" max="4361" width="9.7109375" style="347" customWidth="1"/>
    <col min="4362" max="4362" width="10.5703125" style="347" customWidth="1"/>
    <col min="4363" max="4363" width="9.5703125" style="347" customWidth="1"/>
    <col min="4364" max="4364" width="9.7109375" style="347" customWidth="1"/>
    <col min="4365" max="4365" width="9.42578125" style="347" customWidth="1"/>
    <col min="4366" max="4366" width="9.85546875" style="347" customWidth="1"/>
    <col min="4367" max="4367" width="8.7109375" style="347" customWidth="1"/>
    <col min="4368" max="4368" width="8.85546875" style="347" customWidth="1"/>
    <col min="4369" max="4369" width="8.5703125" style="347" customWidth="1"/>
    <col min="4370" max="4370" width="9.140625" style="347" customWidth="1"/>
    <col min="4371" max="4371" width="15" style="347" customWidth="1"/>
    <col min="4372" max="4372" width="12.7109375" style="347" customWidth="1"/>
    <col min="4373" max="4373" width="12.28515625" style="347" customWidth="1"/>
    <col min="4374" max="4374" width="11.5703125" style="347" bestFit="1" customWidth="1"/>
    <col min="4375" max="4608" width="9.140625" style="347"/>
    <col min="4609" max="4609" width="3.5703125" style="347" customWidth="1"/>
    <col min="4610" max="4611" width="2.7109375" style="347" customWidth="1"/>
    <col min="4612" max="4612" width="3.42578125" style="347" customWidth="1"/>
    <col min="4613" max="4613" width="22.28515625" style="347" customWidth="1"/>
    <col min="4614" max="4614" width="0" style="347" hidden="1" customWidth="1"/>
    <col min="4615" max="4615" width="8.5703125" style="347" customWidth="1"/>
    <col min="4616" max="4616" width="9.28515625" style="347" customWidth="1"/>
    <col min="4617" max="4617" width="9.7109375" style="347" customWidth="1"/>
    <col min="4618" max="4618" width="10.5703125" style="347" customWidth="1"/>
    <col min="4619" max="4619" width="9.5703125" style="347" customWidth="1"/>
    <col min="4620" max="4620" width="9.7109375" style="347" customWidth="1"/>
    <col min="4621" max="4621" width="9.42578125" style="347" customWidth="1"/>
    <col min="4622" max="4622" width="9.85546875" style="347" customWidth="1"/>
    <col min="4623" max="4623" width="8.7109375" style="347" customWidth="1"/>
    <col min="4624" max="4624" width="8.85546875" style="347" customWidth="1"/>
    <col min="4625" max="4625" width="8.5703125" style="347" customWidth="1"/>
    <col min="4626" max="4626" width="9.140625" style="347" customWidth="1"/>
    <col min="4627" max="4627" width="15" style="347" customWidth="1"/>
    <col min="4628" max="4628" width="12.7109375" style="347" customWidth="1"/>
    <col min="4629" max="4629" width="12.28515625" style="347" customWidth="1"/>
    <col min="4630" max="4630" width="11.5703125" style="347" bestFit="1" customWidth="1"/>
    <col min="4631" max="4864" width="9.140625" style="347"/>
    <col min="4865" max="4865" width="3.5703125" style="347" customWidth="1"/>
    <col min="4866" max="4867" width="2.7109375" style="347" customWidth="1"/>
    <col min="4868" max="4868" width="3.42578125" style="347" customWidth="1"/>
    <col min="4869" max="4869" width="22.28515625" style="347" customWidth="1"/>
    <col min="4870" max="4870" width="0" style="347" hidden="1" customWidth="1"/>
    <col min="4871" max="4871" width="8.5703125" style="347" customWidth="1"/>
    <col min="4872" max="4872" width="9.28515625" style="347" customWidth="1"/>
    <col min="4873" max="4873" width="9.7109375" style="347" customWidth="1"/>
    <col min="4874" max="4874" width="10.5703125" style="347" customWidth="1"/>
    <col min="4875" max="4875" width="9.5703125" style="347" customWidth="1"/>
    <col min="4876" max="4876" width="9.7109375" style="347" customWidth="1"/>
    <col min="4877" max="4877" width="9.42578125" style="347" customWidth="1"/>
    <col min="4878" max="4878" width="9.85546875" style="347" customWidth="1"/>
    <col min="4879" max="4879" width="8.7109375" style="347" customWidth="1"/>
    <col min="4880" max="4880" width="8.85546875" style="347" customWidth="1"/>
    <col min="4881" max="4881" width="8.5703125" style="347" customWidth="1"/>
    <col min="4882" max="4882" width="9.140625" style="347" customWidth="1"/>
    <col min="4883" max="4883" width="15" style="347" customWidth="1"/>
    <col min="4884" max="4884" width="12.7109375" style="347" customWidth="1"/>
    <col min="4885" max="4885" width="12.28515625" style="347" customWidth="1"/>
    <col min="4886" max="4886" width="11.5703125" style="347" bestFit="1" customWidth="1"/>
    <col min="4887" max="5120" width="9.140625" style="347"/>
    <col min="5121" max="5121" width="3.5703125" style="347" customWidth="1"/>
    <col min="5122" max="5123" width="2.7109375" style="347" customWidth="1"/>
    <col min="5124" max="5124" width="3.42578125" style="347" customWidth="1"/>
    <col min="5125" max="5125" width="22.28515625" style="347" customWidth="1"/>
    <col min="5126" max="5126" width="0" style="347" hidden="1" customWidth="1"/>
    <col min="5127" max="5127" width="8.5703125" style="347" customWidth="1"/>
    <col min="5128" max="5128" width="9.28515625" style="347" customWidth="1"/>
    <col min="5129" max="5129" width="9.7109375" style="347" customWidth="1"/>
    <col min="5130" max="5130" width="10.5703125" style="347" customWidth="1"/>
    <col min="5131" max="5131" width="9.5703125" style="347" customWidth="1"/>
    <col min="5132" max="5132" width="9.7109375" style="347" customWidth="1"/>
    <col min="5133" max="5133" width="9.42578125" style="347" customWidth="1"/>
    <col min="5134" max="5134" width="9.85546875" style="347" customWidth="1"/>
    <col min="5135" max="5135" width="8.7109375" style="347" customWidth="1"/>
    <col min="5136" max="5136" width="8.85546875" style="347" customWidth="1"/>
    <col min="5137" max="5137" width="8.5703125" style="347" customWidth="1"/>
    <col min="5138" max="5138" width="9.140625" style="347" customWidth="1"/>
    <col min="5139" max="5139" width="15" style="347" customWidth="1"/>
    <col min="5140" max="5140" width="12.7109375" style="347" customWidth="1"/>
    <col min="5141" max="5141" width="12.28515625" style="347" customWidth="1"/>
    <col min="5142" max="5142" width="11.5703125" style="347" bestFit="1" customWidth="1"/>
    <col min="5143" max="5376" width="9.140625" style="347"/>
    <col min="5377" max="5377" width="3.5703125" style="347" customWidth="1"/>
    <col min="5378" max="5379" width="2.7109375" style="347" customWidth="1"/>
    <col min="5380" max="5380" width="3.42578125" style="347" customWidth="1"/>
    <col min="5381" max="5381" width="22.28515625" style="347" customWidth="1"/>
    <col min="5382" max="5382" width="0" style="347" hidden="1" customWidth="1"/>
    <col min="5383" max="5383" width="8.5703125" style="347" customWidth="1"/>
    <col min="5384" max="5384" width="9.28515625" style="347" customWidth="1"/>
    <col min="5385" max="5385" width="9.7109375" style="347" customWidth="1"/>
    <col min="5386" max="5386" width="10.5703125" style="347" customWidth="1"/>
    <col min="5387" max="5387" width="9.5703125" style="347" customWidth="1"/>
    <col min="5388" max="5388" width="9.7109375" style="347" customWidth="1"/>
    <col min="5389" max="5389" width="9.42578125" style="347" customWidth="1"/>
    <col min="5390" max="5390" width="9.85546875" style="347" customWidth="1"/>
    <col min="5391" max="5391" width="8.7109375" style="347" customWidth="1"/>
    <col min="5392" max="5392" width="8.85546875" style="347" customWidth="1"/>
    <col min="5393" max="5393" width="8.5703125" style="347" customWidth="1"/>
    <col min="5394" max="5394" width="9.140625" style="347" customWidth="1"/>
    <col min="5395" max="5395" width="15" style="347" customWidth="1"/>
    <col min="5396" max="5396" width="12.7109375" style="347" customWidth="1"/>
    <col min="5397" max="5397" width="12.28515625" style="347" customWidth="1"/>
    <col min="5398" max="5398" width="11.5703125" style="347" bestFit="1" customWidth="1"/>
    <col min="5399" max="5632" width="9.140625" style="347"/>
    <col min="5633" max="5633" width="3.5703125" style="347" customWidth="1"/>
    <col min="5634" max="5635" width="2.7109375" style="347" customWidth="1"/>
    <col min="5636" max="5636" width="3.42578125" style="347" customWidth="1"/>
    <col min="5637" max="5637" width="22.28515625" style="347" customWidth="1"/>
    <col min="5638" max="5638" width="0" style="347" hidden="1" customWidth="1"/>
    <col min="5639" max="5639" width="8.5703125" style="347" customWidth="1"/>
    <col min="5640" max="5640" width="9.28515625" style="347" customWidth="1"/>
    <col min="5641" max="5641" width="9.7109375" style="347" customWidth="1"/>
    <col min="5642" max="5642" width="10.5703125" style="347" customWidth="1"/>
    <col min="5643" max="5643" width="9.5703125" style="347" customWidth="1"/>
    <col min="5644" max="5644" width="9.7109375" style="347" customWidth="1"/>
    <col min="5645" max="5645" width="9.42578125" style="347" customWidth="1"/>
    <col min="5646" max="5646" width="9.85546875" style="347" customWidth="1"/>
    <col min="5647" max="5647" width="8.7109375" style="347" customWidth="1"/>
    <col min="5648" max="5648" width="8.85546875" style="347" customWidth="1"/>
    <col min="5649" max="5649" width="8.5703125" style="347" customWidth="1"/>
    <col min="5650" max="5650" width="9.140625" style="347" customWidth="1"/>
    <col min="5651" max="5651" width="15" style="347" customWidth="1"/>
    <col min="5652" max="5652" width="12.7109375" style="347" customWidth="1"/>
    <col min="5653" max="5653" width="12.28515625" style="347" customWidth="1"/>
    <col min="5654" max="5654" width="11.5703125" style="347" bestFit="1" customWidth="1"/>
    <col min="5655" max="5888" width="9.140625" style="347"/>
    <col min="5889" max="5889" width="3.5703125" style="347" customWidth="1"/>
    <col min="5890" max="5891" width="2.7109375" style="347" customWidth="1"/>
    <col min="5892" max="5892" width="3.42578125" style="347" customWidth="1"/>
    <col min="5893" max="5893" width="22.28515625" style="347" customWidth="1"/>
    <col min="5894" max="5894" width="0" style="347" hidden="1" customWidth="1"/>
    <col min="5895" max="5895" width="8.5703125" style="347" customWidth="1"/>
    <col min="5896" max="5896" width="9.28515625" style="347" customWidth="1"/>
    <col min="5897" max="5897" width="9.7109375" style="347" customWidth="1"/>
    <col min="5898" max="5898" width="10.5703125" style="347" customWidth="1"/>
    <col min="5899" max="5899" width="9.5703125" style="347" customWidth="1"/>
    <col min="5900" max="5900" width="9.7109375" style="347" customWidth="1"/>
    <col min="5901" max="5901" width="9.42578125" style="347" customWidth="1"/>
    <col min="5902" max="5902" width="9.85546875" style="347" customWidth="1"/>
    <col min="5903" max="5903" width="8.7109375" style="347" customWidth="1"/>
    <col min="5904" max="5904" width="8.85546875" style="347" customWidth="1"/>
    <col min="5905" max="5905" width="8.5703125" style="347" customWidth="1"/>
    <col min="5906" max="5906" width="9.140625" style="347" customWidth="1"/>
    <col min="5907" max="5907" width="15" style="347" customWidth="1"/>
    <col min="5908" max="5908" width="12.7109375" style="347" customWidth="1"/>
    <col min="5909" max="5909" width="12.28515625" style="347" customWidth="1"/>
    <col min="5910" max="5910" width="11.5703125" style="347" bestFit="1" customWidth="1"/>
    <col min="5911" max="6144" width="9.140625" style="347"/>
    <col min="6145" max="6145" width="3.5703125" style="347" customWidth="1"/>
    <col min="6146" max="6147" width="2.7109375" style="347" customWidth="1"/>
    <col min="6148" max="6148" width="3.42578125" style="347" customWidth="1"/>
    <col min="6149" max="6149" width="22.28515625" style="347" customWidth="1"/>
    <col min="6150" max="6150" width="0" style="347" hidden="1" customWidth="1"/>
    <col min="6151" max="6151" width="8.5703125" style="347" customWidth="1"/>
    <col min="6152" max="6152" width="9.28515625" style="347" customWidth="1"/>
    <col min="6153" max="6153" width="9.7109375" style="347" customWidth="1"/>
    <col min="6154" max="6154" width="10.5703125" style="347" customWidth="1"/>
    <col min="6155" max="6155" width="9.5703125" style="347" customWidth="1"/>
    <col min="6156" max="6156" width="9.7109375" style="347" customWidth="1"/>
    <col min="6157" max="6157" width="9.42578125" style="347" customWidth="1"/>
    <col min="6158" max="6158" width="9.85546875" style="347" customWidth="1"/>
    <col min="6159" max="6159" width="8.7109375" style="347" customWidth="1"/>
    <col min="6160" max="6160" width="8.85546875" style="347" customWidth="1"/>
    <col min="6161" max="6161" width="8.5703125" style="347" customWidth="1"/>
    <col min="6162" max="6162" width="9.140625" style="347" customWidth="1"/>
    <col min="6163" max="6163" width="15" style="347" customWidth="1"/>
    <col min="6164" max="6164" width="12.7109375" style="347" customWidth="1"/>
    <col min="6165" max="6165" width="12.28515625" style="347" customWidth="1"/>
    <col min="6166" max="6166" width="11.5703125" style="347" bestFit="1" customWidth="1"/>
    <col min="6167" max="6400" width="9.140625" style="347"/>
    <col min="6401" max="6401" width="3.5703125" style="347" customWidth="1"/>
    <col min="6402" max="6403" width="2.7109375" style="347" customWidth="1"/>
    <col min="6404" max="6404" width="3.42578125" style="347" customWidth="1"/>
    <col min="6405" max="6405" width="22.28515625" style="347" customWidth="1"/>
    <col min="6406" max="6406" width="0" style="347" hidden="1" customWidth="1"/>
    <col min="6407" max="6407" width="8.5703125" style="347" customWidth="1"/>
    <col min="6408" max="6408" width="9.28515625" style="347" customWidth="1"/>
    <col min="6409" max="6409" width="9.7109375" style="347" customWidth="1"/>
    <col min="6410" max="6410" width="10.5703125" style="347" customWidth="1"/>
    <col min="6411" max="6411" width="9.5703125" style="347" customWidth="1"/>
    <col min="6412" max="6412" width="9.7109375" style="347" customWidth="1"/>
    <col min="6413" max="6413" width="9.42578125" style="347" customWidth="1"/>
    <col min="6414" max="6414" width="9.85546875" style="347" customWidth="1"/>
    <col min="6415" max="6415" width="8.7109375" style="347" customWidth="1"/>
    <col min="6416" max="6416" width="8.85546875" style="347" customWidth="1"/>
    <col min="6417" max="6417" width="8.5703125" style="347" customWidth="1"/>
    <col min="6418" max="6418" width="9.140625" style="347" customWidth="1"/>
    <col min="6419" max="6419" width="15" style="347" customWidth="1"/>
    <col min="6420" max="6420" width="12.7109375" style="347" customWidth="1"/>
    <col min="6421" max="6421" width="12.28515625" style="347" customWidth="1"/>
    <col min="6422" max="6422" width="11.5703125" style="347" bestFit="1" customWidth="1"/>
    <col min="6423" max="6656" width="9.140625" style="347"/>
    <col min="6657" max="6657" width="3.5703125" style="347" customWidth="1"/>
    <col min="6658" max="6659" width="2.7109375" style="347" customWidth="1"/>
    <col min="6660" max="6660" width="3.42578125" style="347" customWidth="1"/>
    <col min="6661" max="6661" width="22.28515625" style="347" customWidth="1"/>
    <col min="6662" max="6662" width="0" style="347" hidden="1" customWidth="1"/>
    <col min="6663" max="6663" width="8.5703125" style="347" customWidth="1"/>
    <col min="6664" max="6664" width="9.28515625" style="347" customWidth="1"/>
    <col min="6665" max="6665" width="9.7109375" style="347" customWidth="1"/>
    <col min="6666" max="6666" width="10.5703125" style="347" customWidth="1"/>
    <col min="6667" max="6667" width="9.5703125" style="347" customWidth="1"/>
    <col min="6668" max="6668" width="9.7109375" style="347" customWidth="1"/>
    <col min="6669" max="6669" width="9.42578125" style="347" customWidth="1"/>
    <col min="6670" max="6670" width="9.85546875" style="347" customWidth="1"/>
    <col min="6671" max="6671" width="8.7109375" style="347" customWidth="1"/>
    <col min="6672" max="6672" width="8.85546875" style="347" customWidth="1"/>
    <col min="6673" max="6673" width="8.5703125" style="347" customWidth="1"/>
    <col min="6674" max="6674" width="9.140625" style="347" customWidth="1"/>
    <col min="6675" max="6675" width="15" style="347" customWidth="1"/>
    <col min="6676" max="6676" width="12.7109375" style="347" customWidth="1"/>
    <col min="6677" max="6677" width="12.28515625" style="347" customWidth="1"/>
    <col min="6678" max="6678" width="11.5703125" style="347" bestFit="1" customWidth="1"/>
    <col min="6679" max="6912" width="9.140625" style="347"/>
    <col min="6913" max="6913" width="3.5703125" style="347" customWidth="1"/>
    <col min="6914" max="6915" width="2.7109375" style="347" customWidth="1"/>
    <col min="6916" max="6916" width="3.42578125" style="347" customWidth="1"/>
    <col min="6917" max="6917" width="22.28515625" style="347" customWidth="1"/>
    <col min="6918" max="6918" width="0" style="347" hidden="1" customWidth="1"/>
    <col min="6919" max="6919" width="8.5703125" style="347" customWidth="1"/>
    <col min="6920" max="6920" width="9.28515625" style="347" customWidth="1"/>
    <col min="6921" max="6921" width="9.7109375" style="347" customWidth="1"/>
    <col min="6922" max="6922" width="10.5703125" style="347" customWidth="1"/>
    <col min="6923" max="6923" width="9.5703125" style="347" customWidth="1"/>
    <col min="6924" max="6924" width="9.7109375" style="347" customWidth="1"/>
    <col min="6925" max="6925" width="9.42578125" style="347" customWidth="1"/>
    <col min="6926" max="6926" width="9.85546875" style="347" customWidth="1"/>
    <col min="6927" max="6927" width="8.7109375" style="347" customWidth="1"/>
    <col min="6928" max="6928" width="8.85546875" style="347" customWidth="1"/>
    <col min="6929" max="6929" width="8.5703125" style="347" customWidth="1"/>
    <col min="6930" max="6930" width="9.140625" style="347" customWidth="1"/>
    <col min="6931" max="6931" width="15" style="347" customWidth="1"/>
    <col min="6932" max="6932" width="12.7109375" style="347" customWidth="1"/>
    <col min="6933" max="6933" width="12.28515625" style="347" customWidth="1"/>
    <col min="6934" max="6934" width="11.5703125" style="347" bestFit="1" customWidth="1"/>
    <col min="6935" max="7168" width="9.140625" style="347"/>
    <col min="7169" max="7169" width="3.5703125" style="347" customWidth="1"/>
    <col min="7170" max="7171" width="2.7109375" style="347" customWidth="1"/>
    <col min="7172" max="7172" width="3.42578125" style="347" customWidth="1"/>
    <col min="7173" max="7173" width="22.28515625" style="347" customWidth="1"/>
    <col min="7174" max="7174" width="0" style="347" hidden="1" customWidth="1"/>
    <col min="7175" max="7175" width="8.5703125" style="347" customWidth="1"/>
    <col min="7176" max="7176" width="9.28515625" style="347" customWidth="1"/>
    <col min="7177" max="7177" width="9.7109375" style="347" customWidth="1"/>
    <col min="7178" max="7178" width="10.5703125" style="347" customWidth="1"/>
    <col min="7179" max="7179" width="9.5703125" style="347" customWidth="1"/>
    <col min="7180" max="7180" width="9.7109375" style="347" customWidth="1"/>
    <col min="7181" max="7181" width="9.42578125" style="347" customWidth="1"/>
    <col min="7182" max="7182" width="9.85546875" style="347" customWidth="1"/>
    <col min="7183" max="7183" width="8.7109375" style="347" customWidth="1"/>
    <col min="7184" max="7184" width="8.85546875" style="347" customWidth="1"/>
    <col min="7185" max="7185" width="8.5703125" style="347" customWidth="1"/>
    <col min="7186" max="7186" width="9.140625" style="347" customWidth="1"/>
    <col min="7187" max="7187" width="15" style="347" customWidth="1"/>
    <col min="7188" max="7188" width="12.7109375" style="347" customWidth="1"/>
    <col min="7189" max="7189" width="12.28515625" style="347" customWidth="1"/>
    <col min="7190" max="7190" width="11.5703125" style="347" bestFit="1" customWidth="1"/>
    <col min="7191" max="7424" width="9.140625" style="347"/>
    <col min="7425" max="7425" width="3.5703125" style="347" customWidth="1"/>
    <col min="7426" max="7427" width="2.7109375" style="347" customWidth="1"/>
    <col min="7428" max="7428" width="3.42578125" style="347" customWidth="1"/>
    <col min="7429" max="7429" width="22.28515625" style="347" customWidth="1"/>
    <col min="7430" max="7430" width="0" style="347" hidden="1" customWidth="1"/>
    <col min="7431" max="7431" width="8.5703125" style="347" customWidth="1"/>
    <col min="7432" max="7432" width="9.28515625" style="347" customWidth="1"/>
    <col min="7433" max="7433" width="9.7109375" style="347" customWidth="1"/>
    <col min="7434" max="7434" width="10.5703125" style="347" customWidth="1"/>
    <col min="7435" max="7435" width="9.5703125" style="347" customWidth="1"/>
    <col min="7436" max="7436" width="9.7109375" style="347" customWidth="1"/>
    <col min="7437" max="7437" width="9.42578125" style="347" customWidth="1"/>
    <col min="7438" max="7438" width="9.85546875" style="347" customWidth="1"/>
    <col min="7439" max="7439" width="8.7109375" style="347" customWidth="1"/>
    <col min="7440" max="7440" width="8.85546875" style="347" customWidth="1"/>
    <col min="7441" max="7441" width="8.5703125" style="347" customWidth="1"/>
    <col min="7442" max="7442" width="9.140625" style="347" customWidth="1"/>
    <col min="7443" max="7443" width="15" style="347" customWidth="1"/>
    <col min="7444" max="7444" width="12.7109375" style="347" customWidth="1"/>
    <col min="7445" max="7445" width="12.28515625" style="347" customWidth="1"/>
    <col min="7446" max="7446" width="11.5703125" style="347" bestFit="1" customWidth="1"/>
    <col min="7447" max="7680" width="9.140625" style="347"/>
    <col min="7681" max="7681" width="3.5703125" style="347" customWidth="1"/>
    <col min="7682" max="7683" width="2.7109375" style="347" customWidth="1"/>
    <col min="7684" max="7684" width="3.42578125" style="347" customWidth="1"/>
    <col min="7685" max="7685" width="22.28515625" style="347" customWidth="1"/>
    <col min="7686" max="7686" width="0" style="347" hidden="1" customWidth="1"/>
    <col min="7687" max="7687" width="8.5703125" style="347" customWidth="1"/>
    <col min="7688" max="7688" width="9.28515625" style="347" customWidth="1"/>
    <col min="7689" max="7689" width="9.7109375" style="347" customWidth="1"/>
    <col min="7690" max="7690" width="10.5703125" style="347" customWidth="1"/>
    <col min="7691" max="7691" width="9.5703125" style="347" customWidth="1"/>
    <col min="7692" max="7692" width="9.7109375" style="347" customWidth="1"/>
    <col min="7693" max="7693" width="9.42578125" style="347" customWidth="1"/>
    <col min="7694" max="7694" width="9.85546875" style="347" customWidth="1"/>
    <col min="7695" max="7695" width="8.7109375" style="347" customWidth="1"/>
    <col min="7696" max="7696" width="8.85546875" style="347" customWidth="1"/>
    <col min="7697" max="7697" width="8.5703125" style="347" customWidth="1"/>
    <col min="7698" max="7698" width="9.140625" style="347" customWidth="1"/>
    <col min="7699" max="7699" width="15" style="347" customWidth="1"/>
    <col min="7700" max="7700" width="12.7109375" style="347" customWidth="1"/>
    <col min="7701" max="7701" width="12.28515625" style="347" customWidth="1"/>
    <col min="7702" max="7702" width="11.5703125" style="347" bestFit="1" customWidth="1"/>
    <col min="7703" max="7936" width="9.140625" style="347"/>
    <col min="7937" max="7937" width="3.5703125" style="347" customWidth="1"/>
    <col min="7938" max="7939" width="2.7109375" style="347" customWidth="1"/>
    <col min="7940" max="7940" width="3.42578125" style="347" customWidth="1"/>
    <col min="7941" max="7941" width="22.28515625" style="347" customWidth="1"/>
    <col min="7942" max="7942" width="0" style="347" hidden="1" customWidth="1"/>
    <col min="7943" max="7943" width="8.5703125" style="347" customWidth="1"/>
    <col min="7944" max="7944" width="9.28515625" style="347" customWidth="1"/>
    <col min="7945" max="7945" width="9.7109375" style="347" customWidth="1"/>
    <col min="7946" max="7946" width="10.5703125" style="347" customWidth="1"/>
    <col min="7947" max="7947" width="9.5703125" style="347" customWidth="1"/>
    <col min="7948" max="7948" width="9.7109375" style="347" customWidth="1"/>
    <col min="7949" max="7949" width="9.42578125" style="347" customWidth="1"/>
    <col min="7950" max="7950" width="9.85546875" style="347" customWidth="1"/>
    <col min="7951" max="7951" width="8.7109375" style="347" customWidth="1"/>
    <col min="7952" max="7952" width="8.85546875" style="347" customWidth="1"/>
    <col min="7953" max="7953" width="8.5703125" style="347" customWidth="1"/>
    <col min="7954" max="7954" width="9.140625" style="347" customWidth="1"/>
    <col min="7955" max="7955" width="15" style="347" customWidth="1"/>
    <col min="7956" max="7956" width="12.7109375" style="347" customWidth="1"/>
    <col min="7957" max="7957" width="12.28515625" style="347" customWidth="1"/>
    <col min="7958" max="7958" width="11.5703125" style="347" bestFit="1" customWidth="1"/>
    <col min="7959" max="8192" width="9.140625" style="347"/>
    <col min="8193" max="8193" width="3.5703125" style="347" customWidth="1"/>
    <col min="8194" max="8195" width="2.7109375" style="347" customWidth="1"/>
    <col min="8196" max="8196" width="3.42578125" style="347" customWidth="1"/>
    <col min="8197" max="8197" width="22.28515625" style="347" customWidth="1"/>
    <col min="8198" max="8198" width="0" style="347" hidden="1" customWidth="1"/>
    <col min="8199" max="8199" width="8.5703125" style="347" customWidth="1"/>
    <col min="8200" max="8200" width="9.28515625" style="347" customWidth="1"/>
    <col min="8201" max="8201" width="9.7109375" style="347" customWidth="1"/>
    <col min="8202" max="8202" width="10.5703125" style="347" customWidth="1"/>
    <col min="8203" max="8203" width="9.5703125" style="347" customWidth="1"/>
    <col min="8204" max="8204" width="9.7109375" style="347" customWidth="1"/>
    <col min="8205" max="8205" width="9.42578125" style="347" customWidth="1"/>
    <col min="8206" max="8206" width="9.85546875" style="347" customWidth="1"/>
    <col min="8207" max="8207" width="8.7109375" style="347" customWidth="1"/>
    <col min="8208" max="8208" width="8.85546875" style="347" customWidth="1"/>
    <col min="8209" max="8209" width="8.5703125" style="347" customWidth="1"/>
    <col min="8210" max="8210" width="9.140625" style="347" customWidth="1"/>
    <col min="8211" max="8211" width="15" style="347" customWidth="1"/>
    <col min="8212" max="8212" width="12.7109375" style="347" customWidth="1"/>
    <col min="8213" max="8213" width="12.28515625" style="347" customWidth="1"/>
    <col min="8214" max="8214" width="11.5703125" style="347" bestFit="1" customWidth="1"/>
    <col min="8215" max="8448" width="9.140625" style="347"/>
    <col min="8449" max="8449" width="3.5703125" style="347" customWidth="1"/>
    <col min="8450" max="8451" width="2.7109375" style="347" customWidth="1"/>
    <col min="8452" max="8452" width="3.42578125" style="347" customWidth="1"/>
    <col min="8453" max="8453" width="22.28515625" style="347" customWidth="1"/>
    <col min="8454" max="8454" width="0" style="347" hidden="1" customWidth="1"/>
    <col min="8455" max="8455" width="8.5703125" style="347" customWidth="1"/>
    <col min="8456" max="8456" width="9.28515625" style="347" customWidth="1"/>
    <col min="8457" max="8457" width="9.7109375" style="347" customWidth="1"/>
    <col min="8458" max="8458" width="10.5703125" style="347" customWidth="1"/>
    <col min="8459" max="8459" width="9.5703125" style="347" customWidth="1"/>
    <col min="8460" max="8460" width="9.7109375" style="347" customWidth="1"/>
    <col min="8461" max="8461" width="9.42578125" style="347" customWidth="1"/>
    <col min="8462" max="8462" width="9.85546875" style="347" customWidth="1"/>
    <col min="8463" max="8463" width="8.7109375" style="347" customWidth="1"/>
    <col min="8464" max="8464" width="8.85546875" style="347" customWidth="1"/>
    <col min="8465" max="8465" width="8.5703125" style="347" customWidth="1"/>
    <col min="8466" max="8466" width="9.140625" style="347" customWidth="1"/>
    <col min="8467" max="8467" width="15" style="347" customWidth="1"/>
    <col min="8468" max="8468" width="12.7109375" style="347" customWidth="1"/>
    <col min="8469" max="8469" width="12.28515625" style="347" customWidth="1"/>
    <col min="8470" max="8470" width="11.5703125" style="347" bestFit="1" customWidth="1"/>
    <col min="8471" max="8704" width="9.140625" style="347"/>
    <col min="8705" max="8705" width="3.5703125" style="347" customWidth="1"/>
    <col min="8706" max="8707" width="2.7109375" style="347" customWidth="1"/>
    <col min="8708" max="8708" width="3.42578125" style="347" customWidth="1"/>
    <col min="8709" max="8709" width="22.28515625" style="347" customWidth="1"/>
    <col min="8710" max="8710" width="0" style="347" hidden="1" customWidth="1"/>
    <col min="8711" max="8711" width="8.5703125" style="347" customWidth="1"/>
    <col min="8712" max="8712" width="9.28515625" style="347" customWidth="1"/>
    <col min="8713" max="8713" width="9.7109375" style="347" customWidth="1"/>
    <col min="8714" max="8714" width="10.5703125" style="347" customWidth="1"/>
    <col min="8715" max="8715" width="9.5703125" style="347" customWidth="1"/>
    <col min="8716" max="8716" width="9.7109375" style="347" customWidth="1"/>
    <col min="8717" max="8717" width="9.42578125" style="347" customWidth="1"/>
    <col min="8718" max="8718" width="9.85546875" style="347" customWidth="1"/>
    <col min="8719" max="8719" width="8.7109375" style="347" customWidth="1"/>
    <col min="8720" max="8720" width="8.85546875" style="347" customWidth="1"/>
    <col min="8721" max="8721" width="8.5703125" style="347" customWidth="1"/>
    <col min="8722" max="8722" width="9.140625" style="347" customWidth="1"/>
    <col min="8723" max="8723" width="15" style="347" customWidth="1"/>
    <col min="8724" max="8724" width="12.7109375" style="347" customWidth="1"/>
    <col min="8725" max="8725" width="12.28515625" style="347" customWidth="1"/>
    <col min="8726" max="8726" width="11.5703125" style="347" bestFit="1" customWidth="1"/>
    <col min="8727" max="8960" width="9.140625" style="347"/>
    <col min="8961" max="8961" width="3.5703125" style="347" customWidth="1"/>
    <col min="8962" max="8963" width="2.7109375" style="347" customWidth="1"/>
    <col min="8964" max="8964" width="3.42578125" style="347" customWidth="1"/>
    <col min="8965" max="8965" width="22.28515625" style="347" customWidth="1"/>
    <col min="8966" max="8966" width="0" style="347" hidden="1" customWidth="1"/>
    <col min="8967" max="8967" width="8.5703125" style="347" customWidth="1"/>
    <col min="8968" max="8968" width="9.28515625" style="347" customWidth="1"/>
    <col min="8969" max="8969" width="9.7109375" style="347" customWidth="1"/>
    <col min="8970" max="8970" width="10.5703125" style="347" customWidth="1"/>
    <col min="8971" max="8971" width="9.5703125" style="347" customWidth="1"/>
    <col min="8972" max="8972" width="9.7109375" style="347" customWidth="1"/>
    <col min="8973" max="8973" width="9.42578125" style="347" customWidth="1"/>
    <col min="8974" max="8974" width="9.85546875" style="347" customWidth="1"/>
    <col min="8975" max="8975" width="8.7109375" style="347" customWidth="1"/>
    <col min="8976" max="8976" width="8.85546875" style="347" customWidth="1"/>
    <col min="8977" max="8977" width="8.5703125" style="347" customWidth="1"/>
    <col min="8978" max="8978" width="9.140625" style="347" customWidth="1"/>
    <col min="8979" max="8979" width="15" style="347" customWidth="1"/>
    <col min="8980" max="8980" width="12.7109375" style="347" customWidth="1"/>
    <col min="8981" max="8981" width="12.28515625" style="347" customWidth="1"/>
    <col min="8982" max="8982" width="11.5703125" style="347" bestFit="1" customWidth="1"/>
    <col min="8983" max="9216" width="9.140625" style="347"/>
    <col min="9217" max="9217" width="3.5703125" style="347" customWidth="1"/>
    <col min="9218" max="9219" width="2.7109375" style="347" customWidth="1"/>
    <col min="9220" max="9220" width="3.42578125" style="347" customWidth="1"/>
    <col min="9221" max="9221" width="22.28515625" style="347" customWidth="1"/>
    <col min="9222" max="9222" width="0" style="347" hidden="1" customWidth="1"/>
    <col min="9223" max="9223" width="8.5703125" style="347" customWidth="1"/>
    <col min="9224" max="9224" width="9.28515625" style="347" customWidth="1"/>
    <col min="9225" max="9225" width="9.7109375" style="347" customWidth="1"/>
    <col min="9226" max="9226" width="10.5703125" style="347" customWidth="1"/>
    <col min="9227" max="9227" width="9.5703125" style="347" customWidth="1"/>
    <col min="9228" max="9228" width="9.7109375" style="347" customWidth="1"/>
    <col min="9229" max="9229" width="9.42578125" style="347" customWidth="1"/>
    <col min="9230" max="9230" width="9.85546875" style="347" customWidth="1"/>
    <col min="9231" max="9231" width="8.7109375" style="347" customWidth="1"/>
    <col min="9232" max="9232" width="8.85546875" style="347" customWidth="1"/>
    <col min="9233" max="9233" width="8.5703125" style="347" customWidth="1"/>
    <col min="9234" max="9234" width="9.140625" style="347" customWidth="1"/>
    <col min="9235" max="9235" width="15" style="347" customWidth="1"/>
    <col min="9236" max="9236" width="12.7109375" style="347" customWidth="1"/>
    <col min="9237" max="9237" width="12.28515625" style="347" customWidth="1"/>
    <col min="9238" max="9238" width="11.5703125" style="347" bestFit="1" customWidth="1"/>
    <col min="9239" max="9472" width="9.140625" style="347"/>
    <col min="9473" max="9473" width="3.5703125" style="347" customWidth="1"/>
    <col min="9474" max="9475" width="2.7109375" style="347" customWidth="1"/>
    <col min="9476" max="9476" width="3.42578125" style="347" customWidth="1"/>
    <col min="9477" max="9477" width="22.28515625" style="347" customWidth="1"/>
    <col min="9478" max="9478" width="0" style="347" hidden="1" customWidth="1"/>
    <col min="9479" max="9479" width="8.5703125" style="347" customWidth="1"/>
    <col min="9480" max="9480" width="9.28515625" style="347" customWidth="1"/>
    <col min="9481" max="9481" width="9.7109375" style="347" customWidth="1"/>
    <col min="9482" max="9482" width="10.5703125" style="347" customWidth="1"/>
    <col min="9483" max="9483" width="9.5703125" style="347" customWidth="1"/>
    <col min="9484" max="9484" width="9.7109375" style="347" customWidth="1"/>
    <col min="9485" max="9485" width="9.42578125" style="347" customWidth="1"/>
    <col min="9486" max="9486" width="9.85546875" style="347" customWidth="1"/>
    <col min="9487" max="9487" width="8.7109375" style="347" customWidth="1"/>
    <col min="9488" max="9488" width="8.85546875" style="347" customWidth="1"/>
    <col min="9489" max="9489" width="8.5703125" style="347" customWidth="1"/>
    <col min="9490" max="9490" width="9.140625" style="347" customWidth="1"/>
    <col min="9491" max="9491" width="15" style="347" customWidth="1"/>
    <col min="9492" max="9492" width="12.7109375" style="347" customWidth="1"/>
    <col min="9493" max="9493" width="12.28515625" style="347" customWidth="1"/>
    <col min="9494" max="9494" width="11.5703125" style="347" bestFit="1" customWidth="1"/>
    <col min="9495" max="9728" width="9.140625" style="347"/>
    <col min="9729" max="9729" width="3.5703125" style="347" customWidth="1"/>
    <col min="9730" max="9731" width="2.7109375" style="347" customWidth="1"/>
    <col min="9732" max="9732" width="3.42578125" style="347" customWidth="1"/>
    <col min="9733" max="9733" width="22.28515625" style="347" customWidth="1"/>
    <col min="9734" max="9734" width="0" style="347" hidden="1" customWidth="1"/>
    <col min="9735" max="9735" width="8.5703125" style="347" customWidth="1"/>
    <col min="9736" max="9736" width="9.28515625" style="347" customWidth="1"/>
    <col min="9737" max="9737" width="9.7109375" style="347" customWidth="1"/>
    <col min="9738" max="9738" width="10.5703125" style="347" customWidth="1"/>
    <col min="9739" max="9739" width="9.5703125" style="347" customWidth="1"/>
    <col min="9740" max="9740" width="9.7109375" style="347" customWidth="1"/>
    <col min="9741" max="9741" width="9.42578125" style="347" customWidth="1"/>
    <col min="9742" max="9742" width="9.85546875" style="347" customWidth="1"/>
    <col min="9743" max="9743" width="8.7109375" style="347" customWidth="1"/>
    <col min="9744" max="9744" width="8.85546875" style="347" customWidth="1"/>
    <col min="9745" max="9745" width="8.5703125" style="347" customWidth="1"/>
    <col min="9746" max="9746" width="9.140625" style="347" customWidth="1"/>
    <col min="9747" max="9747" width="15" style="347" customWidth="1"/>
    <col min="9748" max="9748" width="12.7109375" style="347" customWidth="1"/>
    <col min="9749" max="9749" width="12.28515625" style="347" customWidth="1"/>
    <col min="9750" max="9750" width="11.5703125" style="347" bestFit="1" customWidth="1"/>
    <col min="9751" max="9984" width="9.140625" style="347"/>
    <col min="9985" max="9985" width="3.5703125" style="347" customWidth="1"/>
    <col min="9986" max="9987" width="2.7109375" style="347" customWidth="1"/>
    <col min="9988" max="9988" width="3.42578125" style="347" customWidth="1"/>
    <col min="9989" max="9989" width="22.28515625" style="347" customWidth="1"/>
    <col min="9990" max="9990" width="0" style="347" hidden="1" customWidth="1"/>
    <col min="9991" max="9991" width="8.5703125" style="347" customWidth="1"/>
    <col min="9992" max="9992" width="9.28515625" style="347" customWidth="1"/>
    <col min="9993" max="9993" width="9.7109375" style="347" customWidth="1"/>
    <col min="9994" max="9994" width="10.5703125" style="347" customWidth="1"/>
    <col min="9995" max="9995" width="9.5703125" style="347" customWidth="1"/>
    <col min="9996" max="9996" width="9.7109375" style="347" customWidth="1"/>
    <col min="9997" max="9997" width="9.42578125" style="347" customWidth="1"/>
    <col min="9998" max="9998" width="9.85546875" style="347" customWidth="1"/>
    <col min="9999" max="9999" width="8.7109375" style="347" customWidth="1"/>
    <col min="10000" max="10000" width="8.85546875" style="347" customWidth="1"/>
    <col min="10001" max="10001" width="8.5703125" style="347" customWidth="1"/>
    <col min="10002" max="10002" width="9.140625" style="347" customWidth="1"/>
    <col min="10003" max="10003" width="15" style="347" customWidth="1"/>
    <col min="10004" max="10004" width="12.7109375" style="347" customWidth="1"/>
    <col min="10005" max="10005" width="12.28515625" style="347" customWidth="1"/>
    <col min="10006" max="10006" width="11.5703125" style="347" bestFit="1" customWidth="1"/>
    <col min="10007" max="10240" width="9.140625" style="347"/>
    <col min="10241" max="10241" width="3.5703125" style="347" customWidth="1"/>
    <col min="10242" max="10243" width="2.7109375" style="347" customWidth="1"/>
    <col min="10244" max="10244" width="3.42578125" style="347" customWidth="1"/>
    <col min="10245" max="10245" width="22.28515625" style="347" customWidth="1"/>
    <col min="10246" max="10246" width="0" style="347" hidden="1" customWidth="1"/>
    <col min="10247" max="10247" width="8.5703125" style="347" customWidth="1"/>
    <col min="10248" max="10248" width="9.28515625" style="347" customWidth="1"/>
    <col min="10249" max="10249" width="9.7109375" style="347" customWidth="1"/>
    <col min="10250" max="10250" width="10.5703125" style="347" customWidth="1"/>
    <col min="10251" max="10251" width="9.5703125" style="347" customWidth="1"/>
    <col min="10252" max="10252" width="9.7109375" style="347" customWidth="1"/>
    <col min="10253" max="10253" width="9.42578125" style="347" customWidth="1"/>
    <col min="10254" max="10254" width="9.85546875" style="347" customWidth="1"/>
    <col min="10255" max="10255" width="8.7109375" style="347" customWidth="1"/>
    <col min="10256" max="10256" width="8.85546875" style="347" customWidth="1"/>
    <col min="10257" max="10257" width="8.5703125" style="347" customWidth="1"/>
    <col min="10258" max="10258" width="9.140625" style="347" customWidth="1"/>
    <col min="10259" max="10259" width="15" style="347" customWidth="1"/>
    <col min="10260" max="10260" width="12.7109375" style="347" customWidth="1"/>
    <col min="10261" max="10261" width="12.28515625" style="347" customWidth="1"/>
    <col min="10262" max="10262" width="11.5703125" style="347" bestFit="1" customWidth="1"/>
    <col min="10263" max="10496" width="9.140625" style="347"/>
    <col min="10497" max="10497" width="3.5703125" style="347" customWidth="1"/>
    <col min="10498" max="10499" width="2.7109375" style="347" customWidth="1"/>
    <col min="10500" max="10500" width="3.42578125" style="347" customWidth="1"/>
    <col min="10501" max="10501" width="22.28515625" style="347" customWidth="1"/>
    <col min="10502" max="10502" width="0" style="347" hidden="1" customWidth="1"/>
    <col min="10503" max="10503" width="8.5703125" style="347" customWidth="1"/>
    <col min="10504" max="10504" width="9.28515625" style="347" customWidth="1"/>
    <col min="10505" max="10505" width="9.7109375" style="347" customWidth="1"/>
    <col min="10506" max="10506" width="10.5703125" style="347" customWidth="1"/>
    <col min="10507" max="10507" width="9.5703125" style="347" customWidth="1"/>
    <col min="10508" max="10508" width="9.7109375" style="347" customWidth="1"/>
    <col min="10509" max="10509" width="9.42578125" style="347" customWidth="1"/>
    <col min="10510" max="10510" width="9.85546875" style="347" customWidth="1"/>
    <col min="10511" max="10511" width="8.7109375" style="347" customWidth="1"/>
    <col min="10512" max="10512" width="8.85546875" style="347" customWidth="1"/>
    <col min="10513" max="10513" width="8.5703125" style="347" customWidth="1"/>
    <col min="10514" max="10514" width="9.140625" style="347" customWidth="1"/>
    <col min="10515" max="10515" width="15" style="347" customWidth="1"/>
    <col min="10516" max="10516" width="12.7109375" style="347" customWidth="1"/>
    <col min="10517" max="10517" width="12.28515625" style="347" customWidth="1"/>
    <col min="10518" max="10518" width="11.5703125" style="347" bestFit="1" customWidth="1"/>
    <col min="10519" max="10752" width="9.140625" style="347"/>
    <col min="10753" max="10753" width="3.5703125" style="347" customWidth="1"/>
    <col min="10754" max="10755" width="2.7109375" style="347" customWidth="1"/>
    <col min="10756" max="10756" width="3.42578125" style="347" customWidth="1"/>
    <col min="10757" max="10757" width="22.28515625" style="347" customWidth="1"/>
    <col min="10758" max="10758" width="0" style="347" hidden="1" customWidth="1"/>
    <col min="10759" max="10759" width="8.5703125" style="347" customWidth="1"/>
    <col min="10760" max="10760" width="9.28515625" style="347" customWidth="1"/>
    <col min="10761" max="10761" width="9.7109375" style="347" customWidth="1"/>
    <col min="10762" max="10762" width="10.5703125" style="347" customWidth="1"/>
    <col min="10763" max="10763" width="9.5703125" style="347" customWidth="1"/>
    <col min="10764" max="10764" width="9.7109375" style="347" customWidth="1"/>
    <col min="10765" max="10765" width="9.42578125" style="347" customWidth="1"/>
    <col min="10766" max="10766" width="9.85546875" style="347" customWidth="1"/>
    <col min="10767" max="10767" width="8.7109375" style="347" customWidth="1"/>
    <col min="10768" max="10768" width="8.85546875" style="347" customWidth="1"/>
    <col min="10769" max="10769" width="8.5703125" style="347" customWidth="1"/>
    <col min="10770" max="10770" width="9.140625" style="347" customWidth="1"/>
    <col min="10771" max="10771" width="15" style="347" customWidth="1"/>
    <col min="10772" max="10772" width="12.7109375" style="347" customWidth="1"/>
    <col min="10773" max="10773" width="12.28515625" style="347" customWidth="1"/>
    <col min="10774" max="10774" width="11.5703125" style="347" bestFit="1" customWidth="1"/>
    <col min="10775" max="11008" width="9.140625" style="347"/>
    <col min="11009" max="11009" width="3.5703125" style="347" customWidth="1"/>
    <col min="11010" max="11011" width="2.7109375" style="347" customWidth="1"/>
    <col min="11012" max="11012" width="3.42578125" style="347" customWidth="1"/>
    <col min="11013" max="11013" width="22.28515625" style="347" customWidth="1"/>
    <col min="11014" max="11014" width="0" style="347" hidden="1" customWidth="1"/>
    <col min="11015" max="11015" width="8.5703125" style="347" customWidth="1"/>
    <col min="11016" max="11016" width="9.28515625" style="347" customWidth="1"/>
    <col min="11017" max="11017" width="9.7109375" style="347" customWidth="1"/>
    <col min="11018" max="11018" width="10.5703125" style="347" customWidth="1"/>
    <col min="11019" max="11019" width="9.5703125" style="347" customWidth="1"/>
    <col min="11020" max="11020" width="9.7109375" style="347" customWidth="1"/>
    <col min="11021" max="11021" width="9.42578125" style="347" customWidth="1"/>
    <col min="11022" max="11022" width="9.85546875" style="347" customWidth="1"/>
    <col min="11023" max="11023" width="8.7109375" style="347" customWidth="1"/>
    <col min="11024" max="11024" width="8.85546875" style="347" customWidth="1"/>
    <col min="11025" max="11025" width="8.5703125" style="347" customWidth="1"/>
    <col min="11026" max="11026" width="9.140625" style="347" customWidth="1"/>
    <col min="11027" max="11027" width="15" style="347" customWidth="1"/>
    <col min="11028" max="11028" width="12.7109375" style="347" customWidth="1"/>
    <col min="11029" max="11029" width="12.28515625" style="347" customWidth="1"/>
    <col min="11030" max="11030" width="11.5703125" style="347" bestFit="1" customWidth="1"/>
    <col min="11031" max="11264" width="9.140625" style="347"/>
    <col min="11265" max="11265" width="3.5703125" style="347" customWidth="1"/>
    <col min="11266" max="11267" width="2.7109375" style="347" customWidth="1"/>
    <col min="11268" max="11268" width="3.42578125" style="347" customWidth="1"/>
    <col min="11269" max="11269" width="22.28515625" style="347" customWidth="1"/>
    <col min="11270" max="11270" width="0" style="347" hidden="1" customWidth="1"/>
    <col min="11271" max="11271" width="8.5703125" style="347" customWidth="1"/>
    <col min="11272" max="11272" width="9.28515625" style="347" customWidth="1"/>
    <col min="11273" max="11273" width="9.7109375" style="347" customWidth="1"/>
    <col min="11274" max="11274" width="10.5703125" style="347" customWidth="1"/>
    <col min="11275" max="11275" width="9.5703125" style="347" customWidth="1"/>
    <col min="11276" max="11276" width="9.7109375" style="347" customWidth="1"/>
    <col min="11277" max="11277" width="9.42578125" style="347" customWidth="1"/>
    <col min="11278" max="11278" width="9.85546875" style="347" customWidth="1"/>
    <col min="11279" max="11279" width="8.7109375" style="347" customWidth="1"/>
    <col min="11280" max="11280" width="8.85546875" style="347" customWidth="1"/>
    <col min="11281" max="11281" width="8.5703125" style="347" customWidth="1"/>
    <col min="11282" max="11282" width="9.140625" style="347" customWidth="1"/>
    <col min="11283" max="11283" width="15" style="347" customWidth="1"/>
    <col min="11284" max="11284" width="12.7109375" style="347" customWidth="1"/>
    <col min="11285" max="11285" width="12.28515625" style="347" customWidth="1"/>
    <col min="11286" max="11286" width="11.5703125" style="347" bestFit="1" customWidth="1"/>
    <col min="11287" max="11520" width="9.140625" style="347"/>
    <col min="11521" max="11521" width="3.5703125" style="347" customWidth="1"/>
    <col min="11522" max="11523" width="2.7109375" style="347" customWidth="1"/>
    <col min="11524" max="11524" width="3.42578125" style="347" customWidth="1"/>
    <col min="11525" max="11525" width="22.28515625" style="347" customWidth="1"/>
    <col min="11526" max="11526" width="0" style="347" hidden="1" customWidth="1"/>
    <col min="11527" max="11527" width="8.5703125" style="347" customWidth="1"/>
    <col min="11528" max="11528" width="9.28515625" style="347" customWidth="1"/>
    <col min="11529" max="11529" width="9.7109375" style="347" customWidth="1"/>
    <col min="11530" max="11530" width="10.5703125" style="347" customWidth="1"/>
    <col min="11531" max="11531" width="9.5703125" style="347" customWidth="1"/>
    <col min="11532" max="11532" width="9.7109375" style="347" customWidth="1"/>
    <col min="11533" max="11533" width="9.42578125" style="347" customWidth="1"/>
    <col min="11534" max="11534" width="9.85546875" style="347" customWidth="1"/>
    <col min="11535" max="11535" width="8.7109375" style="347" customWidth="1"/>
    <col min="11536" max="11536" width="8.85546875" style="347" customWidth="1"/>
    <col min="11537" max="11537" width="8.5703125" style="347" customWidth="1"/>
    <col min="11538" max="11538" width="9.140625" style="347" customWidth="1"/>
    <col min="11539" max="11539" width="15" style="347" customWidth="1"/>
    <col min="11540" max="11540" width="12.7109375" style="347" customWidth="1"/>
    <col min="11541" max="11541" width="12.28515625" style="347" customWidth="1"/>
    <col min="11542" max="11542" width="11.5703125" style="347" bestFit="1" customWidth="1"/>
    <col min="11543" max="11776" width="9.140625" style="347"/>
    <col min="11777" max="11777" width="3.5703125" style="347" customWidth="1"/>
    <col min="11778" max="11779" width="2.7109375" style="347" customWidth="1"/>
    <col min="11780" max="11780" width="3.42578125" style="347" customWidth="1"/>
    <col min="11781" max="11781" width="22.28515625" style="347" customWidth="1"/>
    <col min="11782" max="11782" width="0" style="347" hidden="1" customWidth="1"/>
    <col min="11783" max="11783" width="8.5703125" style="347" customWidth="1"/>
    <col min="11784" max="11784" width="9.28515625" style="347" customWidth="1"/>
    <col min="11785" max="11785" width="9.7109375" style="347" customWidth="1"/>
    <col min="11786" max="11786" width="10.5703125" style="347" customWidth="1"/>
    <col min="11787" max="11787" width="9.5703125" style="347" customWidth="1"/>
    <col min="11788" max="11788" width="9.7109375" style="347" customWidth="1"/>
    <col min="11789" max="11789" width="9.42578125" style="347" customWidth="1"/>
    <col min="11790" max="11790" width="9.85546875" style="347" customWidth="1"/>
    <col min="11791" max="11791" width="8.7109375" style="347" customWidth="1"/>
    <col min="11792" max="11792" width="8.85546875" style="347" customWidth="1"/>
    <col min="11793" max="11793" width="8.5703125" style="347" customWidth="1"/>
    <col min="11794" max="11794" width="9.140625" style="347" customWidth="1"/>
    <col min="11795" max="11795" width="15" style="347" customWidth="1"/>
    <col min="11796" max="11796" width="12.7109375" style="347" customWidth="1"/>
    <col min="11797" max="11797" width="12.28515625" style="347" customWidth="1"/>
    <col min="11798" max="11798" width="11.5703125" style="347" bestFit="1" customWidth="1"/>
    <col min="11799" max="12032" width="9.140625" style="347"/>
    <col min="12033" max="12033" width="3.5703125" style="347" customWidth="1"/>
    <col min="12034" max="12035" width="2.7109375" style="347" customWidth="1"/>
    <col min="12036" max="12036" width="3.42578125" style="347" customWidth="1"/>
    <col min="12037" max="12037" width="22.28515625" style="347" customWidth="1"/>
    <col min="12038" max="12038" width="0" style="347" hidden="1" customWidth="1"/>
    <col min="12039" max="12039" width="8.5703125" style="347" customWidth="1"/>
    <col min="12040" max="12040" width="9.28515625" style="347" customWidth="1"/>
    <col min="12041" max="12041" width="9.7109375" style="347" customWidth="1"/>
    <col min="12042" max="12042" width="10.5703125" style="347" customWidth="1"/>
    <col min="12043" max="12043" width="9.5703125" style="347" customWidth="1"/>
    <col min="12044" max="12044" width="9.7109375" style="347" customWidth="1"/>
    <col min="12045" max="12045" width="9.42578125" style="347" customWidth="1"/>
    <col min="12046" max="12046" width="9.85546875" style="347" customWidth="1"/>
    <col min="12047" max="12047" width="8.7109375" style="347" customWidth="1"/>
    <col min="12048" max="12048" width="8.85546875" style="347" customWidth="1"/>
    <col min="12049" max="12049" width="8.5703125" style="347" customWidth="1"/>
    <col min="12050" max="12050" width="9.140625" style="347" customWidth="1"/>
    <col min="12051" max="12051" width="15" style="347" customWidth="1"/>
    <col min="12052" max="12052" width="12.7109375" style="347" customWidth="1"/>
    <col min="12053" max="12053" width="12.28515625" style="347" customWidth="1"/>
    <col min="12054" max="12054" width="11.5703125" style="347" bestFit="1" customWidth="1"/>
    <col min="12055" max="12288" width="9.140625" style="347"/>
    <col min="12289" max="12289" width="3.5703125" style="347" customWidth="1"/>
    <col min="12290" max="12291" width="2.7109375" style="347" customWidth="1"/>
    <col min="12292" max="12292" width="3.42578125" style="347" customWidth="1"/>
    <col min="12293" max="12293" width="22.28515625" style="347" customWidth="1"/>
    <col min="12294" max="12294" width="0" style="347" hidden="1" customWidth="1"/>
    <col min="12295" max="12295" width="8.5703125" style="347" customWidth="1"/>
    <col min="12296" max="12296" width="9.28515625" style="347" customWidth="1"/>
    <col min="12297" max="12297" width="9.7109375" style="347" customWidth="1"/>
    <col min="12298" max="12298" width="10.5703125" style="347" customWidth="1"/>
    <col min="12299" max="12299" width="9.5703125" style="347" customWidth="1"/>
    <col min="12300" max="12300" width="9.7109375" style="347" customWidth="1"/>
    <col min="12301" max="12301" width="9.42578125" style="347" customWidth="1"/>
    <col min="12302" max="12302" width="9.85546875" style="347" customWidth="1"/>
    <col min="12303" max="12303" width="8.7109375" style="347" customWidth="1"/>
    <col min="12304" max="12304" width="8.85546875" style="347" customWidth="1"/>
    <col min="12305" max="12305" width="8.5703125" style="347" customWidth="1"/>
    <col min="12306" max="12306" width="9.140625" style="347" customWidth="1"/>
    <col min="12307" max="12307" width="15" style="347" customWidth="1"/>
    <col min="12308" max="12308" width="12.7109375" style="347" customWidth="1"/>
    <col min="12309" max="12309" width="12.28515625" style="347" customWidth="1"/>
    <col min="12310" max="12310" width="11.5703125" style="347" bestFit="1" customWidth="1"/>
    <col min="12311" max="12544" width="9.140625" style="347"/>
    <col min="12545" max="12545" width="3.5703125" style="347" customWidth="1"/>
    <col min="12546" max="12547" width="2.7109375" style="347" customWidth="1"/>
    <col min="12548" max="12548" width="3.42578125" style="347" customWidth="1"/>
    <col min="12549" max="12549" width="22.28515625" style="347" customWidth="1"/>
    <col min="12550" max="12550" width="0" style="347" hidden="1" customWidth="1"/>
    <col min="12551" max="12551" width="8.5703125" style="347" customWidth="1"/>
    <col min="12552" max="12552" width="9.28515625" style="347" customWidth="1"/>
    <col min="12553" max="12553" width="9.7109375" style="347" customWidth="1"/>
    <col min="12554" max="12554" width="10.5703125" style="347" customWidth="1"/>
    <col min="12555" max="12555" width="9.5703125" style="347" customWidth="1"/>
    <col min="12556" max="12556" width="9.7109375" style="347" customWidth="1"/>
    <col min="12557" max="12557" width="9.42578125" style="347" customWidth="1"/>
    <col min="12558" max="12558" width="9.85546875" style="347" customWidth="1"/>
    <col min="12559" max="12559" width="8.7109375" style="347" customWidth="1"/>
    <col min="12560" max="12560" width="8.85546875" style="347" customWidth="1"/>
    <col min="12561" max="12561" width="8.5703125" style="347" customWidth="1"/>
    <col min="12562" max="12562" width="9.140625" style="347" customWidth="1"/>
    <col min="12563" max="12563" width="15" style="347" customWidth="1"/>
    <col min="12564" max="12564" width="12.7109375" style="347" customWidth="1"/>
    <col min="12565" max="12565" width="12.28515625" style="347" customWidth="1"/>
    <col min="12566" max="12566" width="11.5703125" style="347" bestFit="1" customWidth="1"/>
    <col min="12567" max="12800" width="9.140625" style="347"/>
    <col min="12801" max="12801" width="3.5703125" style="347" customWidth="1"/>
    <col min="12802" max="12803" width="2.7109375" style="347" customWidth="1"/>
    <col min="12804" max="12804" width="3.42578125" style="347" customWidth="1"/>
    <col min="12805" max="12805" width="22.28515625" style="347" customWidth="1"/>
    <col min="12806" max="12806" width="0" style="347" hidden="1" customWidth="1"/>
    <col min="12807" max="12807" width="8.5703125" style="347" customWidth="1"/>
    <col min="12808" max="12808" width="9.28515625" style="347" customWidth="1"/>
    <col min="12809" max="12809" width="9.7109375" style="347" customWidth="1"/>
    <col min="12810" max="12810" width="10.5703125" style="347" customWidth="1"/>
    <col min="12811" max="12811" width="9.5703125" style="347" customWidth="1"/>
    <col min="12812" max="12812" width="9.7109375" style="347" customWidth="1"/>
    <col min="12813" max="12813" width="9.42578125" style="347" customWidth="1"/>
    <col min="12814" max="12814" width="9.85546875" style="347" customWidth="1"/>
    <col min="12815" max="12815" width="8.7109375" style="347" customWidth="1"/>
    <col min="12816" max="12816" width="8.85546875" style="347" customWidth="1"/>
    <col min="12817" max="12817" width="8.5703125" style="347" customWidth="1"/>
    <col min="12818" max="12818" width="9.140625" style="347" customWidth="1"/>
    <col min="12819" max="12819" width="15" style="347" customWidth="1"/>
    <col min="12820" max="12820" width="12.7109375" style="347" customWidth="1"/>
    <col min="12821" max="12821" width="12.28515625" style="347" customWidth="1"/>
    <col min="12822" max="12822" width="11.5703125" style="347" bestFit="1" customWidth="1"/>
    <col min="12823" max="13056" width="9.140625" style="347"/>
    <col min="13057" max="13057" width="3.5703125" style="347" customWidth="1"/>
    <col min="13058" max="13059" width="2.7109375" style="347" customWidth="1"/>
    <col min="13060" max="13060" width="3.42578125" style="347" customWidth="1"/>
    <col min="13061" max="13061" width="22.28515625" style="347" customWidth="1"/>
    <col min="13062" max="13062" width="0" style="347" hidden="1" customWidth="1"/>
    <col min="13063" max="13063" width="8.5703125" style="347" customWidth="1"/>
    <col min="13064" max="13064" width="9.28515625" style="347" customWidth="1"/>
    <col min="13065" max="13065" width="9.7109375" style="347" customWidth="1"/>
    <col min="13066" max="13066" width="10.5703125" style="347" customWidth="1"/>
    <col min="13067" max="13067" width="9.5703125" style="347" customWidth="1"/>
    <col min="13068" max="13068" width="9.7109375" style="347" customWidth="1"/>
    <col min="13069" max="13069" width="9.42578125" style="347" customWidth="1"/>
    <col min="13070" max="13070" width="9.85546875" style="347" customWidth="1"/>
    <col min="13071" max="13071" width="8.7109375" style="347" customWidth="1"/>
    <col min="13072" max="13072" width="8.85546875" style="347" customWidth="1"/>
    <col min="13073" max="13073" width="8.5703125" style="347" customWidth="1"/>
    <col min="13074" max="13074" width="9.140625" style="347" customWidth="1"/>
    <col min="13075" max="13075" width="15" style="347" customWidth="1"/>
    <col min="13076" max="13076" width="12.7109375" style="347" customWidth="1"/>
    <col min="13077" max="13077" width="12.28515625" style="347" customWidth="1"/>
    <col min="13078" max="13078" width="11.5703125" style="347" bestFit="1" customWidth="1"/>
    <col min="13079" max="13312" width="9.140625" style="347"/>
    <col min="13313" max="13313" width="3.5703125" style="347" customWidth="1"/>
    <col min="13314" max="13315" width="2.7109375" style="347" customWidth="1"/>
    <col min="13316" max="13316" width="3.42578125" style="347" customWidth="1"/>
    <col min="13317" max="13317" width="22.28515625" style="347" customWidth="1"/>
    <col min="13318" max="13318" width="0" style="347" hidden="1" customWidth="1"/>
    <col min="13319" max="13319" width="8.5703125" style="347" customWidth="1"/>
    <col min="13320" max="13320" width="9.28515625" style="347" customWidth="1"/>
    <col min="13321" max="13321" width="9.7109375" style="347" customWidth="1"/>
    <col min="13322" max="13322" width="10.5703125" style="347" customWidth="1"/>
    <col min="13323" max="13323" width="9.5703125" style="347" customWidth="1"/>
    <col min="13324" max="13324" width="9.7109375" style="347" customWidth="1"/>
    <col min="13325" max="13325" width="9.42578125" style="347" customWidth="1"/>
    <col min="13326" max="13326" width="9.85546875" style="347" customWidth="1"/>
    <col min="13327" max="13327" width="8.7109375" style="347" customWidth="1"/>
    <col min="13328" max="13328" width="8.85546875" style="347" customWidth="1"/>
    <col min="13329" max="13329" width="8.5703125" style="347" customWidth="1"/>
    <col min="13330" max="13330" width="9.140625" style="347" customWidth="1"/>
    <col min="13331" max="13331" width="15" style="347" customWidth="1"/>
    <col min="13332" max="13332" width="12.7109375" style="347" customWidth="1"/>
    <col min="13333" max="13333" width="12.28515625" style="347" customWidth="1"/>
    <col min="13334" max="13334" width="11.5703125" style="347" bestFit="1" customWidth="1"/>
    <col min="13335" max="13568" width="9.140625" style="347"/>
    <col min="13569" max="13569" width="3.5703125" style="347" customWidth="1"/>
    <col min="13570" max="13571" width="2.7109375" style="347" customWidth="1"/>
    <col min="13572" max="13572" width="3.42578125" style="347" customWidth="1"/>
    <col min="13573" max="13573" width="22.28515625" style="347" customWidth="1"/>
    <col min="13574" max="13574" width="0" style="347" hidden="1" customWidth="1"/>
    <col min="13575" max="13575" width="8.5703125" style="347" customWidth="1"/>
    <col min="13576" max="13576" width="9.28515625" style="347" customWidth="1"/>
    <col min="13577" max="13577" width="9.7109375" style="347" customWidth="1"/>
    <col min="13578" max="13578" width="10.5703125" style="347" customWidth="1"/>
    <col min="13579" max="13579" width="9.5703125" style="347" customWidth="1"/>
    <col min="13580" max="13580" width="9.7109375" style="347" customWidth="1"/>
    <col min="13581" max="13581" width="9.42578125" style="347" customWidth="1"/>
    <col min="13582" max="13582" width="9.85546875" style="347" customWidth="1"/>
    <col min="13583" max="13583" width="8.7109375" style="347" customWidth="1"/>
    <col min="13584" max="13584" width="8.85546875" style="347" customWidth="1"/>
    <col min="13585" max="13585" width="8.5703125" style="347" customWidth="1"/>
    <col min="13586" max="13586" width="9.140625" style="347" customWidth="1"/>
    <col min="13587" max="13587" width="15" style="347" customWidth="1"/>
    <col min="13588" max="13588" width="12.7109375" style="347" customWidth="1"/>
    <col min="13589" max="13589" width="12.28515625" style="347" customWidth="1"/>
    <col min="13590" max="13590" width="11.5703125" style="347" bestFit="1" customWidth="1"/>
    <col min="13591" max="13824" width="9.140625" style="347"/>
    <col min="13825" max="13825" width="3.5703125" style="347" customWidth="1"/>
    <col min="13826" max="13827" width="2.7109375" style="347" customWidth="1"/>
    <col min="13828" max="13828" width="3.42578125" style="347" customWidth="1"/>
    <col min="13829" max="13829" width="22.28515625" style="347" customWidth="1"/>
    <col min="13830" max="13830" width="0" style="347" hidden="1" customWidth="1"/>
    <col min="13831" max="13831" width="8.5703125" style="347" customWidth="1"/>
    <col min="13832" max="13832" width="9.28515625" style="347" customWidth="1"/>
    <col min="13833" max="13833" width="9.7109375" style="347" customWidth="1"/>
    <col min="13834" max="13834" width="10.5703125" style="347" customWidth="1"/>
    <col min="13835" max="13835" width="9.5703125" style="347" customWidth="1"/>
    <col min="13836" max="13836" width="9.7109375" style="347" customWidth="1"/>
    <col min="13837" max="13837" width="9.42578125" style="347" customWidth="1"/>
    <col min="13838" max="13838" width="9.85546875" style="347" customWidth="1"/>
    <col min="13839" max="13839" width="8.7109375" style="347" customWidth="1"/>
    <col min="13840" max="13840" width="8.85546875" style="347" customWidth="1"/>
    <col min="13841" max="13841" width="8.5703125" style="347" customWidth="1"/>
    <col min="13842" max="13842" width="9.140625" style="347" customWidth="1"/>
    <col min="13843" max="13843" width="15" style="347" customWidth="1"/>
    <col min="13844" max="13844" width="12.7109375" style="347" customWidth="1"/>
    <col min="13845" max="13845" width="12.28515625" style="347" customWidth="1"/>
    <col min="13846" max="13846" width="11.5703125" style="347" bestFit="1" customWidth="1"/>
    <col min="13847" max="14080" width="9.140625" style="347"/>
    <col min="14081" max="14081" width="3.5703125" style="347" customWidth="1"/>
    <col min="14082" max="14083" width="2.7109375" style="347" customWidth="1"/>
    <col min="14084" max="14084" width="3.42578125" style="347" customWidth="1"/>
    <col min="14085" max="14085" width="22.28515625" style="347" customWidth="1"/>
    <col min="14086" max="14086" width="0" style="347" hidden="1" customWidth="1"/>
    <col min="14087" max="14087" width="8.5703125" style="347" customWidth="1"/>
    <col min="14088" max="14088" width="9.28515625" style="347" customWidth="1"/>
    <col min="14089" max="14089" width="9.7109375" style="347" customWidth="1"/>
    <col min="14090" max="14090" width="10.5703125" style="347" customWidth="1"/>
    <col min="14091" max="14091" width="9.5703125" style="347" customWidth="1"/>
    <col min="14092" max="14092" width="9.7109375" style="347" customWidth="1"/>
    <col min="14093" max="14093" width="9.42578125" style="347" customWidth="1"/>
    <col min="14094" max="14094" width="9.85546875" style="347" customWidth="1"/>
    <col min="14095" max="14095" width="8.7109375" style="347" customWidth="1"/>
    <col min="14096" max="14096" width="8.85546875" style="347" customWidth="1"/>
    <col min="14097" max="14097" width="8.5703125" style="347" customWidth="1"/>
    <col min="14098" max="14098" width="9.140625" style="347" customWidth="1"/>
    <col min="14099" max="14099" width="15" style="347" customWidth="1"/>
    <col min="14100" max="14100" width="12.7109375" style="347" customWidth="1"/>
    <col min="14101" max="14101" width="12.28515625" style="347" customWidth="1"/>
    <col min="14102" max="14102" width="11.5703125" style="347" bestFit="1" customWidth="1"/>
    <col min="14103" max="14336" width="9.140625" style="347"/>
    <col min="14337" max="14337" width="3.5703125" style="347" customWidth="1"/>
    <col min="14338" max="14339" width="2.7109375" style="347" customWidth="1"/>
    <col min="14340" max="14340" width="3.42578125" style="347" customWidth="1"/>
    <col min="14341" max="14341" width="22.28515625" style="347" customWidth="1"/>
    <col min="14342" max="14342" width="0" style="347" hidden="1" customWidth="1"/>
    <col min="14343" max="14343" width="8.5703125" style="347" customWidth="1"/>
    <col min="14344" max="14344" width="9.28515625" style="347" customWidth="1"/>
    <col min="14345" max="14345" width="9.7109375" style="347" customWidth="1"/>
    <col min="14346" max="14346" width="10.5703125" style="347" customWidth="1"/>
    <col min="14347" max="14347" width="9.5703125" style="347" customWidth="1"/>
    <col min="14348" max="14348" width="9.7109375" style="347" customWidth="1"/>
    <col min="14349" max="14349" width="9.42578125" style="347" customWidth="1"/>
    <col min="14350" max="14350" width="9.85546875" style="347" customWidth="1"/>
    <col min="14351" max="14351" width="8.7109375" style="347" customWidth="1"/>
    <col min="14352" max="14352" width="8.85546875" style="347" customWidth="1"/>
    <col min="14353" max="14353" width="8.5703125" style="347" customWidth="1"/>
    <col min="14354" max="14354" width="9.140625" style="347" customWidth="1"/>
    <col min="14355" max="14355" width="15" style="347" customWidth="1"/>
    <col min="14356" max="14356" width="12.7109375" style="347" customWidth="1"/>
    <col min="14357" max="14357" width="12.28515625" style="347" customWidth="1"/>
    <col min="14358" max="14358" width="11.5703125" style="347" bestFit="1" customWidth="1"/>
    <col min="14359" max="14592" width="9.140625" style="347"/>
    <col min="14593" max="14593" width="3.5703125" style="347" customWidth="1"/>
    <col min="14594" max="14595" width="2.7109375" style="347" customWidth="1"/>
    <col min="14596" max="14596" width="3.42578125" style="347" customWidth="1"/>
    <col min="14597" max="14597" width="22.28515625" style="347" customWidth="1"/>
    <col min="14598" max="14598" width="0" style="347" hidden="1" customWidth="1"/>
    <col min="14599" max="14599" width="8.5703125" style="347" customWidth="1"/>
    <col min="14600" max="14600" width="9.28515625" style="347" customWidth="1"/>
    <col min="14601" max="14601" width="9.7109375" style="347" customWidth="1"/>
    <col min="14602" max="14602" width="10.5703125" style="347" customWidth="1"/>
    <col min="14603" max="14603" width="9.5703125" style="347" customWidth="1"/>
    <col min="14604" max="14604" width="9.7109375" style="347" customWidth="1"/>
    <col min="14605" max="14605" width="9.42578125" style="347" customWidth="1"/>
    <col min="14606" max="14606" width="9.85546875" style="347" customWidth="1"/>
    <col min="14607" max="14607" width="8.7109375" style="347" customWidth="1"/>
    <col min="14608" max="14608" width="8.85546875" style="347" customWidth="1"/>
    <col min="14609" max="14609" width="8.5703125" style="347" customWidth="1"/>
    <col min="14610" max="14610" width="9.140625" style="347" customWidth="1"/>
    <col min="14611" max="14611" width="15" style="347" customWidth="1"/>
    <col min="14612" max="14612" width="12.7109375" style="347" customWidth="1"/>
    <col min="14613" max="14613" width="12.28515625" style="347" customWidth="1"/>
    <col min="14614" max="14614" width="11.5703125" style="347" bestFit="1" customWidth="1"/>
    <col min="14615" max="14848" width="9.140625" style="347"/>
    <col min="14849" max="14849" width="3.5703125" style="347" customWidth="1"/>
    <col min="14850" max="14851" width="2.7109375" style="347" customWidth="1"/>
    <col min="14852" max="14852" width="3.42578125" style="347" customWidth="1"/>
    <col min="14853" max="14853" width="22.28515625" style="347" customWidth="1"/>
    <col min="14854" max="14854" width="0" style="347" hidden="1" customWidth="1"/>
    <col min="14855" max="14855" width="8.5703125" style="347" customWidth="1"/>
    <col min="14856" max="14856" width="9.28515625" style="347" customWidth="1"/>
    <col min="14857" max="14857" width="9.7109375" style="347" customWidth="1"/>
    <col min="14858" max="14858" width="10.5703125" style="347" customWidth="1"/>
    <col min="14859" max="14859" width="9.5703125" style="347" customWidth="1"/>
    <col min="14860" max="14860" width="9.7109375" style="347" customWidth="1"/>
    <col min="14861" max="14861" width="9.42578125" style="347" customWidth="1"/>
    <col min="14862" max="14862" width="9.85546875" style="347" customWidth="1"/>
    <col min="14863" max="14863" width="8.7109375" style="347" customWidth="1"/>
    <col min="14864" max="14864" width="8.85546875" style="347" customWidth="1"/>
    <col min="14865" max="14865" width="8.5703125" style="347" customWidth="1"/>
    <col min="14866" max="14866" width="9.140625" style="347" customWidth="1"/>
    <col min="14867" max="14867" width="15" style="347" customWidth="1"/>
    <col min="14868" max="14868" width="12.7109375" style="347" customWidth="1"/>
    <col min="14869" max="14869" width="12.28515625" style="347" customWidth="1"/>
    <col min="14870" max="14870" width="11.5703125" style="347" bestFit="1" customWidth="1"/>
    <col min="14871" max="15104" width="9.140625" style="347"/>
    <col min="15105" max="15105" width="3.5703125" style="347" customWidth="1"/>
    <col min="15106" max="15107" width="2.7109375" style="347" customWidth="1"/>
    <col min="15108" max="15108" width="3.42578125" style="347" customWidth="1"/>
    <col min="15109" max="15109" width="22.28515625" style="347" customWidth="1"/>
    <col min="15110" max="15110" width="0" style="347" hidden="1" customWidth="1"/>
    <col min="15111" max="15111" width="8.5703125" style="347" customWidth="1"/>
    <col min="15112" max="15112" width="9.28515625" style="347" customWidth="1"/>
    <col min="15113" max="15113" width="9.7109375" style="347" customWidth="1"/>
    <col min="15114" max="15114" width="10.5703125" style="347" customWidth="1"/>
    <col min="15115" max="15115" width="9.5703125" style="347" customWidth="1"/>
    <col min="15116" max="15116" width="9.7109375" style="347" customWidth="1"/>
    <col min="15117" max="15117" width="9.42578125" style="347" customWidth="1"/>
    <col min="15118" max="15118" width="9.85546875" style="347" customWidth="1"/>
    <col min="15119" max="15119" width="8.7109375" style="347" customWidth="1"/>
    <col min="15120" max="15120" width="8.85546875" style="347" customWidth="1"/>
    <col min="15121" max="15121" width="8.5703125" style="347" customWidth="1"/>
    <col min="15122" max="15122" width="9.140625" style="347" customWidth="1"/>
    <col min="15123" max="15123" width="15" style="347" customWidth="1"/>
    <col min="15124" max="15124" width="12.7109375" style="347" customWidth="1"/>
    <col min="15125" max="15125" width="12.28515625" style="347" customWidth="1"/>
    <col min="15126" max="15126" width="11.5703125" style="347" bestFit="1" customWidth="1"/>
    <col min="15127" max="15360" width="9.140625" style="347"/>
    <col min="15361" max="15361" width="3.5703125" style="347" customWidth="1"/>
    <col min="15362" max="15363" width="2.7109375" style="347" customWidth="1"/>
    <col min="15364" max="15364" width="3.42578125" style="347" customWidth="1"/>
    <col min="15365" max="15365" width="22.28515625" style="347" customWidth="1"/>
    <col min="15366" max="15366" width="0" style="347" hidden="1" customWidth="1"/>
    <col min="15367" max="15367" width="8.5703125" style="347" customWidth="1"/>
    <col min="15368" max="15368" width="9.28515625" style="347" customWidth="1"/>
    <col min="15369" max="15369" width="9.7109375" style="347" customWidth="1"/>
    <col min="15370" max="15370" width="10.5703125" style="347" customWidth="1"/>
    <col min="15371" max="15371" width="9.5703125" style="347" customWidth="1"/>
    <col min="15372" max="15372" width="9.7109375" style="347" customWidth="1"/>
    <col min="15373" max="15373" width="9.42578125" style="347" customWidth="1"/>
    <col min="15374" max="15374" width="9.85546875" style="347" customWidth="1"/>
    <col min="15375" max="15375" width="8.7109375" style="347" customWidth="1"/>
    <col min="15376" max="15376" width="8.85546875" style="347" customWidth="1"/>
    <col min="15377" max="15377" width="8.5703125" style="347" customWidth="1"/>
    <col min="15378" max="15378" width="9.140625" style="347" customWidth="1"/>
    <col min="15379" max="15379" width="15" style="347" customWidth="1"/>
    <col min="15380" max="15380" width="12.7109375" style="347" customWidth="1"/>
    <col min="15381" max="15381" width="12.28515625" style="347" customWidth="1"/>
    <col min="15382" max="15382" width="11.5703125" style="347" bestFit="1" customWidth="1"/>
    <col min="15383" max="15616" width="9.140625" style="347"/>
    <col min="15617" max="15617" width="3.5703125" style="347" customWidth="1"/>
    <col min="15618" max="15619" width="2.7109375" style="347" customWidth="1"/>
    <col min="15620" max="15620" width="3.42578125" style="347" customWidth="1"/>
    <col min="15621" max="15621" width="22.28515625" style="347" customWidth="1"/>
    <col min="15622" max="15622" width="0" style="347" hidden="1" customWidth="1"/>
    <col min="15623" max="15623" width="8.5703125" style="347" customWidth="1"/>
    <col min="15624" max="15624" width="9.28515625" style="347" customWidth="1"/>
    <col min="15625" max="15625" width="9.7109375" style="347" customWidth="1"/>
    <col min="15626" max="15626" width="10.5703125" style="347" customWidth="1"/>
    <col min="15627" max="15627" width="9.5703125" style="347" customWidth="1"/>
    <col min="15628" max="15628" width="9.7109375" style="347" customWidth="1"/>
    <col min="15629" max="15629" width="9.42578125" style="347" customWidth="1"/>
    <col min="15630" max="15630" width="9.85546875" style="347" customWidth="1"/>
    <col min="15631" max="15631" width="8.7109375" style="347" customWidth="1"/>
    <col min="15632" max="15632" width="8.85546875" style="347" customWidth="1"/>
    <col min="15633" max="15633" width="8.5703125" style="347" customWidth="1"/>
    <col min="15634" max="15634" width="9.140625" style="347" customWidth="1"/>
    <col min="15635" max="15635" width="15" style="347" customWidth="1"/>
    <col min="15636" max="15636" width="12.7109375" style="347" customWidth="1"/>
    <col min="15637" max="15637" width="12.28515625" style="347" customWidth="1"/>
    <col min="15638" max="15638" width="11.5703125" style="347" bestFit="1" customWidth="1"/>
    <col min="15639" max="15872" width="9.140625" style="347"/>
    <col min="15873" max="15873" width="3.5703125" style="347" customWidth="1"/>
    <col min="15874" max="15875" width="2.7109375" style="347" customWidth="1"/>
    <col min="15876" max="15876" width="3.42578125" style="347" customWidth="1"/>
    <col min="15877" max="15877" width="22.28515625" style="347" customWidth="1"/>
    <col min="15878" max="15878" width="0" style="347" hidden="1" customWidth="1"/>
    <col min="15879" max="15879" width="8.5703125" style="347" customWidth="1"/>
    <col min="15880" max="15880" width="9.28515625" style="347" customWidth="1"/>
    <col min="15881" max="15881" width="9.7109375" style="347" customWidth="1"/>
    <col min="15882" max="15882" width="10.5703125" style="347" customWidth="1"/>
    <col min="15883" max="15883" width="9.5703125" style="347" customWidth="1"/>
    <col min="15884" max="15884" width="9.7109375" style="347" customWidth="1"/>
    <col min="15885" max="15885" width="9.42578125" style="347" customWidth="1"/>
    <col min="15886" max="15886" width="9.85546875" style="347" customWidth="1"/>
    <col min="15887" max="15887" width="8.7109375" style="347" customWidth="1"/>
    <col min="15888" max="15888" width="8.85546875" style="347" customWidth="1"/>
    <col min="15889" max="15889" width="8.5703125" style="347" customWidth="1"/>
    <col min="15890" max="15890" width="9.140625" style="347" customWidth="1"/>
    <col min="15891" max="15891" width="15" style="347" customWidth="1"/>
    <col min="15892" max="15892" width="12.7109375" style="347" customWidth="1"/>
    <col min="15893" max="15893" width="12.28515625" style="347" customWidth="1"/>
    <col min="15894" max="15894" width="11.5703125" style="347" bestFit="1" customWidth="1"/>
    <col min="15895" max="16128" width="9.140625" style="347"/>
    <col min="16129" max="16129" width="3.5703125" style="347" customWidth="1"/>
    <col min="16130" max="16131" width="2.7109375" style="347" customWidth="1"/>
    <col min="16132" max="16132" width="3.42578125" style="347" customWidth="1"/>
    <col min="16133" max="16133" width="22.28515625" style="347" customWidth="1"/>
    <col min="16134" max="16134" width="0" style="347" hidden="1" customWidth="1"/>
    <col min="16135" max="16135" width="8.5703125" style="347" customWidth="1"/>
    <col min="16136" max="16136" width="9.28515625" style="347" customWidth="1"/>
    <col min="16137" max="16137" width="9.7109375" style="347" customWidth="1"/>
    <col min="16138" max="16138" width="10.5703125" style="347" customWidth="1"/>
    <col min="16139" max="16139" width="9.5703125" style="347" customWidth="1"/>
    <col min="16140" max="16140" width="9.7109375" style="347" customWidth="1"/>
    <col min="16141" max="16141" width="9.42578125" style="347" customWidth="1"/>
    <col min="16142" max="16142" width="9.85546875" style="347" customWidth="1"/>
    <col min="16143" max="16143" width="8.7109375" style="347" customWidth="1"/>
    <col min="16144" max="16144" width="8.85546875" style="347" customWidth="1"/>
    <col min="16145" max="16145" width="8.5703125" style="347" customWidth="1"/>
    <col min="16146" max="16146" width="9.140625" style="347" customWidth="1"/>
    <col min="16147" max="16147" width="15" style="347" customWidth="1"/>
    <col min="16148" max="16148" width="12.7109375" style="347" customWidth="1"/>
    <col min="16149" max="16149" width="12.28515625" style="347" customWidth="1"/>
    <col min="16150" max="16150" width="11.5703125" style="347" bestFit="1" customWidth="1"/>
    <col min="16151" max="16384" width="9.140625" style="347"/>
  </cols>
  <sheetData>
    <row r="1" spans="1:22" ht="13.5">
      <c r="A1" s="346"/>
      <c r="B1" s="929" t="s">
        <v>165</v>
      </c>
      <c r="C1" s="929"/>
      <c r="D1" s="929"/>
      <c r="E1" s="929"/>
      <c r="F1" s="929"/>
      <c r="G1" s="929"/>
      <c r="H1" s="929"/>
      <c r="I1" s="929"/>
      <c r="J1" s="929"/>
      <c r="K1" s="929"/>
      <c r="L1" s="929"/>
      <c r="M1" s="929"/>
      <c r="N1" s="929"/>
      <c r="O1" s="929"/>
      <c r="P1" s="929"/>
      <c r="Q1" s="929"/>
      <c r="R1" s="929"/>
    </row>
    <row r="2" spans="1:22" ht="12" customHeight="1">
      <c r="A2" s="348"/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  <c r="R2" s="930"/>
    </row>
    <row r="3" spans="1:22" ht="12" customHeight="1">
      <c r="A3" s="930" t="s">
        <v>568</v>
      </c>
      <c r="B3" s="930"/>
      <c r="C3" s="930"/>
      <c r="D3" s="930"/>
      <c r="E3" s="930"/>
      <c r="F3" s="930"/>
      <c r="G3" s="930"/>
      <c r="H3" s="930"/>
      <c r="I3" s="930"/>
      <c r="J3" s="930"/>
      <c r="K3" s="930"/>
      <c r="L3" s="930"/>
      <c r="M3" s="930"/>
      <c r="N3" s="930"/>
      <c r="O3" s="930"/>
      <c r="P3" s="930"/>
      <c r="Q3" s="930"/>
      <c r="R3" s="930"/>
    </row>
    <row r="4" spans="1:22" ht="12" customHeight="1">
      <c r="A4" s="349"/>
      <c r="B4" s="350"/>
      <c r="C4" s="350"/>
      <c r="D4" s="350"/>
      <c r="E4" s="351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</row>
    <row r="5" spans="1:22" ht="12.75" customHeight="1">
      <c r="A5" s="352" t="s">
        <v>166</v>
      </c>
      <c r="B5" s="931" t="s">
        <v>167</v>
      </c>
      <c r="C5" s="931"/>
      <c r="D5" s="931"/>
      <c r="E5" s="931"/>
      <c r="F5" s="931"/>
      <c r="G5" s="931"/>
      <c r="H5" s="931"/>
      <c r="I5" s="931"/>
      <c r="J5" s="931"/>
      <c r="K5" s="931"/>
      <c r="L5" s="931"/>
      <c r="M5" s="931"/>
      <c r="N5" s="931"/>
      <c r="O5" s="931"/>
      <c r="P5" s="931"/>
      <c r="Q5" s="931"/>
      <c r="R5" s="353"/>
    </row>
    <row r="6" spans="1:22" ht="9.75" customHeight="1" thickBot="1">
      <c r="B6" s="354"/>
      <c r="C6" s="355"/>
      <c r="D6" s="355"/>
      <c r="E6" s="356"/>
      <c r="F6" s="357"/>
      <c r="G6" s="357"/>
      <c r="H6" s="357"/>
      <c r="I6" s="357"/>
      <c r="J6" s="358"/>
      <c r="K6" s="358"/>
      <c r="L6" s="358"/>
      <c r="M6" s="358"/>
      <c r="N6" s="932" t="s">
        <v>168</v>
      </c>
      <c r="O6" s="932"/>
      <c r="P6" s="932"/>
      <c r="Q6" s="932"/>
      <c r="R6" s="932"/>
    </row>
    <row r="7" spans="1:22" ht="21" customHeight="1">
      <c r="A7" s="933" t="s">
        <v>169</v>
      </c>
      <c r="B7" s="935" t="s">
        <v>170</v>
      </c>
      <c r="C7" s="937" t="s">
        <v>171</v>
      </c>
      <c r="D7" s="939" t="s">
        <v>172</v>
      </c>
      <c r="E7" s="941" t="s">
        <v>173</v>
      </c>
      <c r="F7" s="927" t="s">
        <v>174</v>
      </c>
      <c r="G7" s="928" t="s">
        <v>175</v>
      </c>
      <c r="H7" s="928"/>
      <c r="I7" s="928"/>
      <c r="J7" s="928"/>
      <c r="K7" s="928" t="s">
        <v>176</v>
      </c>
      <c r="L7" s="928"/>
      <c r="M7" s="928"/>
      <c r="N7" s="928"/>
      <c r="O7" s="928" t="s">
        <v>177</v>
      </c>
      <c r="P7" s="928"/>
      <c r="Q7" s="928"/>
      <c r="R7" s="928"/>
    </row>
    <row r="8" spans="1:22" ht="30.75" customHeight="1" thickBot="1">
      <c r="A8" s="934"/>
      <c r="B8" s="936"/>
      <c r="C8" s="938"/>
      <c r="D8" s="940"/>
      <c r="E8" s="942"/>
      <c r="F8" s="927"/>
      <c r="G8" s="359" t="s">
        <v>178</v>
      </c>
      <c r="H8" s="359" t="s">
        <v>179</v>
      </c>
      <c r="I8" s="359" t="s">
        <v>180</v>
      </c>
      <c r="J8" s="359" t="s">
        <v>181</v>
      </c>
      <c r="K8" s="359" t="s">
        <v>178</v>
      </c>
      <c r="L8" s="359" t="s">
        <v>179</v>
      </c>
      <c r="M8" s="359" t="s">
        <v>180</v>
      </c>
      <c r="N8" s="359" t="s">
        <v>181</v>
      </c>
      <c r="O8" s="359" t="s">
        <v>178</v>
      </c>
      <c r="P8" s="359" t="s">
        <v>179</v>
      </c>
      <c r="Q8" s="359" t="s">
        <v>180</v>
      </c>
      <c r="R8" s="359" t="s">
        <v>181</v>
      </c>
    </row>
    <row r="9" spans="1:22" ht="11.25" customHeight="1" thickBot="1">
      <c r="A9" s="360" t="s">
        <v>13</v>
      </c>
      <c r="B9" s="361" t="s">
        <v>182</v>
      </c>
      <c r="C9" s="361" t="s">
        <v>183</v>
      </c>
      <c r="D9" s="362" t="s">
        <v>184</v>
      </c>
      <c r="E9" s="363" t="s">
        <v>184</v>
      </c>
      <c r="F9" s="364"/>
      <c r="G9" s="365">
        <v>5</v>
      </c>
      <c r="H9" s="365">
        <v>6</v>
      </c>
      <c r="I9" s="365">
        <v>7</v>
      </c>
      <c r="J9" s="365">
        <v>8</v>
      </c>
      <c r="K9" s="365">
        <v>9</v>
      </c>
      <c r="L9" s="365"/>
      <c r="M9" s="365">
        <v>11</v>
      </c>
      <c r="N9" s="365">
        <v>12</v>
      </c>
      <c r="O9" s="359">
        <v>13</v>
      </c>
      <c r="P9" s="359">
        <v>14</v>
      </c>
      <c r="Q9" s="359">
        <v>15</v>
      </c>
      <c r="R9" s="359">
        <v>16</v>
      </c>
    </row>
    <row r="10" spans="1:22" ht="57.75" customHeight="1" thickBot="1">
      <c r="A10" s="366">
        <v>2000</v>
      </c>
      <c r="B10" s="367" t="s">
        <v>185</v>
      </c>
      <c r="C10" s="368" t="s">
        <v>17</v>
      </c>
      <c r="D10" s="369" t="s">
        <v>17</v>
      </c>
      <c r="E10" s="370" t="s">
        <v>186</v>
      </c>
      <c r="F10" s="371"/>
      <c r="G10" s="372">
        <f>K10+O10-'[1]ekam erams bashx nor'!L140</f>
        <v>985063.99050000007</v>
      </c>
      <c r="H10" s="372">
        <f>L10+P10-'[1]ekam erams bashx nor'!M140</f>
        <v>2097624.3265</v>
      </c>
      <c r="I10" s="373">
        <f>M10+Q10-'[1]ekam erams bashx nor'!N140</f>
        <v>3014195.1885000002</v>
      </c>
      <c r="J10" s="372">
        <f>N10+R10-'[1]ekam erams bashx nor'!O140</f>
        <v>3777879.4123999998</v>
      </c>
      <c r="K10" s="373">
        <f t="shared" ref="K10:R10" si="0">K11+K46+K64+K90+K143+K163+K183+K212+K242+K273+K305</f>
        <v>259953.70049999998</v>
      </c>
      <c r="L10" s="373">
        <f t="shared" si="0"/>
        <v>511506.0955</v>
      </c>
      <c r="M10" s="373">
        <f t="shared" si="0"/>
        <v>718995.46950000001</v>
      </c>
      <c r="N10" s="373">
        <f>N11+N46+N64+N90+N143+N163+N183+N212+N242+N273+N305</f>
        <v>941845.53740000003</v>
      </c>
      <c r="O10" s="373">
        <f t="shared" si="0"/>
        <v>760110.29</v>
      </c>
      <c r="P10" s="373">
        <f t="shared" si="0"/>
        <v>1669118.2309999999</v>
      </c>
      <c r="Q10" s="373">
        <f t="shared" si="0"/>
        <v>2398199.719</v>
      </c>
      <c r="R10" s="373">
        <f t="shared" si="0"/>
        <v>2989033.875</v>
      </c>
      <c r="S10" s="374"/>
      <c r="T10" s="375"/>
      <c r="U10" s="376"/>
      <c r="V10" s="376"/>
    </row>
    <row r="11" spans="1:22" ht="71.25" customHeight="1">
      <c r="A11" s="377">
        <v>2100</v>
      </c>
      <c r="B11" s="378" t="s">
        <v>187</v>
      </c>
      <c r="C11" s="379" t="s">
        <v>188</v>
      </c>
      <c r="D11" s="380" t="s">
        <v>188</v>
      </c>
      <c r="E11" s="381" t="s">
        <v>189</v>
      </c>
      <c r="F11" s="382" t="s">
        <v>190</v>
      </c>
      <c r="G11" s="383">
        <f t="shared" ref="G11:J74" si="1">K11+O11</f>
        <v>95107.789499999999</v>
      </c>
      <c r="H11" s="383">
        <f t="shared" si="1"/>
        <v>360158.28950000001</v>
      </c>
      <c r="I11" s="383">
        <f t="shared" si="1"/>
        <v>437749.5895</v>
      </c>
      <c r="J11" s="383">
        <f t="shared" si="1"/>
        <v>501862.26699999999</v>
      </c>
      <c r="K11" s="383">
        <f>K13+K18+K22+K27+K30+K33+K36+K39</f>
        <v>86307.789499999999</v>
      </c>
      <c r="L11" s="383">
        <f t="shared" ref="L11:R11" si="2">L13+L18+L22+L27+L30+L33+L36+L39</f>
        <v>167708.28950000001</v>
      </c>
      <c r="M11" s="384">
        <f t="shared" si="2"/>
        <v>245299.5895</v>
      </c>
      <c r="N11" s="383">
        <f>N13+N18+N22+N27+N30+N33+N36+N39</f>
        <v>309412.26699999999</v>
      </c>
      <c r="O11" s="385">
        <f t="shared" si="2"/>
        <v>8800</v>
      </c>
      <c r="P11" s="385">
        <f t="shared" si="2"/>
        <v>192450</v>
      </c>
      <c r="Q11" s="385">
        <f>Q13+Q18+Q22+Q27+Q30+Q33+Q36+Q39</f>
        <v>192450</v>
      </c>
      <c r="R11" s="385">
        <f t="shared" si="2"/>
        <v>192450</v>
      </c>
    </row>
    <row r="12" spans="1:22" ht="10.5" customHeight="1">
      <c r="A12" s="386"/>
      <c r="B12" s="378"/>
      <c r="C12" s="379"/>
      <c r="D12" s="380"/>
      <c r="E12" s="387" t="s">
        <v>191</v>
      </c>
      <c r="F12" s="388"/>
      <c r="G12" s="389"/>
      <c r="H12" s="389"/>
      <c r="I12" s="389"/>
      <c r="J12" s="389"/>
      <c r="K12" s="390"/>
      <c r="L12" s="390"/>
      <c r="M12" s="390"/>
      <c r="N12" s="390"/>
      <c r="O12" s="390"/>
      <c r="P12" s="390"/>
      <c r="Q12" s="390"/>
      <c r="R12" s="390"/>
    </row>
    <row r="13" spans="1:22" ht="63.75" customHeight="1">
      <c r="A13" s="391">
        <v>2110</v>
      </c>
      <c r="B13" s="378" t="s">
        <v>187</v>
      </c>
      <c r="C13" s="392" t="s">
        <v>13</v>
      </c>
      <c r="D13" s="393" t="s">
        <v>188</v>
      </c>
      <c r="E13" s="394" t="s">
        <v>192</v>
      </c>
      <c r="F13" s="395" t="s">
        <v>193</v>
      </c>
      <c r="G13" s="396">
        <f t="shared" si="1"/>
        <v>70892.5</v>
      </c>
      <c r="H13" s="396">
        <f t="shared" si="1"/>
        <v>130230</v>
      </c>
      <c r="I13" s="396">
        <f t="shared" si="1"/>
        <v>185718.8</v>
      </c>
      <c r="J13" s="396">
        <f t="shared" si="1"/>
        <v>228484.5</v>
      </c>
      <c r="K13" s="396">
        <f>K15+K16+K17</f>
        <v>62492.5</v>
      </c>
      <c r="L13" s="396">
        <f t="shared" ref="L13:R13" si="3">L15+L16+L17</f>
        <v>116830</v>
      </c>
      <c r="M13" s="396">
        <f t="shared" si="3"/>
        <v>172318.8</v>
      </c>
      <c r="N13" s="396">
        <f t="shared" si="3"/>
        <v>215084.5</v>
      </c>
      <c r="O13" s="397">
        <f t="shared" si="3"/>
        <v>8400</v>
      </c>
      <c r="P13" s="397">
        <f t="shared" si="3"/>
        <v>13400</v>
      </c>
      <c r="Q13" s="397">
        <f t="shared" si="3"/>
        <v>13400</v>
      </c>
      <c r="R13" s="397">
        <f t="shared" si="3"/>
        <v>13400</v>
      </c>
    </row>
    <row r="14" spans="1:22" ht="11.25" customHeight="1">
      <c r="A14" s="391"/>
      <c r="B14" s="378"/>
      <c r="C14" s="392"/>
      <c r="D14" s="393"/>
      <c r="E14" s="387" t="s">
        <v>194</v>
      </c>
      <c r="F14" s="398"/>
      <c r="G14" s="389"/>
      <c r="H14" s="389"/>
      <c r="I14" s="389"/>
      <c r="J14" s="389"/>
      <c r="K14" s="399"/>
      <c r="L14" s="399"/>
      <c r="M14" s="399"/>
      <c r="N14" s="399"/>
      <c r="O14" s="399"/>
      <c r="P14" s="399"/>
      <c r="Q14" s="399"/>
      <c r="R14" s="399"/>
    </row>
    <row r="15" spans="1:22" ht="37.5" customHeight="1">
      <c r="A15" s="391">
        <v>2111</v>
      </c>
      <c r="B15" s="400" t="s">
        <v>187</v>
      </c>
      <c r="C15" s="401" t="s">
        <v>13</v>
      </c>
      <c r="D15" s="402" t="s">
        <v>13</v>
      </c>
      <c r="E15" s="387" t="s">
        <v>195</v>
      </c>
      <c r="F15" s="388" t="s">
        <v>196</v>
      </c>
      <c r="G15" s="373">
        <f t="shared" si="1"/>
        <v>70892.5</v>
      </c>
      <c r="H15" s="373">
        <f t="shared" si="1"/>
        <v>130230</v>
      </c>
      <c r="I15" s="373">
        <f t="shared" si="1"/>
        <v>185718.8</v>
      </c>
      <c r="J15" s="373">
        <f t="shared" si="1"/>
        <v>228484.5</v>
      </c>
      <c r="K15" s="403">
        <f>[1]aparat!G32</f>
        <v>62492.5</v>
      </c>
      <c r="L15" s="403">
        <f>[1]aparat!H32</f>
        <v>116830</v>
      </c>
      <c r="M15" s="403">
        <f>[1]aparat!I32</f>
        <v>172318.8</v>
      </c>
      <c r="N15" s="403">
        <f>[1]aparat!J32</f>
        <v>215084.5</v>
      </c>
      <c r="O15" s="404">
        <f>[1]aparat!G150</f>
        <v>8400</v>
      </c>
      <c r="P15" s="404">
        <f>[1]aparat!H150</f>
        <v>13400</v>
      </c>
      <c r="Q15" s="404">
        <f>[1]aparat!I150</f>
        <v>13400</v>
      </c>
      <c r="R15" s="404">
        <f>[1]aparat!J150</f>
        <v>13400</v>
      </c>
    </row>
    <row r="16" spans="1:22" ht="12" hidden="1" customHeight="1">
      <c r="A16" s="391">
        <v>2112</v>
      </c>
      <c r="B16" s="400" t="s">
        <v>187</v>
      </c>
      <c r="C16" s="401" t="s">
        <v>13</v>
      </c>
      <c r="D16" s="402" t="s">
        <v>182</v>
      </c>
      <c r="E16" s="387" t="s">
        <v>197</v>
      </c>
      <c r="F16" s="388" t="s">
        <v>198</v>
      </c>
      <c r="G16" s="389">
        <f t="shared" si="1"/>
        <v>0</v>
      </c>
      <c r="H16" s="389">
        <f t="shared" si="1"/>
        <v>0</v>
      </c>
      <c r="I16" s="389">
        <f t="shared" si="1"/>
        <v>0</v>
      </c>
      <c r="J16" s="389">
        <f t="shared" si="1"/>
        <v>0</v>
      </c>
      <c r="K16" s="390"/>
      <c r="L16" s="390"/>
      <c r="M16" s="390"/>
      <c r="N16" s="390"/>
      <c r="O16" s="390"/>
      <c r="P16" s="390"/>
      <c r="Q16" s="390"/>
      <c r="R16" s="390"/>
    </row>
    <row r="17" spans="1:18" ht="12" hidden="1" customHeight="1">
      <c r="A17" s="391">
        <v>2113</v>
      </c>
      <c r="B17" s="400" t="s">
        <v>187</v>
      </c>
      <c r="C17" s="401" t="s">
        <v>13</v>
      </c>
      <c r="D17" s="402" t="s">
        <v>183</v>
      </c>
      <c r="E17" s="387" t="s">
        <v>199</v>
      </c>
      <c r="F17" s="388" t="s">
        <v>200</v>
      </c>
      <c r="G17" s="389">
        <f t="shared" si="1"/>
        <v>0</v>
      </c>
      <c r="H17" s="389">
        <f t="shared" si="1"/>
        <v>0</v>
      </c>
      <c r="I17" s="389">
        <f t="shared" si="1"/>
        <v>0</v>
      </c>
      <c r="J17" s="389">
        <f t="shared" si="1"/>
        <v>0</v>
      </c>
      <c r="K17" s="390"/>
      <c r="L17" s="390"/>
      <c r="M17" s="390"/>
      <c r="N17" s="390"/>
      <c r="O17" s="390"/>
      <c r="P17" s="390"/>
      <c r="Q17" s="390"/>
      <c r="R17" s="390"/>
    </row>
    <row r="18" spans="1:18" ht="12" hidden="1" customHeight="1">
      <c r="A18" s="391">
        <v>2120</v>
      </c>
      <c r="B18" s="378" t="s">
        <v>187</v>
      </c>
      <c r="C18" s="392" t="s">
        <v>182</v>
      </c>
      <c r="D18" s="393" t="s">
        <v>188</v>
      </c>
      <c r="E18" s="394" t="s">
        <v>201</v>
      </c>
      <c r="F18" s="405" t="s">
        <v>202</v>
      </c>
      <c r="G18" s="389">
        <f t="shared" si="1"/>
        <v>0</v>
      </c>
      <c r="H18" s="389">
        <f t="shared" si="1"/>
        <v>0</v>
      </c>
      <c r="I18" s="389">
        <f t="shared" si="1"/>
        <v>0</v>
      </c>
      <c r="J18" s="389">
        <f t="shared" si="1"/>
        <v>0</v>
      </c>
      <c r="K18" s="390">
        <f>K20+K21</f>
        <v>0</v>
      </c>
      <c r="L18" s="390">
        <f t="shared" ref="L18:R18" si="4">L20+L21</f>
        <v>0</v>
      </c>
      <c r="M18" s="390">
        <f t="shared" si="4"/>
        <v>0</v>
      </c>
      <c r="N18" s="390">
        <f t="shared" si="4"/>
        <v>0</v>
      </c>
      <c r="O18" s="390">
        <f t="shared" si="4"/>
        <v>0</v>
      </c>
      <c r="P18" s="390">
        <f t="shared" si="4"/>
        <v>0</v>
      </c>
      <c r="Q18" s="390">
        <f t="shared" si="4"/>
        <v>0</v>
      </c>
      <c r="R18" s="390">
        <f t="shared" si="4"/>
        <v>0</v>
      </c>
    </row>
    <row r="19" spans="1:18" ht="12" hidden="1" customHeight="1">
      <c r="A19" s="391"/>
      <c r="B19" s="378"/>
      <c r="C19" s="392"/>
      <c r="D19" s="393"/>
      <c r="E19" s="387" t="s">
        <v>194</v>
      </c>
      <c r="F19" s="398"/>
      <c r="G19" s="389"/>
      <c r="H19" s="389"/>
      <c r="I19" s="389"/>
      <c r="J19" s="389"/>
      <c r="K19" s="390"/>
      <c r="L19" s="390"/>
      <c r="M19" s="390"/>
      <c r="N19" s="399"/>
      <c r="O19" s="399"/>
      <c r="P19" s="399"/>
      <c r="Q19" s="399"/>
      <c r="R19" s="399"/>
    </row>
    <row r="20" spans="1:18" ht="12" hidden="1" customHeight="1">
      <c r="A20" s="391">
        <v>2121</v>
      </c>
      <c r="B20" s="400" t="s">
        <v>187</v>
      </c>
      <c r="C20" s="401" t="s">
        <v>182</v>
      </c>
      <c r="D20" s="402" t="s">
        <v>13</v>
      </c>
      <c r="E20" s="406" t="s">
        <v>203</v>
      </c>
      <c r="F20" s="388" t="s">
        <v>204</v>
      </c>
      <c r="G20" s="389">
        <f t="shared" si="1"/>
        <v>0</v>
      </c>
      <c r="H20" s="389">
        <f t="shared" si="1"/>
        <v>0</v>
      </c>
      <c r="I20" s="389">
        <f t="shared" si="1"/>
        <v>0</v>
      </c>
      <c r="J20" s="389">
        <f t="shared" si="1"/>
        <v>0</v>
      </c>
      <c r="K20" s="390"/>
      <c r="L20" s="390"/>
      <c r="M20" s="390"/>
      <c r="N20" s="390"/>
      <c r="O20" s="390"/>
      <c r="P20" s="390"/>
      <c r="Q20" s="390"/>
      <c r="R20" s="390"/>
    </row>
    <row r="21" spans="1:18" ht="12" hidden="1" customHeight="1">
      <c r="A21" s="391">
        <v>2122</v>
      </c>
      <c r="B21" s="400" t="s">
        <v>187</v>
      </c>
      <c r="C21" s="401" t="s">
        <v>182</v>
      </c>
      <c r="D21" s="402" t="s">
        <v>182</v>
      </c>
      <c r="E21" s="387" t="s">
        <v>205</v>
      </c>
      <c r="F21" s="388" t="s">
        <v>206</v>
      </c>
      <c r="G21" s="389">
        <f t="shared" si="1"/>
        <v>0</v>
      </c>
      <c r="H21" s="389">
        <f t="shared" si="1"/>
        <v>0</v>
      </c>
      <c r="I21" s="389">
        <f t="shared" si="1"/>
        <v>0</v>
      </c>
      <c r="J21" s="389">
        <f t="shared" si="1"/>
        <v>0</v>
      </c>
      <c r="K21" s="390"/>
      <c r="L21" s="390"/>
      <c r="M21" s="390"/>
      <c r="N21" s="390"/>
      <c r="O21" s="390"/>
      <c r="P21" s="390"/>
      <c r="Q21" s="390"/>
      <c r="R21" s="390"/>
    </row>
    <row r="22" spans="1:18" ht="24" customHeight="1">
      <c r="A22" s="391">
        <v>2130</v>
      </c>
      <c r="B22" s="378" t="s">
        <v>187</v>
      </c>
      <c r="C22" s="392" t="s">
        <v>183</v>
      </c>
      <c r="D22" s="393" t="s">
        <v>188</v>
      </c>
      <c r="E22" s="394" t="s">
        <v>207</v>
      </c>
      <c r="F22" s="407" t="s">
        <v>208</v>
      </c>
      <c r="G22" s="373">
        <f t="shared" si="1"/>
        <v>967.62249999999995</v>
      </c>
      <c r="H22" s="373">
        <f t="shared" si="1"/>
        <v>1924.6224999999999</v>
      </c>
      <c r="I22" s="373">
        <f t="shared" si="1"/>
        <v>2884.1224999999999</v>
      </c>
      <c r="J22" s="373">
        <f t="shared" si="1"/>
        <v>3327</v>
      </c>
      <c r="K22" s="403">
        <f>K24+K25+K26</f>
        <v>967.62249999999995</v>
      </c>
      <c r="L22" s="403">
        <f t="shared" ref="L22:R22" si="5">L24+L25+L26</f>
        <v>1924.6224999999999</v>
      </c>
      <c r="M22" s="403">
        <f t="shared" si="5"/>
        <v>2884.1224999999999</v>
      </c>
      <c r="N22" s="403">
        <f t="shared" si="5"/>
        <v>3327</v>
      </c>
      <c r="O22" s="404">
        <f t="shared" si="5"/>
        <v>0</v>
      </c>
      <c r="P22" s="404">
        <f t="shared" si="5"/>
        <v>0</v>
      </c>
      <c r="Q22" s="404">
        <f t="shared" si="5"/>
        <v>0</v>
      </c>
      <c r="R22" s="404">
        <f t="shared" si="5"/>
        <v>0</v>
      </c>
    </row>
    <row r="23" spans="1:18" ht="12.75" customHeight="1">
      <c r="A23" s="391"/>
      <c r="B23" s="378"/>
      <c r="C23" s="392"/>
      <c r="D23" s="393"/>
      <c r="E23" s="387" t="s">
        <v>194</v>
      </c>
      <c r="F23" s="398"/>
      <c r="G23" s="373"/>
      <c r="H23" s="373"/>
      <c r="I23" s="373"/>
      <c r="J23" s="373"/>
      <c r="K23" s="403"/>
      <c r="L23" s="403"/>
      <c r="M23" s="403"/>
      <c r="N23" s="408"/>
      <c r="O23" s="409"/>
      <c r="P23" s="409"/>
      <c r="Q23" s="409"/>
      <c r="R23" s="409"/>
    </row>
    <row r="24" spans="1:18" ht="12" hidden="1" customHeight="1">
      <c r="A24" s="391">
        <v>2131</v>
      </c>
      <c r="B24" s="400" t="s">
        <v>187</v>
      </c>
      <c r="C24" s="401" t="s">
        <v>183</v>
      </c>
      <c r="D24" s="402" t="s">
        <v>13</v>
      </c>
      <c r="E24" s="387" t="s">
        <v>209</v>
      </c>
      <c r="F24" s="388" t="s">
        <v>210</v>
      </c>
      <c r="G24" s="373">
        <f t="shared" si="1"/>
        <v>0</v>
      </c>
      <c r="H24" s="373">
        <f t="shared" si="1"/>
        <v>0</v>
      </c>
      <c r="I24" s="373">
        <f t="shared" si="1"/>
        <v>0</v>
      </c>
      <c r="J24" s="373">
        <f t="shared" si="1"/>
        <v>0</v>
      </c>
      <c r="K24" s="403"/>
      <c r="L24" s="403"/>
      <c r="M24" s="403"/>
      <c r="N24" s="403"/>
      <c r="O24" s="404"/>
      <c r="P24" s="404"/>
      <c r="Q24" s="404"/>
      <c r="R24" s="404"/>
    </row>
    <row r="25" spans="1:18" ht="12" hidden="1" customHeight="1">
      <c r="A25" s="391">
        <v>2132</v>
      </c>
      <c r="B25" s="400" t="s">
        <v>187</v>
      </c>
      <c r="C25" s="401" t="s">
        <v>183</v>
      </c>
      <c r="D25" s="402" t="s">
        <v>182</v>
      </c>
      <c r="E25" s="387" t="s">
        <v>211</v>
      </c>
      <c r="F25" s="388" t="s">
        <v>212</v>
      </c>
      <c r="G25" s="373">
        <f t="shared" si="1"/>
        <v>0</v>
      </c>
      <c r="H25" s="373">
        <f t="shared" si="1"/>
        <v>0</v>
      </c>
      <c r="I25" s="373">
        <f t="shared" si="1"/>
        <v>0</v>
      </c>
      <c r="J25" s="373">
        <f t="shared" si="1"/>
        <v>0</v>
      </c>
      <c r="K25" s="403"/>
      <c r="L25" s="403"/>
      <c r="M25" s="403"/>
      <c r="N25" s="403"/>
      <c r="O25" s="404"/>
      <c r="P25" s="404"/>
      <c r="Q25" s="404"/>
      <c r="R25" s="404"/>
    </row>
    <row r="26" spans="1:18" ht="22.5" customHeight="1">
      <c r="A26" s="391">
        <v>2133</v>
      </c>
      <c r="B26" s="400" t="s">
        <v>187</v>
      </c>
      <c r="C26" s="401" t="s">
        <v>183</v>
      </c>
      <c r="D26" s="402" t="s">
        <v>183</v>
      </c>
      <c r="E26" s="387" t="s">
        <v>213</v>
      </c>
      <c r="F26" s="388" t="s">
        <v>214</v>
      </c>
      <c r="G26" s="373">
        <f t="shared" si="1"/>
        <v>967.62249999999995</v>
      </c>
      <c r="H26" s="373">
        <f t="shared" si="1"/>
        <v>1924.6224999999999</v>
      </c>
      <c r="I26" s="373">
        <f t="shared" si="1"/>
        <v>2884.1224999999999</v>
      </c>
      <c r="J26" s="373">
        <f t="shared" si="1"/>
        <v>3327</v>
      </c>
      <c r="K26" s="403">
        <f>'[1]zags '!G32+'[1]վեկտոր պլյուս'!G32</f>
        <v>967.62249999999995</v>
      </c>
      <c r="L26" s="403">
        <f>'[1]zags '!H32+'[1]վեկտոր պլյուս'!H32</f>
        <v>1924.6224999999999</v>
      </c>
      <c r="M26" s="403">
        <f>'[1]zags '!I32+'[1]վեկտոր պլյուս'!I32</f>
        <v>2884.1224999999999</v>
      </c>
      <c r="N26" s="403">
        <f>'[1]zags '!J32+'[1]վեկտոր պլյուս'!J32</f>
        <v>3327</v>
      </c>
      <c r="O26" s="404">
        <f>'[1]zags '!G151+'[1]վեկտոր պլյուս'!G151</f>
        <v>0</v>
      </c>
      <c r="P26" s="404">
        <f>'[1]zags '!H151+'[1]վեկտոր պլյուս'!H151</f>
        <v>0</v>
      </c>
      <c r="Q26" s="404">
        <f>'[1]zags '!I151+'[1]վեկտոր պլյուս'!I151</f>
        <v>0</v>
      </c>
      <c r="R26" s="404">
        <f>'[1]zags '!J151+'[1]վեկտոր պլյուս'!J151</f>
        <v>0</v>
      </c>
    </row>
    <row r="27" spans="1:18" ht="12" hidden="1" customHeight="1">
      <c r="A27" s="391">
        <v>2140</v>
      </c>
      <c r="B27" s="378" t="s">
        <v>187</v>
      </c>
      <c r="C27" s="392" t="s">
        <v>184</v>
      </c>
      <c r="D27" s="393" t="s">
        <v>188</v>
      </c>
      <c r="E27" s="394" t="s">
        <v>215</v>
      </c>
      <c r="F27" s="398" t="s">
        <v>216</v>
      </c>
      <c r="G27" s="389">
        <f t="shared" si="1"/>
        <v>0</v>
      </c>
      <c r="H27" s="389">
        <f t="shared" si="1"/>
        <v>0</v>
      </c>
      <c r="I27" s="389">
        <f t="shared" si="1"/>
        <v>0</v>
      </c>
      <c r="J27" s="389">
        <f t="shared" si="1"/>
        <v>0</v>
      </c>
      <c r="K27" s="390">
        <f>K29</f>
        <v>0</v>
      </c>
      <c r="L27" s="390">
        <f t="shared" ref="L27:R27" si="6">L29</f>
        <v>0</v>
      </c>
      <c r="M27" s="390">
        <f t="shared" si="6"/>
        <v>0</v>
      </c>
      <c r="N27" s="390">
        <f t="shared" si="6"/>
        <v>0</v>
      </c>
      <c r="O27" s="404">
        <f t="shared" si="6"/>
        <v>0</v>
      </c>
      <c r="P27" s="404">
        <f t="shared" si="6"/>
        <v>0</v>
      </c>
      <c r="Q27" s="404">
        <f t="shared" si="6"/>
        <v>0</v>
      </c>
      <c r="R27" s="404">
        <f t="shared" si="6"/>
        <v>0</v>
      </c>
    </row>
    <row r="28" spans="1:18" ht="12" hidden="1" customHeight="1">
      <c r="A28" s="391"/>
      <c r="B28" s="378"/>
      <c r="C28" s="392"/>
      <c r="D28" s="393"/>
      <c r="E28" s="387" t="s">
        <v>194</v>
      </c>
      <c r="F28" s="398"/>
      <c r="G28" s="389"/>
      <c r="H28" s="389"/>
      <c r="I28" s="389"/>
      <c r="J28" s="389"/>
      <c r="K28" s="390"/>
      <c r="L28" s="390"/>
      <c r="M28" s="390"/>
      <c r="N28" s="399"/>
      <c r="O28" s="409"/>
      <c r="P28" s="409"/>
      <c r="Q28" s="409"/>
      <c r="R28" s="409"/>
    </row>
    <row r="29" spans="1:18" ht="12" hidden="1" customHeight="1">
      <c r="A29" s="391">
        <v>2141</v>
      </c>
      <c r="B29" s="400" t="s">
        <v>187</v>
      </c>
      <c r="C29" s="401" t="s">
        <v>184</v>
      </c>
      <c r="D29" s="402" t="s">
        <v>13</v>
      </c>
      <c r="E29" s="387" t="s">
        <v>217</v>
      </c>
      <c r="F29" s="410" t="s">
        <v>218</v>
      </c>
      <c r="G29" s="389">
        <f t="shared" si="1"/>
        <v>0</v>
      </c>
      <c r="H29" s="389">
        <f t="shared" si="1"/>
        <v>0</v>
      </c>
      <c r="I29" s="389">
        <f t="shared" si="1"/>
        <v>0</v>
      </c>
      <c r="J29" s="389">
        <f t="shared" si="1"/>
        <v>0</v>
      </c>
      <c r="K29" s="390"/>
      <c r="L29" s="390"/>
      <c r="M29" s="390"/>
      <c r="N29" s="390"/>
      <c r="O29" s="404"/>
      <c r="P29" s="404"/>
      <c r="Q29" s="404"/>
      <c r="R29" s="404"/>
    </row>
    <row r="30" spans="1:18" ht="12" hidden="1" customHeight="1">
      <c r="A30" s="391">
        <v>2150</v>
      </c>
      <c r="B30" s="378" t="s">
        <v>187</v>
      </c>
      <c r="C30" s="392" t="s">
        <v>219</v>
      </c>
      <c r="D30" s="393" t="s">
        <v>188</v>
      </c>
      <c r="E30" s="394" t="s">
        <v>220</v>
      </c>
      <c r="F30" s="398" t="s">
        <v>221</v>
      </c>
      <c r="G30" s="389">
        <f t="shared" si="1"/>
        <v>0</v>
      </c>
      <c r="H30" s="389">
        <f t="shared" si="1"/>
        <v>0</v>
      </c>
      <c r="I30" s="389">
        <f t="shared" si="1"/>
        <v>0</v>
      </c>
      <c r="J30" s="389">
        <f t="shared" si="1"/>
        <v>0</v>
      </c>
      <c r="K30" s="390">
        <f>K32</f>
        <v>0</v>
      </c>
      <c r="L30" s="390">
        <f t="shared" ref="L30:R30" si="7">L32</f>
        <v>0</v>
      </c>
      <c r="M30" s="390">
        <f t="shared" si="7"/>
        <v>0</v>
      </c>
      <c r="N30" s="390">
        <f t="shared" si="7"/>
        <v>0</v>
      </c>
      <c r="O30" s="404">
        <f t="shared" si="7"/>
        <v>0</v>
      </c>
      <c r="P30" s="404">
        <f t="shared" si="7"/>
        <v>0</v>
      </c>
      <c r="Q30" s="404">
        <f t="shared" si="7"/>
        <v>0</v>
      </c>
      <c r="R30" s="404">
        <f t="shared" si="7"/>
        <v>0</v>
      </c>
    </row>
    <row r="31" spans="1:18" ht="12" hidden="1" customHeight="1">
      <c r="A31" s="391"/>
      <c r="B31" s="378"/>
      <c r="C31" s="392"/>
      <c r="D31" s="393"/>
      <c r="E31" s="387" t="s">
        <v>194</v>
      </c>
      <c r="F31" s="398"/>
      <c r="G31" s="389"/>
      <c r="H31" s="389"/>
      <c r="I31" s="389"/>
      <c r="J31" s="389"/>
      <c r="K31" s="390"/>
      <c r="L31" s="390"/>
      <c r="M31" s="390"/>
      <c r="N31" s="399"/>
      <c r="O31" s="409"/>
      <c r="P31" s="409"/>
      <c r="Q31" s="409"/>
      <c r="R31" s="409"/>
    </row>
    <row r="32" spans="1:18" ht="12" hidden="1" customHeight="1">
      <c r="A32" s="391">
        <v>2151</v>
      </c>
      <c r="B32" s="400" t="s">
        <v>187</v>
      </c>
      <c r="C32" s="401" t="s">
        <v>219</v>
      </c>
      <c r="D32" s="402" t="s">
        <v>13</v>
      </c>
      <c r="E32" s="387" t="s">
        <v>222</v>
      </c>
      <c r="F32" s="410" t="s">
        <v>223</v>
      </c>
      <c r="G32" s="389">
        <f t="shared" si="1"/>
        <v>0</v>
      </c>
      <c r="H32" s="389">
        <f t="shared" si="1"/>
        <v>0</v>
      </c>
      <c r="I32" s="389">
        <f t="shared" si="1"/>
        <v>0</v>
      </c>
      <c r="J32" s="389">
        <f t="shared" si="1"/>
        <v>0</v>
      </c>
      <c r="K32" s="390"/>
      <c r="L32" s="390"/>
      <c r="M32" s="390"/>
      <c r="N32" s="390"/>
      <c r="O32" s="404"/>
      <c r="P32" s="404"/>
      <c r="Q32" s="404"/>
      <c r="R32" s="404"/>
    </row>
    <row r="33" spans="1:18" ht="36.75" customHeight="1">
      <c r="A33" s="391">
        <v>2160</v>
      </c>
      <c r="B33" s="378" t="s">
        <v>187</v>
      </c>
      <c r="C33" s="392" t="s">
        <v>224</v>
      </c>
      <c r="D33" s="393" t="s">
        <v>188</v>
      </c>
      <c r="E33" s="394" t="s">
        <v>225</v>
      </c>
      <c r="F33" s="398" t="s">
        <v>226</v>
      </c>
      <c r="G33" s="372">
        <f t="shared" si="1"/>
        <v>23247.667000000001</v>
      </c>
      <c r="H33" s="372">
        <f t="shared" si="1"/>
        <v>228003.66700000002</v>
      </c>
      <c r="I33" s="372">
        <f t="shared" si="1"/>
        <v>249146.66700000002</v>
      </c>
      <c r="J33" s="372">
        <f t="shared" si="1"/>
        <v>270050.76699999999</v>
      </c>
      <c r="K33" s="404">
        <f>K35</f>
        <v>22847.667000000001</v>
      </c>
      <c r="L33" s="404">
        <f t="shared" ref="L33:R33" si="8">L35</f>
        <v>48953.667000000001</v>
      </c>
      <c r="M33" s="404">
        <f t="shared" si="8"/>
        <v>70096.667000000001</v>
      </c>
      <c r="N33" s="404">
        <f t="shared" si="8"/>
        <v>91000.767000000007</v>
      </c>
      <c r="O33" s="404">
        <f t="shared" si="8"/>
        <v>400</v>
      </c>
      <c r="P33" s="404">
        <f t="shared" si="8"/>
        <v>179050</v>
      </c>
      <c r="Q33" s="404">
        <f t="shared" si="8"/>
        <v>179050</v>
      </c>
      <c r="R33" s="404">
        <f t="shared" si="8"/>
        <v>179050</v>
      </c>
    </row>
    <row r="34" spans="1:18" ht="9.75" customHeight="1">
      <c r="A34" s="391"/>
      <c r="B34" s="378"/>
      <c r="C34" s="392"/>
      <c r="D34" s="393"/>
      <c r="E34" s="387" t="s">
        <v>194</v>
      </c>
      <c r="F34" s="398"/>
      <c r="G34" s="372"/>
      <c r="H34" s="372"/>
      <c r="I34" s="372"/>
      <c r="J34" s="372"/>
      <c r="K34" s="404"/>
      <c r="L34" s="404"/>
      <c r="M34" s="404"/>
      <c r="N34" s="409"/>
      <c r="O34" s="409"/>
      <c r="P34" s="409"/>
      <c r="Q34" s="409"/>
      <c r="R34" s="409"/>
    </row>
    <row r="35" spans="1:18" ht="40.5" customHeight="1">
      <c r="A35" s="391">
        <v>2161</v>
      </c>
      <c r="B35" s="400" t="s">
        <v>187</v>
      </c>
      <c r="C35" s="401" t="s">
        <v>224</v>
      </c>
      <c r="D35" s="402" t="s">
        <v>13</v>
      </c>
      <c r="E35" s="387" t="s">
        <v>227</v>
      </c>
      <c r="F35" s="388" t="s">
        <v>228</v>
      </c>
      <c r="G35" s="372">
        <f t="shared" si="1"/>
        <v>23247.667000000001</v>
      </c>
      <c r="H35" s="372">
        <f t="shared" si="1"/>
        <v>228003.66700000002</v>
      </c>
      <c r="I35" s="372">
        <f t="shared" si="1"/>
        <v>249146.66700000002</v>
      </c>
      <c r="J35" s="372">
        <f t="shared" si="1"/>
        <v>270050.76699999999</v>
      </c>
      <c r="K35" s="404">
        <f>[1]turq!G32</f>
        <v>22847.667000000001</v>
      </c>
      <c r="L35" s="404">
        <f>[1]turq!H32</f>
        <v>48953.667000000001</v>
      </c>
      <c r="M35" s="404">
        <f>[1]turq!I32</f>
        <v>70096.667000000001</v>
      </c>
      <c r="N35" s="404">
        <f>[1]turq!F32</f>
        <v>91000.767000000007</v>
      </c>
      <c r="O35" s="404">
        <f>[1]turq!G151</f>
        <v>400</v>
      </c>
      <c r="P35" s="404">
        <f>[1]turq!H151</f>
        <v>179050</v>
      </c>
      <c r="Q35" s="404">
        <f>[1]turq!I151</f>
        <v>179050</v>
      </c>
      <c r="R35" s="404">
        <f>[1]turq!J151</f>
        <v>179050</v>
      </c>
    </row>
    <row r="36" spans="1:18" ht="12" hidden="1" customHeight="1">
      <c r="A36" s="391">
        <v>2170</v>
      </c>
      <c r="B36" s="378" t="s">
        <v>187</v>
      </c>
      <c r="C36" s="392" t="s">
        <v>229</v>
      </c>
      <c r="D36" s="393" t="s">
        <v>188</v>
      </c>
      <c r="E36" s="394" t="s">
        <v>230</v>
      </c>
      <c r="F36" s="388"/>
      <c r="G36" s="389">
        <f t="shared" si="1"/>
        <v>0</v>
      </c>
      <c r="H36" s="389">
        <f t="shared" si="1"/>
        <v>0</v>
      </c>
      <c r="I36" s="389">
        <f t="shared" si="1"/>
        <v>0</v>
      </c>
      <c r="J36" s="389">
        <f t="shared" si="1"/>
        <v>0</v>
      </c>
      <c r="K36" s="390">
        <f>K38</f>
        <v>0</v>
      </c>
      <c r="L36" s="390">
        <f t="shared" ref="L36:R36" si="9">L38</f>
        <v>0</v>
      </c>
      <c r="M36" s="390">
        <f t="shared" si="9"/>
        <v>0</v>
      </c>
      <c r="N36" s="390">
        <f t="shared" si="9"/>
        <v>0</v>
      </c>
      <c r="O36" s="390">
        <f t="shared" si="9"/>
        <v>0</v>
      </c>
      <c r="P36" s="390">
        <f t="shared" si="9"/>
        <v>0</v>
      </c>
      <c r="Q36" s="390">
        <f t="shared" si="9"/>
        <v>0</v>
      </c>
      <c r="R36" s="390">
        <f t="shared" si="9"/>
        <v>0</v>
      </c>
    </row>
    <row r="37" spans="1:18" ht="12" hidden="1" customHeight="1">
      <c r="A37" s="391"/>
      <c r="B37" s="378"/>
      <c r="C37" s="392"/>
      <c r="D37" s="393"/>
      <c r="E37" s="387" t="s">
        <v>194</v>
      </c>
      <c r="F37" s="398"/>
      <c r="G37" s="389"/>
      <c r="H37" s="389"/>
      <c r="I37" s="389"/>
      <c r="J37" s="389"/>
      <c r="K37" s="390"/>
      <c r="L37" s="390"/>
      <c r="M37" s="390"/>
      <c r="N37" s="399"/>
      <c r="O37" s="399"/>
      <c r="P37" s="399"/>
      <c r="Q37" s="399"/>
      <c r="R37" s="399"/>
    </row>
    <row r="38" spans="1:18" ht="12" hidden="1" customHeight="1">
      <c r="A38" s="391">
        <v>2171</v>
      </c>
      <c r="B38" s="400" t="s">
        <v>187</v>
      </c>
      <c r="C38" s="401" t="s">
        <v>229</v>
      </c>
      <c r="D38" s="402" t="s">
        <v>13</v>
      </c>
      <c r="E38" s="387" t="s">
        <v>230</v>
      </c>
      <c r="F38" s="388"/>
      <c r="G38" s="389">
        <f t="shared" si="1"/>
        <v>0</v>
      </c>
      <c r="H38" s="389">
        <f t="shared" si="1"/>
        <v>0</v>
      </c>
      <c r="I38" s="389">
        <f t="shared" si="1"/>
        <v>0</v>
      </c>
      <c r="J38" s="389">
        <f t="shared" si="1"/>
        <v>0</v>
      </c>
      <c r="K38" s="390"/>
      <c r="L38" s="390"/>
      <c r="M38" s="390"/>
      <c r="N38" s="390"/>
      <c r="O38" s="390"/>
      <c r="P38" s="390"/>
      <c r="Q38" s="390"/>
      <c r="R38" s="390"/>
    </row>
    <row r="39" spans="1:18" ht="12" hidden="1" customHeight="1">
      <c r="A39" s="391">
        <v>2180</v>
      </c>
      <c r="B39" s="378" t="s">
        <v>187</v>
      </c>
      <c r="C39" s="392" t="s">
        <v>231</v>
      </c>
      <c r="D39" s="393" t="s">
        <v>188</v>
      </c>
      <c r="E39" s="394" t="s">
        <v>232</v>
      </c>
      <c r="F39" s="398" t="s">
        <v>233</v>
      </c>
      <c r="G39" s="389">
        <f t="shared" si="1"/>
        <v>0</v>
      </c>
      <c r="H39" s="389">
        <f t="shared" si="1"/>
        <v>0</v>
      </c>
      <c r="I39" s="389">
        <f t="shared" si="1"/>
        <v>0</v>
      </c>
      <c r="J39" s="389">
        <f t="shared" si="1"/>
        <v>0</v>
      </c>
      <c r="K39" s="390">
        <f>K41</f>
        <v>0</v>
      </c>
      <c r="L39" s="390">
        <f t="shared" ref="L39:R39" si="10">L41</f>
        <v>0</v>
      </c>
      <c r="M39" s="390">
        <f t="shared" si="10"/>
        <v>0</v>
      </c>
      <c r="N39" s="390">
        <f t="shared" si="10"/>
        <v>0</v>
      </c>
      <c r="O39" s="390">
        <f t="shared" si="10"/>
        <v>0</v>
      </c>
      <c r="P39" s="390">
        <f t="shared" si="10"/>
        <v>0</v>
      </c>
      <c r="Q39" s="390">
        <f t="shared" si="10"/>
        <v>0</v>
      </c>
      <c r="R39" s="390">
        <f t="shared" si="10"/>
        <v>0</v>
      </c>
    </row>
    <row r="40" spans="1:18" ht="12" hidden="1" customHeight="1">
      <c r="A40" s="391"/>
      <c r="B40" s="378"/>
      <c r="C40" s="392"/>
      <c r="D40" s="393"/>
      <c r="E40" s="387" t="s">
        <v>194</v>
      </c>
      <c r="F40" s="398"/>
      <c r="G40" s="389"/>
      <c r="H40" s="389"/>
      <c r="I40" s="389"/>
      <c r="J40" s="389"/>
      <c r="K40" s="390"/>
      <c r="L40" s="390"/>
      <c r="M40" s="390"/>
      <c r="N40" s="399"/>
      <c r="O40" s="399"/>
      <c r="P40" s="399"/>
      <c r="Q40" s="399"/>
      <c r="R40" s="399"/>
    </row>
    <row r="41" spans="1:18" ht="12" hidden="1" customHeight="1">
      <c r="A41" s="391">
        <v>2181</v>
      </c>
      <c r="B41" s="400" t="s">
        <v>187</v>
      </c>
      <c r="C41" s="401" t="s">
        <v>231</v>
      </c>
      <c r="D41" s="402" t="s">
        <v>13</v>
      </c>
      <c r="E41" s="387" t="s">
        <v>232</v>
      </c>
      <c r="F41" s="410" t="s">
        <v>234</v>
      </c>
      <c r="G41" s="389">
        <f t="shared" si="1"/>
        <v>0</v>
      </c>
      <c r="H41" s="389">
        <f t="shared" si="1"/>
        <v>0</v>
      </c>
      <c r="I41" s="389">
        <f t="shared" si="1"/>
        <v>0</v>
      </c>
      <c r="J41" s="389">
        <f t="shared" si="1"/>
        <v>0</v>
      </c>
      <c r="K41" s="390">
        <f>K43+K44+K45</f>
        <v>0</v>
      </c>
      <c r="L41" s="390">
        <f t="shared" ref="L41:R41" si="11">L43+L44+L45</f>
        <v>0</v>
      </c>
      <c r="M41" s="390">
        <f t="shared" si="11"/>
        <v>0</v>
      </c>
      <c r="N41" s="390">
        <f t="shared" si="11"/>
        <v>0</v>
      </c>
      <c r="O41" s="390">
        <f t="shared" si="11"/>
        <v>0</v>
      </c>
      <c r="P41" s="390">
        <f t="shared" si="11"/>
        <v>0</v>
      </c>
      <c r="Q41" s="390">
        <f t="shared" si="11"/>
        <v>0</v>
      </c>
      <c r="R41" s="390">
        <f t="shared" si="11"/>
        <v>0</v>
      </c>
    </row>
    <row r="42" spans="1:18" ht="12" hidden="1" customHeight="1">
      <c r="A42" s="391"/>
      <c r="B42" s="400"/>
      <c r="C42" s="401"/>
      <c r="D42" s="402"/>
      <c r="E42" s="411" t="s">
        <v>194</v>
      </c>
      <c r="F42" s="410"/>
      <c r="G42" s="389"/>
      <c r="H42" s="389"/>
      <c r="I42" s="389"/>
      <c r="J42" s="389"/>
      <c r="K42" s="390"/>
      <c r="L42" s="390"/>
      <c r="M42" s="390"/>
      <c r="N42" s="390"/>
      <c r="O42" s="390"/>
      <c r="P42" s="390"/>
      <c r="Q42" s="390"/>
      <c r="R42" s="390"/>
    </row>
    <row r="43" spans="1:18" ht="12" hidden="1" customHeight="1">
      <c r="A43" s="391">
        <v>2182</v>
      </c>
      <c r="B43" s="400" t="s">
        <v>187</v>
      </c>
      <c r="C43" s="401" t="s">
        <v>231</v>
      </c>
      <c r="D43" s="402" t="s">
        <v>13</v>
      </c>
      <c r="E43" s="411" t="s">
        <v>235</v>
      </c>
      <c r="F43" s="410"/>
      <c r="G43" s="389">
        <f t="shared" si="1"/>
        <v>0</v>
      </c>
      <c r="H43" s="389">
        <f t="shared" si="1"/>
        <v>0</v>
      </c>
      <c r="I43" s="389">
        <f t="shared" si="1"/>
        <v>0</v>
      </c>
      <c r="J43" s="389">
        <f t="shared" si="1"/>
        <v>0</v>
      </c>
      <c r="K43" s="390"/>
      <c r="L43" s="390"/>
      <c r="M43" s="390"/>
      <c r="N43" s="390"/>
      <c r="O43" s="390"/>
      <c r="P43" s="390"/>
      <c r="Q43" s="390"/>
      <c r="R43" s="390"/>
    </row>
    <row r="44" spans="1:18" ht="12" hidden="1" customHeight="1">
      <c r="A44" s="391">
        <v>2183</v>
      </c>
      <c r="B44" s="400" t="s">
        <v>187</v>
      </c>
      <c r="C44" s="401" t="s">
        <v>231</v>
      </c>
      <c r="D44" s="402" t="s">
        <v>13</v>
      </c>
      <c r="E44" s="411" t="s">
        <v>236</v>
      </c>
      <c r="F44" s="410"/>
      <c r="G44" s="389">
        <f t="shared" si="1"/>
        <v>0</v>
      </c>
      <c r="H44" s="389">
        <f t="shared" si="1"/>
        <v>0</v>
      </c>
      <c r="I44" s="389">
        <f t="shared" si="1"/>
        <v>0</v>
      </c>
      <c r="J44" s="389">
        <f t="shared" si="1"/>
        <v>0</v>
      </c>
      <c r="K44" s="390"/>
      <c r="L44" s="390"/>
      <c r="M44" s="390"/>
      <c r="N44" s="390"/>
      <c r="O44" s="390"/>
      <c r="P44" s="390"/>
      <c r="Q44" s="390"/>
      <c r="R44" s="390"/>
    </row>
    <row r="45" spans="1:18" ht="12" hidden="1" customHeight="1">
      <c r="A45" s="391">
        <v>2184</v>
      </c>
      <c r="B45" s="400" t="s">
        <v>187</v>
      </c>
      <c r="C45" s="401" t="s">
        <v>231</v>
      </c>
      <c r="D45" s="402" t="s">
        <v>13</v>
      </c>
      <c r="E45" s="411" t="s">
        <v>237</v>
      </c>
      <c r="F45" s="410"/>
      <c r="G45" s="389">
        <f t="shared" si="1"/>
        <v>0</v>
      </c>
      <c r="H45" s="389">
        <f t="shared" si="1"/>
        <v>0</v>
      </c>
      <c r="I45" s="389">
        <f t="shared" si="1"/>
        <v>0</v>
      </c>
      <c r="J45" s="389">
        <f t="shared" si="1"/>
        <v>0</v>
      </c>
      <c r="K45" s="390"/>
      <c r="L45" s="390"/>
      <c r="M45" s="390"/>
      <c r="N45" s="390"/>
      <c r="O45" s="390"/>
      <c r="P45" s="390"/>
      <c r="Q45" s="390"/>
      <c r="R45" s="390"/>
    </row>
    <row r="46" spans="1:18" ht="12" hidden="1" customHeight="1">
      <c r="A46" s="412">
        <v>2200</v>
      </c>
      <c r="B46" s="378" t="s">
        <v>238</v>
      </c>
      <c r="C46" s="392" t="s">
        <v>188</v>
      </c>
      <c r="D46" s="393" t="s">
        <v>188</v>
      </c>
      <c r="E46" s="381" t="s">
        <v>239</v>
      </c>
      <c r="F46" s="410"/>
      <c r="G46" s="389">
        <f t="shared" si="1"/>
        <v>0</v>
      </c>
      <c r="H46" s="389">
        <f t="shared" si="1"/>
        <v>0</v>
      </c>
      <c r="I46" s="389">
        <f t="shared" si="1"/>
        <v>0</v>
      </c>
      <c r="J46" s="389">
        <f t="shared" si="1"/>
        <v>0</v>
      </c>
      <c r="K46" s="390">
        <f>K48+K51+K54+K57+K61</f>
        <v>0</v>
      </c>
      <c r="L46" s="390">
        <f t="shared" ref="L46:Q46" si="12">L48+L51+L54+L57+L61</f>
        <v>0</v>
      </c>
      <c r="M46" s="390">
        <f t="shared" si="12"/>
        <v>0</v>
      </c>
      <c r="N46" s="390">
        <f t="shared" si="12"/>
        <v>0</v>
      </c>
      <c r="O46" s="390">
        <f t="shared" si="12"/>
        <v>0</v>
      </c>
      <c r="P46" s="390">
        <f t="shared" si="12"/>
        <v>0</v>
      </c>
      <c r="Q46" s="390">
        <f t="shared" si="12"/>
        <v>0</v>
      </c>
      <c r="R46" s="390">
        <f>R48+R51+R54+R57+R61</f>
        <v>0</v>
      </c>
    </row>
    <row r="47" spans="1:18" ht="12" hidden="1" customHeight="1">
      <c r="A47" s="386"/>
      <c r="B47" s="378"/>
      <c r="C47" s="379"/>
      <c r="D47" s="380"/>
      <c r="E47" s="387" t="s">
        <v>191</v>
      </c>
      <c r="F47" s="413" t="s">
        <v>240</v>
      </c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</row>
    <row r="48" spans="1:18" ht="12" hidden="1" customHeight="1">
      <c r="A48" s="391">
        <v>2210</v>
      </c>
      <c r="B48" s="378" t="s">
        <v>238</v>
      </c>
      <c r="C48" s="401" t="s">
        <v>13</v>
      </c>
      <c r="D48" s="402" t="s">
        <v>188</v>
      </c>
      <c r="E48" s="394" t="s">
        <v>241</v>
      </c>
      <c r="F48" s="388"/>
      <c r="G48" s="389">
        <f t="shared" si="1"/>
        <v>0</v>
      </c>
      <c r="H48" s="389">
        <f t="shared" si="1"/>
        <v>0</v>
      </c>
      <c r="I48" s="389">
        <f t="shared" si="1"/>
        <v>0</v>
      </c>
      <c r="J48" s="389">
        <f t="shared" si="1"/>
        <v>0</v>
      </c>
      <c r="K48" s="390">
        <f>K50</f>
        <v>0</v>
      </c>
      <c r="L48" s="390">
        <f t="shared" ref="L48:R48" si="13">L50</f>
        <v>0</v>
      </c>
      <c r="M48" s="390">
        <f t="shared" si="13"/>
        <v>0</v>
      </c>
      <c r="N48" s="390">
        <f t="shared" si="13"/>
        <v>0</v>
      </c>
      <c r="O48" s="390">
        <f t="shared" si="13"/>
        <v>0</v>
      </c>
      <c r="P48" s="390">
        <f t="shared" si="13"/>
        <v>0</v>
      </c>
      <c r="Q48" s="390">
        <f t="shared" si="13"/>
        <v>0</v>
      </c>
      <c r="R48" s="390">
        <f t="shared" si="13"/>
        <v>0</v>
      </c>
    </row>
    <row r="49" spans="1:18" ht="12" hidden="1" customHeight="1">
      <c r="A49" s="391"/>
      <c r="B49" s="378"/>
      <c r="C49" s="392"/>
      <c r="D49" s="393"/>
      <c r="E49" s="387" t="s">
        <v>194</v>
      </c>
      <c r="F49" s="414" t="s">
        <v>242</v>
      </c>
      <c r="G49" s="389"/>
      <c r="H49" s="389"/>
      <c r="I49" s="389"/>
      <c r="J49" s="389"/>
      <c r="K49" s="390"/>
      <c r="L49" s="390"/>
      <c r="M49" s="390"/>
      <c r="N49" s="390"/>
      <c r="O49" s="390"/>
      <c r="P49" s="390"/>
      <c r="Q49" s="390"/>
      <c r="R49" s="390"/>
    </row>
    <row r="50" spans="1:18" ht="12" hidden="1" customHeight="1">
      <c r="A50" s="391">
        <v>2211</v>
      </c>
      <c r="B50" s="400" t="s">
        <v>238</v>
      </c>
      <c r="C50" s="401" t="s">
        <v>13</v>
      </c>
      <c r="D50" s="402" t="s">
        <v>13</v>
      </c>
      <c r="E50" s="387" t="s">
        <v>243</v>
      </c>
      <c r="F50" s="398"/>
      <c r="G50" s="389">
        <f t="shared" si="1"/>
        <v>0</v>
      </c>
      <c r="H50" s="389">
        <f t="shared" si="1"/>
        <v>0</v>
      </c>
      <c r="I50" s="389">
        <f t="shared" si="1"/>
        <v>0</v>
      </c>
      <c r="J50" s="389">
        <f t="shared" si="1"/>
        <v>0</v>
      </c>
      <c r="K50" s="390"/>
      <c r="L50" s="390"/>
      <c r="M50" s="390"/>
      <c r="N50" s="399"/>
      <c r="O50" s="399"/>
      <c r="P50" s="399"/>
      <c r="Q50" s="399"/>
      <c r="R50" s="399"/>
    </row>
    <row r="51" spans="1:18" ht="12" hidden="1" customHeight="1">
      <c r="A51" s="391">
        <v>2220</v>
      </c>
      <c r="B51" s="378" t="s">
        <v>238</v>
      </c>
      <c r="C51" s="392" t="s">
        <v>182</v>
      </c>
      <c r="D51" s="393" t="s">
        <v>188</v>
      </c>
      <c r="E51" s="394" t="s">
        <v>244</v>
      </c>
      <c r="F51" s="410" t="s">
        <v>245</v>
      </c>
      <c r="G51" s="389">
        <f t="shared" si="1"/>
        <v>0</v>
      </c>
      <c r="H51" s="389">
        <f t="shared" si="1"/>
        <v>0</v>
      </c>
      <c r="I51" s="389">
        <f t="shared" si="1"/>
        <v>0</v>
      </c>
      <c r="J51" s="389">
        <f t="shared" si="1"/>
        <v>0</v>
      </c>
      <c r="K51" s="390">
        <f>K53</f>
        <v>0</v>
      </c>
      <c r="L51" s="390">
        <f t="shared" ref="L51:R51" si="14">L53</f>
        <v>0</v>
      </c>
      <c r="M51" s="390">
        <f t="shared" si="14"/>
        <v>0</v>
      </c>
      <c r="N51" s="390">
        <f t="shared" si="14"/>
        <v>0</v>
      </c>
      <c r="O51" s="390">
        <f t="shared" si="14"/>
        <v>0</v>
      </c>
      <c r="P51" s="390">
        <f t="shared" si="14"/>
        <v>0</v>
      </c>
      <c r="Q51" s="390">
        <f t="shared" si="14"/>
        <v>0</v>
      </c>
      <c r="R51" s="390">
        <f t="shared" si="14"/>
        <v>0</v>
      </c>
    </row>
    <row r="52" spans="1:18" ht="12" hidden="1" customHeight="1">
      <c r="A52" s="391"/>
      <c r="B52" s="378"/>
      <c r="C52" s="392"/>
      <c r="D52" s="393"/>
      <c r="E52" s="387" t="s">
        <v>194</v>
      </c>
      <c r="F52" s="414" t="s">
        <v>246</v>
      </c>
      <c r="G52" s="389"/>
      <c r="H52" s="389"/>
      <c r="I52" s="389"/>
      <c r="J52" s="389"/>
      <c r="K52" s="390"/>
      <c r="L52" s="390"/>
      <c r="M52" s="390"/>
      <c r="N52" s="390"/>
      <c r="O52" s="390"/>
      <c r="P52" s="390"/>
      <c r="Q52" s="390"/>
      <c r="R52" s="390"/>
    </row>
    <row r="53" spans="1:18" ht="12" hidden="1" customHeight="1">
      <c r="A53" s="391">
        <v>2221</v>
      </c>
      <c r="B53" s="400" t="s">
        <v>238</v>
      </c>
      <c r="C53" s="401" t="s">
        <v>182</v>
      </c>
      <c r="D53" s="402" t="s">
        <v>13</v>
      </c>
      <c r="E53" s="387" t="s">
        <v>247</v>
      </c>
      <c r="F53" s="398"/>
      <c r="G53" s="389">
        <f t="shared" si="1"/>
        <v>0</v>
      </c>
      <c r="H53" s="389">
        <f t="shared" si="1"/>
        <v>0</v>
      </c>
      <c r="I53" s="389">
        <f t="shared" si="1"/>
        <v>0</v>
      </c>
      <c r="J53" s="389">
        <f t="shared" si="1"/>
        <v>0</v>
      </c>
      <c r="K53" s="390"/>
      <c r="L53" s="390"/>
      <c r="M53" s="390"/>
      <c r="N53" s="399"/>
      <c r="O53" s="399"/>
      <c r="P53" s="399"/>
      <c r="Q53" s="399"/>
      <c r="R53" s="399"/>
    </row>
    <row r="54" spans="1:18" ht="12" hidden="1" customHeight="1">
      <c r="A54" s="391">
        <v>2230</v>
      </c>
      <c r="B54" s="378" t="s">
        <v>238</v>
      </c>
      <c r="C54" s="401" t="s">
        <v>183</v>
      </c>
      <c r="D54" s="402" t="s">
        <v>188</v>
      </c>
      <c r="E54" s="394" t="s">
        <v>248</v>
      </c>
      <c r="F54" s="410" t="s">
        <v>249</v>
      </c>
      <c r="G54" s="389">
        <f t="shared" si="1"/>
        <v>0</v>
      </c>
      <c r="H54" s="389">
        <f t="shared" si="1"/>
        <v>0</v>
      </c>
      <c r="I54" s="389">
        <f t="shared" si="1"/>
        <v>0</v>
      </c>
      <c r="J54" s="389">
        <f t="shared" si="1"/>
        <v>0</v>
      </c>
      <c r="K54" s="390">
        <f>K56</f>
        <v>0</v>
      </c>
      <c r="L54" s="390">
        <f t="shared" ref="L54:R54" si="15">L56</f>
        <v>0</v>
      </c>
      <c r="M54" s="390">
        <f t="shared" si="15"/>
        <v>0</v>
      </c>
      <c r="N54" s="390">
        <f t="shared" si="15"/>
        <v>0</v>
      </c>
      <c r="O54" s="390">
        <f t="shared" si="15"/>
        <v>0</v>
      </c>
      <c r="P54" s="390">
        <f t="shared" si="15"/>
        <v>0</v>
      </c>
      <c r="Q54" s="390">
        <f t="shared" si="15"/>
        <v>0</v>
      </c>
      <c r="R54" s="390">
        <f t="shared" si="15"/>
        <v>0</v>
      </c>
    </row>
    <row r="55" spans="1:18" ht="12" hidden="1" customHeight="1">
      <c r="A55" s="391"/>
      <c r="B55" s="378"/>
      <c r="C55" s="392"/>
      <c r="D55" s="393"/>
      <c r="E55" s="387" t="s">
        <v>194</v>
      </c>
      <c r="F55" s="414" t="s">
        <v>250</v>
      </c>
      <c r="G55" s="389"/>
      <c r="H55" s="389"/>
      <c r="I55" s="389"/>
      <c r="J55" s="389"/>
      <c r="K55" s="390"/>
      <c r="L55" s="390"/>
      <c r="M55" s="390"/>
      <c r="N55" s="390"/>
      <c r="O55" s="390"/>
      <c r="P55" s="390"/>
      <c r="Q55" s="390"/>
      <c r="R55" s="390"/>
    </row>
    <row r="56" spans="1:18" ht="12" hidden="1" customHeight="1">
      <c r="A56" s="391">
        <v>2231</v>
      </c>
      <c r="B56" s="400" t="s">
        <v>238</v>
      </c>
      <c r="C56" s="401" t="s">
        <v>183</v>
      </c>
      <c r="D56" s="402" t="s">
        <v>13</v>
      </c>
      <c r="E56" s="387" t="s">
        <v>251</v>
      </c>
      <c r="F56" s="398"/>
      <c r="G56" s="389">
        <f t="shared" si="1"/>
        <v>0</v>
      </c>
      <c r="H56" s="389">
        <f t="shared" si="1"/>
        <v>0</v>
      </c>
      <c r="I56" s="389">
        <f t="shared" si="1"/>
        <v>0</v>
      </c>
      <c r="J56" s="389">
        <f t="shared" si="1"/>
        <v>0</v>
      </c>
      <c r="K56" s="390"/>
      <c r="L56" s="390"/>
      <c r="M56" s="390"/>
      <c r="N56" s="399"/>
      <c r="O56" s="399"/>
      <c r="P56" s="399"/>
      <c r="Q56" s="399"/>
      <c r="R56" s="399"/>
    </row>
    <row r="57" spans="1:18" ht="12" hidden="1" customHeight="1">
      <c r="A57" s="391">
        <v>2240</v>
      </c>
      <c r="B57" s="378" t="s">
        <v>238</v>
      </c>
      <c r="C57" s="392" t="s">
        <v>184</v>
      </c>
      <c r="D57" s="393" t="s">
        <v>188</v>
      </c>
      <c r="E57" s="394" t="s">
        <v>252</v>
      </c>
      <c r="F57" s="410" t="s">
        <v>253</v>
      </c>
      <c r="G57" s="389">
        <f t="shared" si="1"/>
        <v>0</v>
      </c>
      <c r="H57" s="389">
        <f t="shared" si="1"/>
        <v>0</v>
      </c>
      <c r="I57" s="389">
        <f t="shared" si="1"/>
        <v>0</v>
      </c>
      <c r="J57" s="389">
        <f t="shared" si="1"/>
        <v>0</v>
      </c>
      <c r="K57" s="390">
        <f>K59</f>
        <v>0</v>
      </c>
      <c r="L57" s="390">
        <f t="shared" ref="L57:R57" si="16">L59</f>
        <v>0</v>
      </c>
      <c r="M57" s="390">
        <f t="shared" si="16"/>
        <v>0</v>
      </c>
      <c r="N57" s="390">
        <f t="shared" si="16"/>
        <v>0</v>
      </c>
      <c r="O57" s="390">
        <f t="shared" si="16"/>
        <v>0</v>
      </c>
      <c r="P57" s="390">
        <f t="shared" si="16"/>
        <v>0</v>
      </c>
      <c r="Q57" s="390">
        <f t="shared" si="16"/>
        <v>0</v>
      </c>
      <c r="R57" s="390">
        <f t="shared" si="16"/>
        <v>0</v>
      </c>
    </row>
    <row r="58" spans="1:18" ht="12" hidden="1" customHeight="1">
      <c r="A58" s="391"/>
      <c r="B58" s="378"/>
      <c r="C58" s="392"/>
      <c r="D58" s="393"/>
      <c r="E58" s="387" t="s">
        <v>194</v>
      </c>
      <c r="F58" s="398" t="s">
        <v>254</v>
      </c>
      <c r="G58" s="389">
        <f t="shared" si="1"/>
        <v>0</v>
      </c>
      <c r="H58" s="389">
        <f t="shared" si="1"/>
        <v>0</v>
      </c>
      <c r="I58" s="389">
        <f t="shared" si="1"/>
        <v>0</v>
      </c>
      <c r="J58" s="389">
        <f t="shared" si="1"/>
        <v>0</v>
      </c>
      <c r="K58" s="390"/>
      <c r="L58" s="390"/>
      <c r="M58" s="390"/>
      <c r="N58" s="390"/>
      <c r="O58" s="390"/>
      <c r="P58" s="390"/>
      <c r="Q58" s="390"/>
      <c r="R58" s="390"/>
    </row>
    <row r="59" spans="1:18" ht="12" hidden="1" customHeight="1">
      <c r="A59" s="391">
        <v>2241</v>
      </c>
      <c r="B59" s="400" t="s">
        <v>238</v>
      </c>
      <c r="C59" s="401" t="s">
        <v>184</v>
      </c>
      <c r="D59" s="402" t="s">
        <v>13</v>
      </c>
      <c r="E59" s="387" t="s">
        <v>252</v>
      </c>
      <c r="F59" s="398"/>
      <c r="G59" s="389">
        <f t="shared" si="1"/>
        <v>0</v>
      </c>
      <c r="H59" s="389">
        <f t="shared" si="1"/>
        <v>0</v>
      </c>
      <c r="I59" s="389">
        <f t="shared" si="1"/>
        <v>0</v>
      </c>
      <c r="J59" s="389">
        <f t="shared" si="1"/>
        <v>0</v>
      </c>
      <c r="K59" s="390"/>
      <c r="L59" s="390"/>
      <c r="M59" s="390"/>
      <c r="N59" s="399"/>
      <c r="O59" s="399"/>
      <c r="P59" s="399"/>
      <c r="Q59" s="399"/>
      <c r="R59" s="399"/>
    </row>
    <row r="60" spans="1:18" ht="12" hidden="1" customHeight="1">
      <c r="A60" s="391"/>
      <c r="B60" s="378"/>
      <c r="C60" s="392"/>
      <c r="D60" s="393"/>
      <c r="E60" s="387" t="s">
        <v>194</v>
      </c>
      <c r="F60" s="410" t="s">
        <v>254</v>
      </c>
      <c r="G60" s="389">
        <f t="shared" si="1"/>
        <v>0</v>
      </c>
      <c r="H60" s="389">
        <f t="shared" si="1"/>
        <v>0</v>
      </c>
      <c r="I60" s="389">
        <f t="shared" si="1"/>
        <v>0</v>
      </c>
      <c r="J60" s="389">
        <f t="shared" si="1"/>
        <v>0</v>
      </c>
      <c r="K60" s="390"/>
      <c r="L60" s="390"/>
      <c r="M60" s="390"/>
      <c r="N60" s="390"/>
      <c r="O60" s="390"/>
      <c r="P60" s="390"/>
      <c r="Q60" s="390"/>
      <c r="R60" s="390"/>
    </row>
    <row r="61" spans="1:18" ht="12" hidden="1" customHeight="1">
      <c r="A61" s="391">
        <v>2250</v>
      </c>
      <c r="B61" s="378" t="s">
        <v>238</v>
      </c>
      <c r="C61" s="392" t="s">
        <v>219</v>
      </c>
      <c r="D61" s="393" t="s">
        <v>188</v>
      </c>
      <c r="E61" s="394" t="s">
        <v>255</v>
      </c>
      <c r="F61" s="398"/>
      <c r="G61" s="389">
        <f t="shared" si="1"/>
        <v>0</v>
      </c>
      <c r="H61" s="389">
        <f t="shared" si="1"/>
        <v>0</v>
      </c>
      <c r="I61" s="389">
        <f t="shared" si="1"/>
        <v>0</v>
      </c>
      <c r="J61" s="389">
        <f t="shared" si="1"/>
        <v>0</v>
      </c>
      <c r="K61" s="390">
        <f>K63</f>
        <v>0</v>
      </c>
      <c r="L61" s="390">
        <f t="shared" ref="L61:R61" si="17">L63</f>
        <v>0</v>
      </c>
      <c r="M61" s="390">
        <f t="shared" si="17"/>
        <v>0</v>
      </c>
      <c r="N61" s="390">
        <f t="shared" si="17"/>
        <v>0</v>
      </c>
      <c r="O61" s="390">
        <f t="shared" si="17"/>
        <v>0</v>
      </c>
      <c r="P61" s="390">
        <f t="shared" si="17"/>
        <v>0</v>
      </c>
      <c r="Q61" s="390">
        <f t="shared" si="17"/>
        <v>0</v>
      </c>
      <c r="R61" s="390">
        <f t="shared" si="17"/>
        <v>0</v>
      </c>
    </row>
    <row r="62" spans="1:18" ht="12" hidden="1" customHeight="1">
      <c r="A62" s="391"/>
      <c r="B62" s="378"/>
      <c r="C62" s="392"/>
      <c r="D62" s="393"/>
      <c r="E62" s="387" t="s">
        <v>194</v>
      </c>
      <c r="F62" s="398" t="s">
        <v>256</v>
      </c>
      <c r="G62" s="389"/>
      <c r="H62" s="389"/>
      <c r="I62" s="389"/>
      <c r="J62" s="389"/>
      <c r="K62" s="390"/>
      <c r="L62" s="390"/>
      <c r="M62" s="390"/>
      <c r="N62" s="390"/>
      <c r="O62" s="390"/>
      <c r="P62" s="390"/>
      <c r="Q62" s="390"/>
      <c r="R62" s="390"/>
    </row>
    <row r="63" spans="1:18" ht="12" hidden="1" customHeight="1">
      <c r="A63" s="391">
        <v>2251</v>
      </c>
      <c r="B63" s="400" t="s">
        <v>238</v>
      </c>
      <c r="C63" s="401" t="s">
        <v>219</v>
      </c>
      <c r="D63" s="402" t="s">
        <v>13</v>
      </c>
      <c r="E63" s="387" t="s">
        <v>255</v>
      </c>
      <c r="F63" s="398"/>
      <c r="G63" s="389">
        <f t="shared" si="1"/>
        <v>0</v>
      </c>
      <c r="H63" s="389">
        <f t="shared" si="1"/>
        <v>0</v>
      </c>
      <c r="I63" s="389">
        <f t="shared" si="1"/>
        <v>0</v>
      </c>
      <c r="J63" s="389">
        <f t="shared" si="1"/>
        <v>0</v>
      </c>
      <c r="K63" s="390"/>
      <c r="L63" s="390"/>
      <c r="M63" s="390"/>
      <c r="N63" s="399"/>
      <c r="O63" s="399"/>
      <c r="P63" s="399"/>
      <c r="Q63" s="399"/>
      <c r="R63" s="399"/>
    </row>
    <row r="64" spans="1:18" ht="12" hidden="1" customHeight="1">
      <c r="A64" s="412">
        <v>2300</v>
      </c>
      <c r="B64" s="415" t="s">
        <v>257</v>
      </c>
      <c r="C64" s="392" t="s">
        <v>188</v>
      </c>
      <c r="D64" s="393" t="s">
        <v>188</v>
      </c>
      <c r="E64" s="416" t="s">
        <v>258</v>
      </c>
      <c r="F64" s="410" t="s">
        <v>259</v>
      </c>
      <c r="G64" s="389">
        <f t="shared" si="1"/>
        <v>0</v>
      </c>
      <c r="H64" s="389">
        <f t="shared" si="1"/>
        <v>0</v>
      </c>
      <c r="I64" s="389">
        <f t="shared" si="1"/>
        <v>0</v>
      </c>
      <c r="J64" s="389">
        <f t="shared" si="1"/>
        <v>0</v>
      </c>
      <c r="K64" s="390">
        <f>K66+K71+K74+K78+K81+K84+K87</f>
        <v>0</v>
      </c>
      <c r="L64" s="390">
        <f t="shared" ref="L64:R64" si="18">L66+L71+L74+L78+L81+L84+L87</f>
        <v>0</v>
      </c>
      <c r="M64" s="390">
        <f t="shared" si="18"/>
        <v>0</v>
      </c>
      <c r="N64" s="390">
        <f t="shared" si="18"/>
        <v>0</v>
      </c>
      <c r="O64" s="390">
        <f t="shared" si="18"/>
        <v>0</v>
      </c>
      <c r="P64" s="390">
        <f t="shared" si="18"/>
        <v>0</v>
      </c>
      <c r="Q64" s="390">
        <f t="shared" si="18"/>
        <v>0</v>
      </c>
      <c r="R64" s="390">
        <f t="shared" si="18"/>
        <v>0</v>
      </c>
    </row>
    <row r="65" spans="1:18" ht="12" hidden="1" customHeight="1">
      <c r="A65" s="386"/>
      <c r="B65" s="378"/>
      <c r="C65" s="379"/>
      <c r="D65" s="380"/>
      <c r="E65" s="387" t="s">
        <v>191</v>
      </c>
      <c r="F65" s="413" t="s">
        <v>260</v>
      </c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</row>
    <row r="66" spans="1:18" ht="12" hidden="1" customHeight="1">
      <c r="A66" s="391">
        <v>2310</v>
      </c>
      <c r="B66" s="415" t="s">
        <v>257</v>
      </c>
      <c r="C66" s="392" t="s">
        <v>13</v>
      </c>
      <c r="D66" s="393" t="s">
        <v>188</v>
      </c>
      <c r="E66" s="394" t="s">
        <v>261</v>
      </c>
      <c r="F66" s="388"/>
      <c r="G66" s="389">
        <f t="shared" si="1"/>
        <v>0</v>
      </c>
      <c r="H66" s="389">
        <f t="shared" si="1"/>
        <v>0</v>
      </c>
      <c r="I66" s="389">
        <f t="shared" si="1"/>
        <v>0</v>
      </c>
      <c r="J66" s="389">
        <f t="shared" si="1"/>
        <v>0</v>
      </c>
      <c r="K66" s="390">
        <f>K68+K69+K70</f>
        <v>0</v>
      </c>
      <c r="L66" s="390">
        <f t="shared" ref="L66:R66" si="19">L68+L69+L70</f>
        <v>0</v>
      </c>
      <c r="M66" s="390">
        <f t="shared" si="19"/>
        <v>0</v>
      </c>
      <c r="N66" s="390">
        <f t="shared" si="19"/>
        <v>0</v>
      </c>
      <c r="O66" s="390">
        <f t="shared" si="19"/>
        <v>0</v>
      </c>
      <c r="P66" s="390">
        <f t="shared" si="19"/>
        <v>0</v>
      </c>
      <c r="Q66" s="390">
        <f t="shared" si="19"/>
        <v>0</v>
      </c>
      <c r="R66" s="390">
        <f t="shared" si="19"/>
        <v>0</v>
      </c>
    </row>
    <row r="67" spans="1:18" ht="12" hidden="1" customHeight="1">
      <c r="A67" s="391"/>
      <c r="B67" s="378"/>
      <c r="C67" s="392"/>
      <c r="D67" s="393"/>
      <c r="E67" s="387" t="s">
        <v>194</v>
      </c>
      <c r="F67" s="398" t="s">
        <v>262</v>
      </c>
      <c r="G67" s="389"/>
      <c r="H67" s="389"/>
      <c r="I67" s="389"/>
      <c r="J67" s="389"/>
      <c r="K67" s="390"/>
      <c r="L67" s="390"/>
      <c r="M67" s="390"/>
      <c r="N67" s="390"/>
      <c r="O67" s="390"/>
      <c r="P67" s="390"/>
      <c r="Q67" s="390"/>
      <c r="R67" s="390"/>
    </row>
    <row r="68" spans="1:18" ht="12" hidden="1" customHeight="1">
      <c r="A68" s="391">
        <v>2311</v>
      </c>
      <c r="B68" s="417" t="s">
        <v>257</v>
      </c>
      <c r="C68" s="401" t="s">
        <v>13</v>
      </c>
      <c r="D68" s="402" t="s">
        <v>13</v>
      </c>
      <c r="E68" s="387" t="s">
        <v>263</v>
      </c>
      <c r="F68" s="398"/>
      <c r="G68" s="389">
        <f t="shared" si="1"/>
        <v>0</v>
      </c>
      <c r="H68" s="389">
        <f t="shared" si="1"/>
        <v>0</v>
      </c>
      <c r="I68" s="389">
        <f t="shared" si="1"/>
        <v>0</v>
      </c>
      <c r="J68" s="389">
        <f t="shared" si="1"/>
        <v>0</v>
      </c>
      <c r="K68" s="390"/>
      <c r="L68" s="390"/>
      <c r="M68" s="390"/>
      <c r="N68" s="399"/>
      <c r="O68" s="399"/>
      <c r="P68" s="399"/>
      <c r="Q68" s="399"/>
      <c r="R68" s="399"/>
    </row>
    <row r="69" spans="1:18" ht="12" hidden="1" customHeight="1">
      <c r="A69" s="391">
        <v>2312</v>
      </c>
      <c r="B69" s="417" t="s">
        <v>257</v>
      </c>
      <c r="C69" s="401" t="s">
        <v>13</v>
      </c>
      <c r="D69" s="402" t="s">
        <v>182</v>
      </c>
      <c r="E69" s="387" t="s">
        <v>264</v>
      </c>
      <c r="F69" s="410" t="s">
        <v>265</v>
      </c>
      <c r="G69" s="389">
        <f t="shared" si="1"/>
        <v>0</v>
      </c>
      <c r="H69" s="389">
        <f t="shared" si="1"/>
        <v>0</v>
      </c>
      <c r="I69" s="389">
        <f t="shared" si="1"/>
        <v>0</v>
      </c>
      <c r="J69" s="389">
        <f t="shared" si="1"/>
        <v>0</v>
      </c>
      <c r="K69" s="390"/>
      <c r="L69" s="390"/>
      <c r="M69" s="390"/>
      <c r="N69" s="390"/>
      <c r="O69" s="390"/>
      <c r="P69" s="390"/>
      <c r="Q69" s="390"/>
      <c r="R69" s="390"/>
    </row>
    <row r="70" spans="1:18" ht="12" hidden="1" customHeight="1">
      <c r="A70" s="391">
        <v>2313</v>
      </c>
      <c r="B70" s="417" t="s">
        <v>257</v>
      </c>
      <c r="C70" s="401" t="s">
        <v>13</v>
      </c>
      <c r="D70" s="402" t="s">
        <v>183</v>
      </c>
      <c r="E70" s="387" t="s">
        <v>266</v>
      </c>
      <c r="F70" s="410"/>
      <c r="G70" s="389">
        <f t="shared" si="1"/>
        <v>0</v>
      </c>
      <c r="H70" s="389">
        <f t="shared" si="1"/>
        <v>0</v>
      </c>
      <c r="I70" s="389">
        <f t="shared" si="1"/>
        <v>0</v>
      </c>
      <c r="J70" s="389">
        <f t="shared" si="1"/>
        <v>0</v>
      </c>
      <c r="K70" s="390"/>
      <c r="L70" s="390"/>
      <c r="M70" s="390"/>
      <c r="N70" s="390"/>
      <c r="O70" s="390"/>
      <c r="P70" s="390"/>
      <c r="Q70" s="390"/>
      <c r="R70" s="390"/>
    </row>
    <row r="71" spans="1:18" ht="12" hidden="1" customHeight="1">
      <c r="A71" s="391">
        <v>2320</v>
      </c>
      <c r="B71" s="415" t="s">
        <v>257</v>
      </c>
      <c r="C71" s="392" t="s">
        <v>182</v>
      </c>
      <c r="D71" s="393" t="s">
        <v>188</v>
      </c>
      <c r="E71" s="394" t="s">
        <v>267</v>
      </c>
      <c r="F71" s="410"/>
      <c r="G71" s="389">
        <f t="shared" si="1"/>
        <v>0</v>
      </c>
      <c r="H71" s="389">
        <f t="shared" si="1"/>
        <v>0</v>
      </c>
      <c r="I71" s="389">
        <f t="shared" si="1"/>
        <v>0</v>
      </c>
      <c r="J71" s="389">
        <f t="shared" si="1"/>
        <v>0</v>
      </c>
      <c r="K71" s="390">
        <f>K73</f>
        <v>0</v>
      </c>
      <c r="L71" s="390">
        <f t="shared" ref="L71:R71" si="20">L73</f>
        <v>0</v>
      </c>
      <c r="M71" s="390">
        <f t="shared" si="20"/>
        <v>0</v>
      </c>
      <c r="N71" s="390">
        <f t="shared" si="20"/>
        <v>0</v>
      </c>
      <c r="O71" s="390">
        <f t="shared" si="20"/>
        <v>0</v>
      </c>
      <c r="P71" s="390">
        <f t="shared" si="20"/>
        <v>0</v>
      </c>
      <c r="Q71" s="390">
        <f t="shared" si="20"/>
        <v>0</v>
      </c>
      <c r="R71" s="390">
        <f t="shared" si="20"/>
        <v>0</v>
      </c>
    </row>
    <row r="72" spans="1:18" ht="12" hidden="1" customHeight="1">
      <c r="A72" s="391"/>
      <c r="B72" s="378"/>
      <c r="C72" s="392"/>
      <c r="D72" s="393"/>
      <c r="E72" s="387" t="s">
        <v>194</v>
      </c>
      <c r="F72" s="398" t="s">
        <v>268</v>
      </c>
      <c r="G72" s="389"/>
      <c r="H72" s="389"/>
      <c r="I72" s="389"/>
      <c r="J72" s="389"/>
      <c r="K72" s="390"/>
      <c r="L72" s="390"/>
      <c r="M72" s="390"/>
      <c r="N72" s="390"/>
      <c r="O72" s="390"/>
      <c r="P72" s="390"/>
      <c r="Q72" s="390"/>
      <c r="R72" s="390"/>
    </row>
    <row r="73" spans="1:18" ht="12" hidden="1" customHeight="1">
      <c r="A73" s="391">
        <v>2321</v>
      </c>
      <c r="B73" s="417" t="s">
        <v>257</v>
      </c>
      <c r="C73" s="401" t="s">
        <v>182</v>
      </c>
      <c r="D73" s="402" t="s">
        <v>13</v>
      </c>
      <c r="E73" s="387" t="s">
        <v>269</v>
      </c>
      <c r="F73" s="398"/>
      <c r="G73" s="389">
        <f t="shared" si="1"/>
        <v>0</v>
      </c>
      <c r="H73" s="389">
        <f t="shared" si="1"/>
        <v>0</v>
      </c>
      <c r="I73" s="389">
        <f t="shared" si="1"/>
        <v>0</v>
      </c>
      <c r="J73" s="389">
        <f t="shared" si="1"/>
        <v>0</v>
      </c>
      <c r="K73" s="390"/>
      <c r="L73" s="390"/>
      <c r="M73" s="390"/>
      <c r="N73" s="399"/>
      <c r="O73" s="399"/>
      <c r="P73" s="399"/>
      <c r="Q73" s="399"/>
      <c r="R73" s="399"/>
    </row>
    <row r="74" spans="1:18" ht="12" hidden="1" customHeight="1">
      <c r="A74" s="391">
        <v>2330</v>
      </c>
      <c r="B74" s="415" t="s">
        <v>257</v>
      </c>
      <c r="C74" s="392" t="s">
        <v>183</v>
      </c>
      <c r="D74" s="393" t="s">
        <v>188</v>
      </c>
      <c r="E74" s="394" t="s">
        <v>270</v>
      </c>
      <c r="F74" s="410" t="s">
        <v>271</v>
      </c>
      <c r="G74" s="389">
        <f t="shared" si="1"/>
        <v>0</v>
      </c>
      <c r="H74" s="389">
        <f t="shared" si="1"/>
        <v>0</v>
      </c>
      <c r="I74" s="389">
        <f t="shared" si="1"/>
        <v>0</v>
      </c>
      <c r="J74" s="389">
        <f t="shared" si="1"/>
        <v>0</v>
      </c>
      <c r="K74" s="390">
        <f>K76+K77</f>
        <v>0</v>
      </c>
      <c r="L74" s="390">
        <f t="shared" ref="L74:R74" si="21">L76+L77</f>
        <v>0</v>
      </c>
      <c r="M74" s="390">
        <f t="shared" si="21"/>
        <v>0</v>
      </c>
      <c r="N74" s="390">
        <f t="shared" si="21"/>
        <v>0</v>
      </c>
      <c r="O74" s="390">
        <f t="shared" si="21"/>
        <v>0</v>
      </c>
      <c r="P74" s="390">
        <f t="shared" si="21"/>
        <v>0</v>
      </c>
      <c r="Q74" s="390">
        <f t="shared" si="21"/>
        <v>0</v>
      </c>
      <c r="R74" s="390">
        <f t="shared" si="21"/>
        <v>0</v>
      </c>
    </row>
    <row r="75" spans="1:18" ht="12" hidden="1" customHeight="1">
      <c r="A75" s="391"/>
      <c r="B75" s="378"/>
      <c r="C75" s="392"/>
      <c r="D75" s="393"/>
      <c r="E75" s="387" t="s">
        <v>194</v>
      </c>
      <c r="F75" s="398" t="s">
        <v>272</v>
      </c>
      <c r="G75" s="389"/>
      <c r="H75" s="389"/>
      <c r="I75" s="389"/>
      <c r="J75" s="389"/>
      <c r="K75" s="390"/>
      <c r="L75" s="390"/>
      <c r="M75" s="390"/>
      <c r="N75" s="390"/>
      <c r="O75" s="390"/>
      <c r="P75" s="390"/>
      <c r="Q75" s="390"/>
      <c r="R75" s="390"/>
    </row>
    <row r="76" spans="1:18" ht="12" hidden="1" customHeight="1">
      <c r="A76" s="391">
        <v>2331</v>
      </c>
      <c r="B76" s="417" t="s">
        <v>257</v>
      </c>
      <c r="C76" s="401" t="s">
        <v>183</v>
      </c>
      <c r="D76" s="402" t="s">
        <v>13</v>
      </c>
      <c r="E76" s="387" t="s">
        <v>273</v>
      </c>
      <c r="F76" s="398"/>
      <c r="G76" s="389">
        <f t="shared" ref="G76:J138" si="22">K76+O76</f>
        <v>0</v>
      </c>
      <c r="H76" s="389">
        <f t="shared" si="22"/>
        <v>0</v>
      </c>
      <c r="I76" s="389">
        <f t="shared" si="22"/>
        <v>0</v>
      </c>
      <c r="J76" s="389">
        <f t="shared" si="22"/>
        <v>0</v>
      </c>
      <c r="K76" s="390"/>
      <c r="L76" s="390"/>
      <c r="M76" s="390"/>
      <c r="N76" s="399"/>
      <c r="O76" s="399"/>
      <c r="P76" s="399"/>
      <c r="Q76" s="399"/>
      <c r="R76" s="399"/>
    </row>
    <row r="77" spans="1:18" ht="12" hidden="1" customHeight="1">
      <c r="A77" s="391">
        <v>2332</v>
      </c>
      <c r="B77" s="417" t="s">
        <v>257</v>
      </c>
      <c r="C77" s="401" t="s">
        <v>183</v>
      </c>
      <c r="D77" s="402" t="s">
        <v>182</v>
      </c>
      <c r="E77" s="387" t="s">
        <v>274</v>
      </c>
      <c r="F77" s="410" t="s">
        <v>275</v>
      </c>
      <c r="G77" s="389">
        <f t="shared" si="22"/>
        <v>0</v>
      </c>
      <c r="H77" s="389">
        <f t="shared" si="22"/>
        <v>0</v>
      </c>
      <c r="I77" s="389">
        <f t="shared" si="22"/>
        <v>0</v>
      </c>
      <c r="J77" s="389">
        <f t="shared" si="22"/>
        <v>0</v>
      </c>
      <c r="K77" s="390"/>
      <c r="L77" s="390"/>
      <c r="M77" s="390"/>
      <c r="N77" s="390"/>
      <c r="O77" s="390"/>
      <c r="P77" s="390"/>
      <c r="Q77" s="390"/>
      <c r="R77" s="390"/>
    </row>
    <row r="78" spans="1:18" ht="12" hidden="1" customHeight="1">
      <c r="A78" s="391">
        <v>2340</v>
      </c>
      <c r="B78" s="415" t="s">
        <v>257</v>
      </c>
      <c r="C78" s="392" t="s">
        <v>184</v>
      </c>
      <c r="D78" s="393" t="s">
        <v>188</v>
      </c>
      <c r="E78" s="394" t="s">
        <v>276</v>
      </c>
      <c r="F78" s="410"/>
      <c r="G78" s="389">
        <f t="shared" si="22"/>
        <v>0</v>
      </c>
      <c r="H78" s="389">
        <f t="shared" si="22"/>
        <v>0</v>
      </c>
      <c r="I78" s="389">
        <f t="shared" si="22"/>
        <v>0</v>
      </c>
      <c r="J78" s="389">
        <f t="shared" si="22"/>
        <v>0</v>
      </c>
      <c r="K78" s="390">
        <f>K80</f>
        <v>0</v>
      </c>
      <c r="L78" s="390">
        <f t="shared" ref="L78:R78" si="23">L80</f>
        <v>0</v>
      </c>
      <c r="M78" s="390">
        <f t="shared" si="23"/>
        <v>0</v>
      </c>
      <c r="N78" s="390">
        <f t="shared" si="23"/>
        <v>0</v>
      </c>
      <c r="O78" s="390">
        <f t="shared" si="23"/>
        <v>0</v>
      </c>
      <c r="P78" s="390">
        <f t="shared" si="23"/>
        <v>0</v>
      </c>
      <c r="Q78" s="390">
        <f t="shared" si="23"/>
        <v>0</v>
      </c>
      <c r="R78" s="390">
        <f t="shared" si="23"/>
        <v>0</v>
      </c>
    </row>
    <row r="79" spans="1:18" ht="12" hidden="1" customHeight="1">
      <c r="A79" s="391"/>
      <c r="B79" s="378"/>
      <c r="C79" s="392"/>
      <c r="D79" s="393"/>
      <c r="E79" s="387" t="s">
        <v>194</v>
      </c>
      <c r="F79" s="410"/>
      <c r="G79" s="389"/>
      <c r="H79" s="389"/>
      <c r="I79" s="389"/>
      <c r="J79" s="389"/>
      <c r="K79" s="390"/>
      <c r="L79" s="390"/>
      <c r="M79" s="390"/>
      <c r="N79" s="390"/>
      <c r="O79" s="390"/>
      <c r="P79" s="390"/>
      <c r="Q79" s="390"/>
      <c r="R79" s="390"/>
    </row>
    <row r="80" spans="1:18" ht="12" hidden="1" customHeight="1">
      <c r="A80" s="391">
        <v>2341</v>
      </c>
      <c r="B80" s="417" t="s">
        <v>257</v>
      </c>
      <c r="C80" s="401" t="s">
        <v>184</v>
      </c>
      <c r="D80" s="402" t="s">
        <v>13</v>
      </c>
      <c r="E80" s="387" t="s">
        <v>276</v>
      </c>
      <c r="F80" s="398"/>
      <c r="G80" s="389">
        <f t="shared" si="22"/>
        <v>0</v>
      </c>
      <c r="H80" s="389">
        <f t="shared" si="22"/>
        <v>0</v>
      </c>
      <c r="I80" s="389">
        <f t="shared" si="22"/>
        <v>0</v>
      </c>
      <c r="J80" s="389">
        <f t="shared" si="22"/>
        <v>0</v>
      </c>
      <c r="K80" s="390"/>
      <c r="L80" s="390"/>
      <c r="M80" s="390"/>
      <c r="N80" s="399"/>
      <c r="O80" s="399"/>
      <c r="P80" s="399"/>
      <c r="Q80" s="399"/>
      <c r="R80" s="399"/>
    </row>
    <row r="81" spans="1:18" ht="12" hidden="1" customHeight="1">
      <c r="A81" s="391">
        <v>2350</v>
      </c>
      <c r="B81" s="415" t="s">
        <v>257</v>
      </c>
      <c r="C81" s="392" t="s">
        <v>219</v>
      </c>
      <c r="D81" s="393" t="s">
        <v>188</v>
      </c>
      <c r="E81" s="394" t="s">
        <v>277</v>
      </c>
      <c r="F81" s="410"/>
      <c r="G81" s="389">
        <f t="shared" si="22"/>
        <v>0</v>
      </c>
      <c r="H81" s="389">
        <f t="shared" si="22"/>
        <v>0</v>
      </c>
      <c r="I81" s="389">
        <f t="shared" si="22"/>
        <v>0</v>
      </c>
      <c r="J81" s="389">
        <f t="shared" si="22"/>
        <v>0</v>
      </c>
      <c r="K81" s="390">
        <f>K83</f>
        <v>0</v>
      </c>
      <c r="L81" s="390">
        <f t="shared" ref="L81:R81" si="24">L83</f>
        <v>0</v>
      </c>
      <c r="M81" s="390">
        <f t="shared" si="24"/>
        <v>0</v>
      </c>
      <c r="N81" s="390">
        <f t="shared" si="24"/>
        <v>0</v>
      </c>
      <c r="O81" s="390">
        <f t="shared" si="24"/>
        <v>0</v>
      </c>
      <c r="P81" s="390">
        <f t="shared" si="24"/>
        <v>0</v>
      </c>
      <c r="Q81" s="390">
        <f t="shared" si="24"/>
        <v>0</v>
      </c>
      <c r="R81" s="390">
        <f t="shared" si="24"/>
        <v>0</v>
      </c>
    </row>
    <row r="82" spans="1:18" ht="12" hidden="1" customHeight="1">
      <c r="A82" s="391"/>
      <c r="B82" s="378"/>
      <c r="C82" s="392"/>
      <c r="D82" s="393"/>
      <c r="E82" s="387" t="s">
        <v>194</v>
      </c>
      <c r="F82" s="398" t="s">
        <v>278</v>
      </c>
      <c r="G82" s="389"/>
      <c r="H82" s="389"/>
      <c r="I82" s="389"/>
      <c r="J82" s="389"/>
      <c r="K82" s="390"/>
      <c r="L82" s="390"/>
      <c r="M82" s="390"/>
      <c r="N82" s="390"/>
      <c r="O82" s="390"/>
      <c r="P82" s="390"/>
      <c r="Q82" s="390"/>
      <c r="R82" s="390"/>
    </row>
    <row r="83" spans="1:18" ht="12" hidden="1" customHeight="1">
      <c r="A83" s="391">
        <v>2351</v>
      </c>
      <c r="B83" s="417" t="s">
        <v>257</v>
      </c>
      <c r="C83" s="401" t="s">
        <v>219</v>
      </c>
      <c r="D83" s="402" t="s">
        <v>13</v>
      </c>
      <c r="E83" s="387" t="s">
        <v>279</v>
      </c>
      <c r="F83" s="398"/>
      <c r="G83" s="389">
        <f t="shared" si="22"/>
        <v>0</v>
      </c>
      <c r="H83" s="389">
        <f t="shared" si="22"/>
        <v>0</v>
      </c>
      <c r="I83" s="389">
        <f t="shared" si="22"/>
        <v>0</v>
      </c>
      <c r="J83" s="389">
        <f t="shared" si="22"/>
        <v>0</v>
      </c>
      <c r="K83" s="390"/>
      <c r="L83" s="390"/>
      <c r="M83" s="390"/>
      <c r="N83" s="399"/>
      <c r="O83" s="399"/>
      <c r="P83" s="399"/>
      <c r="Q83" s="399"/>
      <c r="R83" s="399"/>
    </row>
    <row r="84" spans="1:18" ht="12" hidden="1" customHeight="1">
      <c r="A84" s="391">
        <v>2360</v>
      </c>
      <c r="B84" s="415" t="s">
        <v>257</v>
      </c>
      <c r="C84" s="392" t="s">
        <v>224</v>
      </c>
      <c r="D84" s="393" t="s">
        <v>188</v>
      </c>
      <c r="E84" s="394" t="s">
        <v>280</v>
      </c>
      <c r="F84" s="410" t="s">
        <v>278</v>
      </c>
      <c r="G84" s="389">
        <f t="shared" si="22"/>
        <v>0</v>
      </c>
      <c r="H84" s="389">
        <f t="shared" si="22"/>
        <v>0</v>
      </c>
      <c r="I84" s="389">
        <f t="shared" si="22"/>
        <v>0</v>
      </c>
      <c r="J84" s="389">
        <f t="shared" si="22"/>
        <v>0</v>
      </c>
      <c r="K84" s="390">
        <f>K86</f>
        <v>0</v>
      </c>
      <c r="L84" s="390">
        <f t="shared" ref="L84:R84" si="25">L86</f>
        <v>0</v>
      </c>
      <c r="M84" s="390">
        <f t="shared" si="25"/>
        <v>0</v>
      </c>
      <c r="N84" s="390">
        <f t="shared" si="25"/>
        <v>0</v>
      </c>
      <c r="O84" s="390">
        <f t="shared" si="25"/>
        <v>0</v>
      </c>
      <c r="P84" s="390">
        <f t="shared" si="25"/>
        <v>0</v>
      </c>
      <c r="Q84" s="390">
        <f t="shared" si="25"/>
        <v>0</v>
      </c>
      <c r="R84" s="390">
        <f t="shared" si="25"/>
        <v>0</v>
      </c>
    </row>
    <row r="85" spans="1:18" ht="12" hidden="1" customHeight="1">
      <c r="A85" s="391"/>
      <c r="B85" s="378"/>
      <c r="C85" s="392"/>
      <c r="D85" s="393"/>
      <c r="E85" s="387" t="s">
        <v>194</v>
      </c>
      <c r="F85" s="398" t="s">
        <v>281</v>
      </c>
      <c r="G85" s="389"/>
      <c r="H85" s="389"/>
      <c r="I85" s="389"/>
      <c r="J85" s="389"/>
      <c r="K85" s="390"/>
      <c r="L85" s="390"/>
      <c r="M85" s="390"/>
      <c r="N85" s="390"/>
      <c r="O85" s="390"/>
      <c r="P85" s="390"/>
      <c r="Q85" s="390"/>
      <c r="R85" s="390"/>
    </row>
    <row r="86" spans="1:18" ht="12" hidden="1" customHeight="1">
      <c r="A86" s="391">
        <v>2361</v>
      </c>
      <c r="B86" s="417" t="s">
        <v>257</v>
      </c>
      <c r="C86" s="401" t="s">
        <v>224</v>
      </c>
      <c r="D86" s="402" t="s">
        <v>13</v>
      </c>
      <c r="E86" s="387" t="s">
        <v>280</v>
      </c>
      <c r="F86" s="398"/>
      <c r="G86" s="389">
        <f t="shared" si="22"/>
        <v>0</v>
      </c>
      <c r="H86" s="389">
        <f t="shared" si="22"/>
        <v>0</v>
      </c>
      <c r="I86" s="389">
        <f t="shared" si="22"/>
        <v>0</v>
      </c>
      <c r="J86" s="389">
        <f t="shared" si="22"/>
        <v>0</v>
      </c>
      <c r="K86" s="390"/>
      <c r="L86" s="390"/>
      <c r="M86" s="390"/>
      <c r="N86" s="399"/>
      <c r="O86" s="399"/>
      <c r="P86" s="399"/>
      <c r="Q86" s="399"/>
      <c r="R86" s="399"/>
    </row>
    <row r="87" spans="1:18" ht="12" hidden="1" customHeight="1">
      <c r="A87" s="391">
        <v>2370</v>
      </c>
      <c r="B87" s="415" t="s">
        <v>257</v>
      </c>
      <c r="C87" s="392" t="s">
        <v>229</v>
      </c>
      <c r="D87" s="393" t="s">
        <v>188</v>
      </c>
      <c r="E87" s="394" t="s">
        <v>282</v>
      </c>
      <c r="F87" s="410" t="s">
        <v>283</v>
      </c>
      <c r="G87" s="389">
        <f t="shared" si="22"/>
        <v>0</v>
      </c>
      <c r="H87" s="389">
        <f t="shared" si="22"/>
        <v>0</v>
      </c>
      <c r="I87" s="389">
        <f t="shared" si="22"/>
        <v>0</v>
      </c>
      <c r="J87" s="389">
        <f t="shared" si="22"/>
        <v>0</v>
      </c>
      <c r="K87" s="390">
        <f>K89</f>
        <v>0</v>
      </c>
      <c r="L87" s="390">
        <f t="shared" ref="L87:R87" si="26">L89</f>
        <v>0</v>
      </c>
      <c r="M87" s="390">
        <f t="shared" si="26"/>
        <v>0</v>
      </c>
      <c r="N87" s="390">
        <f t="shared" si="26"/>
        <v>0</v>
      </c>
      <c r="O87" s="390">
        <f t="shared" si="26"/>
        <v>0</v>
      </c>
      <c r="P87" s="390">
        <f t="shared" si="26"/>
        <v>0</v>
      </c>
      <c r="Q87" s="390">
        <f t="shared" si="26"/>
        <v>0</v>
      </c>
      <c r="R87" s="390">
        <f t="shared" si="26"/>
        <v>0</v>
      </c>
    </row>
    <row r="88" spans="1:18" ht="12" hidden="1" customHeight="1">
      <c r="A88" s="391"/>
      <c r="B88" s="378"/>
      <c r="C88" s="392"/>
      <c r="D88" s="393"/>
      <c r="E88" s="387" t="s">
        <v>194</v>
      </c>
      <c r="F88" s="398" t="s">
        <v>284</v>
      </c>
      <c r="G88" s="389"/>
      <c r="H88" s="389"/>
      <c r="I88" s="389"/>
      <c r="J88" s="389"/>
      <c r="K88" s="390"/>
      <c r="L88" s="390"/>
      <c r="M88" s="390"/>
      <c r="N88" s="390"/>
      <c r="O88" s="390"/>
      <c r="P88" s="390"/>
      <c r="Q88" s="390"/>
      <c r="R88" s="390"/>
    </row>
    <row r="89" spans="1:18" ht="12" hidden="1" customHeight="1">
      <c r="A89" s="391">
        <v>2371</v>
      </c>
      <c r="B89" s="417" t="s">
        <v>257</v>
      </c>
      <c r="C89" s="401" t="s">
        <v>229</v>
      </c>
      <c r="D89" s="402" t="s">
        <v>13</v>
      </c>
      <c r="E89" s="387" t="s">
        <v>285</v>
      </c>
      <c r="F89" s="398"/>
      <c r="G89" s="389">
        <f t="shared" si="22"/>
        <v>0</v>
      </c>
      <c r="H89" s="389">
        <f t="shared" si="22"/>
        <v>0</v>
      </c>
      <c r="I89" s="389">
        <f t="shared" si="22"/>
        <v>0</v>
      </c>
      <c r="J89" s="389">
        <f t="shared" si="22"/>
        <v>0</v>
      </c>
      <c r="K89" s="390"/>
      <c r="L89" s="390"/>
      <c r="M89" s="390"/>
      <c r="N89" s="399"/>
      <c r="O89" s="399"/>
      <c r="P89" s="399"/>
      <c r="Q89" s="399"/>
      <c r="R89" s="399"/>
    </row>
    <row r="90" spans="1:18" ht="27" customHeight="1">
      <c r="A90" s="412">
        <v>2400</v>
      </c>
      <c r="B90" s="415" t="s">
        <v>286</v>
      </c>
      <c r="C90" s="392" t="s">
        <v>188</v>
      </c>
      <c r="D90" s="393" t="s">
        <v>188</v>
      </c>
      <c r="E90" s="416" t="s">
        <v>287</v>
      </c>
      <c r="F90" s="410" t="s">
        <v>288</v>
      </c>
      <c r="G90" s="383">
        <f t="shared" si="22"/>
        <v>213521.89200000002</v>
      </c>
      <c r="H90" s="383">
        <f t="shared" si="22"/>
        <v>330697.49200000003</v>
      </c>
      <c r="I90" s="383">
        <f t="shared" si="22"/>
        <v>744930.88</v>
      </c>
      <c r="J90" s="383">
        <f t="shared" si="22"/>
        <v>772987.68</v>
      </c>
      <c r="K90" s="418">
        <f t="shared" ref="K90:R90" si="27">K92+K96+K102+K110+K115+K122+K125+K131+K140</f>
        <v>10556.4</v>
      </c>
      <c r="L90" s="418">
        <f t="shared" si="27"/>
        <v>17711.8</v>
      </c>
      <c r="M90" s="418">
        <f t="shared" si="27"/>
        <v>28719.200000000001</v>
      </c>
      <c r="N90" s="418">
        <f t="shared" si="27"/>
        <v>34677</v>
      </c>
      <c r="O90" s="419">
        <f t="shared" si="27"/>
        <v>202965.49200000003</v>
      </c>
      <c r="P90" s="419">
        <f t="shared" si="27"/>
        <v>312985.69200000004</v>
      </c>
      <c r="Q90" s="419">
        <f t="shared" si="27"/>
        <v>716211.68</v>
      </c>
      <c r="R90" s="419">
        <f t="shared" si="27"/>
        <v>738310.68</v>
      </c>
    </row>
    <row r="91" spans="1:18" ht="12.75" customHeight="1">
      <c r="A91" s="386"/>
      <c r="B91" s="378"/>
      <c r="C91" s="379"/>
      <c r="D91" s="380"/>
      <c r="E91" s="387" t="s">
        <v>191</v>
      </c>
      <c r="F91" s="413" t="s">
        <v>289</v>
      </c>
      <c r="G91" s="389"/>
      <c r="H91" s="389"/>
      <c r="I91" s="389"/>
      <c r="J91" s="389"/>
      <c r="K91" s="389"/>
      <c r="L91" s="389"/>
      <c r="M91" s="389"/>
      <c r="N91" s="389"/>
      <c r="O91" s="389"/>
      <c r="P91" s="389"/>
      <c r="Q91" s="389"/>
      <c r="R91" s="389"/>
    </row>
    <row r="92" spans="1:18" ht="12" hidden="1" customHeight="1">
      <c r="A92" s="391">
        <v>2410</v>
      </c>
      <c r="B92" s="415" t="s">
        <v>286</v>
      </c>
      <c r="C92" s="392" t="s">
        <v>13</v>
      </c>
      <c r="D92" s="393" t="s">
        <v>188</v>
      </c>
      <c r="E92" s="394" t="s">
        <v>290</v>
      </c>
      <c r="F92" s="388"/>
      <c r="G92" s="389">
        <f t="shared" si="22"/>
        <v>0</v>
      </c>
      <c r="H92" s="389">
        <f t="shared" si="22"/>
        <v>0</v>
      </c>
      <c r="I92" s="389">
        <f t="shared" si="22"/>
        <v>0</v>
      </c>
      <c r="J92" s="389">
        <f t="shared" si="22"/>
        <v>0</v>
      </c>
      <c r="K92" s="390">
        <f>K94+K95</f>
        <v>0</v>
      </c>
      <c r="L92" s="390">
        <f t="shared" ref="L92:R92" si="28">L94+L95</f>
        <v>0</v>
      </c>
      <c r="M92" s="390">
        <f t="shared" si="28"/>
        <v>0</v>
      </c>
      <c r="N92" s="390">
        <f t="shared" si="28"/>
        <v>0</v>
      </c>
      <c r="O92" s="390">
        <f t="shared" si="28"/>
        <v>0</v>
      </c>
      <c r="P92" s="390">
        <f t="shared" si="28"/>
        <v>0</v>
      </c>
      <c r="Q92" s="390">
        <f t="shared" si="28"/>
        <v>0</v>
      </c>
      <c r="R92" s="390">
        <f t="shared" si="28"/>
        <v>0</v>
      </c>
    </row>
    <row r="93" spans="1:18" ht="12" hidden="1" customHeight="1">
      <c r="A93" s="391"/>
      <c r="B93" s="378"/>
      <c r="C93" s="392"/>
      <c r="D93" s="393"/>
      <c r="E93" s="387" t="s">
        <v>194</v>
      </c>
      <c r="F93" s="398" t="s">
        <v>291</v>
      </c>
      <c r="G93" s="389"/>
      <c r="H93" s="389"/>
      <c r="I93" s="389"/>
      <c r="J93" s="389"/>
      <c r="K93" s="390"/>
      <c r="L93" s="390"/>
      <c r="M93" s="390"/>
      <c r="N93" s="390"/>
      <c r="O93" s="390"/>
      <c r="P93" s="390"/>
      <c r="Q93" s="390"/>
      <c r="R93" s="390"/>
    </row>
    <row r="94" spans="1:18" ht="12" hidden="1" customHeight="1">
      <c r="A94" s="391">
        <v>2411</v>
      </c>
      <c r="B94" s="417" t="s">
        <v>286</v>
      </c>
      <c r="C94" s="401" t="s">
        <v>13</v>
      </c>
      <c r="D94" s="402" t="s">
        <v>13</v>
      </c>
      <c r="E94" s="387" t="s">
        <v>292</v>
      </c>
      <c r="F94" s="398"/>
      <c r="G94" s="389">
        <f t="shared" si="22"/>
        <v>0</v>
      </c>
      <c r="H94" s="389">
        <f t="shared" si="22"/>
        <v>0</v>
      </c>
      <c r="I94" s="389">
        <f t="shared" si="22"/>
        <v>0</v>
      </c>
      <c r="J94" s="389">
        <f t="shared" si="22"/>
        <v>0</v>
      </c>
      <c r="K94" s="390"/>
      <c r="L94" s="390"/>
      <c r="M94" s="390"/>
      <c r="N94" s="399"/>
      <c r="O94" s="399"/>
      <c r="P94" s="399"/>
      <c r="Q94" s="399"/>
      <c r="R94" s="399"/>
    </row>
    <row r="95" spans="1:18" ht="12" hidden="1" customHeight="1">
      <c r="A95" s="391">
        <v>2412</v>
      </c>
      <c r="B95" s="417" t="s">
        <v>286</v>
      </c>
      <c r="C95" s="401" t="s">
        <v>13</v>
      </c>
      <c r="D95" s="402" t="s">
        <v>182</v>
      </c>
      <c r="E95" s="387" t="s">
        <v>293</v>
      </c>
      <c r="F95" s="388" t="s">
        <v>294</v>
      </c>
      <c r="G95" s="389">
        <f t="shared" si="22"/>
        <v>0</v>
      </c>
      <c r="H95" s="389">
        <f t="shared" si="22"/>
        <v>0</v>
      </c>
      <c r="I95" s="389">
        <f t="shared" si="22"/>
        <v>0</v>
      </c>
      <c r="J95" s="389">
        <f t="shared" si="22"/>
        <v>0</v>
      </c>
      <c r="K95" s="390"/>
      <c r="L95" s="390"/>
      <c r="M95" s="390"/>
      <c r="N95" s="390"/>
      <c r="O95" s="390"/>
      <c r="P95" s="390"/>
      <c r="Q95" s="390"/>
      <c r="R95" s="390"/>
    </row>
    <row r="96" spans="1:18" ht="38.25" customHeight="1">
      <c r="A96" s="391">
        <v>2420</v>
      </c>
      <c r="B96" s="415" t="s">
        <v>286</v>
      </c>
      <c r="C96" s="392" t="s">
        <v>182</v>
      </c>
      <c r="D96" s="393" t="s">
        <v>188</v>
      </c>
      <c r="E96" s="394" t="s">
        <v>295</v>
      </c>
      <c r="F96" s="410" t="s">
        <v>296</v>
      </c>
      <c r="G96" s="372">
        <f t="shared" si="22"/>
        <v>0</v>
      </c>
      <c r="H96" s="372">
        <f t="shared" si="22"/>
        <v>312</v>
      </c>
      <c r="I96" s="372">
        <f t="shared" si="22"/>
        <v>5524</v>
      </c>
      <c r="J96" s="372">
        <f t="shared" si="22"/>
        <v>5836</v>
      </c>
      <c r="K96" s="404">
        <f>K98+K99+K100+K101</f>
        <v>0</v>
      </c>
      <c r="L96" s="404">
        <f t="shared" ref="L96:R96" si="29">L98+L99+L100+L101</f>
        <v>312</v>
      </c>
      <c r="M96" s="404">
        <f t="shared" si="29"/>
        <v>5524</v>
      </c>
      <c r="N96" s="404">
        <f t="shared" si="29"/>
        <v>5836</v>
      </c>
      <c r="O96" s="404">
        <f t="shared" si="29"/>
        <v>0</v>
      </c>
      <c r="P96" s="404">
        <f t="shared" si="29"/>
        <v>0</v>
      </c>
      <c r="Q96" s="404">
        <f t="shared" si="29"/>
        <v>0</v>
      </c>
      <c r="R96" s="404">
        <f t="shared" si="29"/>
        <v>0</v>
      </c>
    </row>
    <row r="97" spans="1:18" ht="12" customHeight="1">
      <c r="A97" s="391"/>
      <c r="B97" s="378"/>
      <c r="C97" s="392"/>
      <c r="D97" s="393"/>
      <c r="E97" s="387" t="s">
        <v>194</v>
      </c>
      <c r="F97" s="398" t="s">
        <v>297</v>
      </c>
      <c r="G97" s="389"/>
      <c r="H97" s="389"/>
      <c r="I97" s="389"/>
      <c r="J97" s="389"/>
      <c r="K97" s="390"/>
      <c r="L97" s="390"/>
      <c r="M97" s="390"/>
      <c r="N97" s="390"/>
      <c r="O97" s="390"/>
      <c r="P97" s="390"/>
      <c r="Q97" s="390"/>
      <c r="R97" s="390"/>
    </row>
    <row r="98" spans="1:18" s="429" customFormat="1" ht="13.5" customHeight="1">
      <c r="A98" s="420">
        <v>2421</v>
      </c>
      <c r="B98" s="421" t="s">
        <v>286</v>
      </c>
      <c r="C98" s="422" t="s">
        <v>182</v>
      </c>
      <c r="D98" s="423" t="s">
        <v>13</v>
      </c>
      <c r="E98" s="424" t="s">
        <v>298</v>
      </c>
      <c r="F98" s="425"/>
      <c r="G98" s="426">
        <f t="shared" si="22"/>
        <v>0</v>
      </c>
      <c r="H98" s="426">
        <f t="shared" si="22"/>
        <v>312</v>
      </c>
      <c r="I98" s="426">
        <f t="shared" si="22"/>
        <v>5524</v>
      </c>
      <c r="J98" s="426">
        <f t="shared" si="22"/>
        <v>5836</v>
      </c>
      <c r="K98" s="427">
        <f>[1]gjuxatntes!G33</f>
        <v>0</v>
      </c>
      <c r="L98" s="427">
        <f>[1]gjuxatntes!H33</f>
        <v>312</v>
      </c>
      <c r="M98" s="427">
        <f>[1]gjuxatntes!I33</f>
        <v>5524</v>
      </c>
      <c r="N98" s="427">
        <f>[1]gjuxatntes!J33</f>
        <v>5836</v>
      </c>
      <c r="O98" s="428">
        <f>[1]gjuxatntes!G152</f>
        <v>0</v>
      </c>
      <c r="P98" s="428">
        <f>[1]gjuxatntes!H152</f>
        <v>0</v>
      </c>
      <c r="Q98" s="428">
        <f>[1]gjuxatntes!I152</f>
        <v>0</v>
      </c>
      <c r="R98" s="428">
        <f>[1]gjuxatntes!J152</f>
        <v>0</v>
      </c>
    </row>
    <row r="99" spans="1:18" ht="0.75" customHeight="1">
      <c r="A99" s="420">
        <v>2422</v>
      </c>
      <c r="B99" s="421" t="s">
        <v>286</v>
      </c>
      <c r="C99" s="422" t="s">
        <v>182</v>
      </c>
      <c r="D99" s="423" t="s">
        <v>182</v>
      </c>
      <c r="E99" s="424" t="s">
        <v>299</v>
      </c>
      <c r="F99" s="430" t="s">
        <v>300</v>
      </c>
      <c r="G99" s="431">
        <f t="shared" si="22"/>
        <v>0</v>
      </c>
      <c r="H99" s="431">
        <f t="shared" si="22"/>
        <v>0</v>
      </c>
      <c r="I99" s="431">
        <f t="shared" si="22"/>
        <v>0</v>
      </c>
      <c r="J99" s="431">
        <f t="shared" si="22"/>
        <v>0</v>
      </c>
      <c r="K99" s="432"/>
      <c r="L99" s="432"/>
      <c r="M99" s="432"/>
      <c r="N99" s="432"/>
      <c r="O99" s="432"/>
      <c r="P99" s="432"/>
      <c r="Q99" s="432"/>
      <c r="R99" s="432"/>
    </row>
    <row r="100" spans="1:18" ht="12" customHeight="1">
      <c r="A100" s="420">
        <v>2423</v>
      </c>
      <c r="B100" s="421" t="s">
        <v>286</v>
      </c>
      <c r="C100" s="422" t="s">
        <v>182</v>
      </c>
      <c r="D100" s="423" t="s">
        <v>183</v>
      </c>
      <c r="E100" s="424" t="s">
        <v>301</v>
      </c>
      <c r="F100" s="430" t="s">
        <v>302</v>
      </c>
      <c r="G100" s="431">
        <f t="shared" si="22"/>
        <v>0</v>
      </c>
      <c r="H100" s="431">
        <f t="shared" si="22"/>
        <v>0</v>
      </c>
      <c r="I100" s="431">
        <f t="shared" si="22"/>
        <v>0</v>
      </c>
      <c r="J100" s="431">
        <f t="shared" si="22"/>
        <v>0</v>
      </c>
      <c r="K100" s="432"/>
      <c r="L100" s="432"/>
      <c r="M100" s="432"/>
      <c r="N100" s="432"/>
      <c r="O100" s="432"/>
      <c r="P100" s="432"/>
      <c r="Q100" s="432"/>
      <c r="R100" s="432"/>
    </row>
    <row r="101" spans="1:18" ht="12" customHeight="1">
      <c r="A101" s="420">
        <v>2424</v>
      </c>
      <c r="B101" s="421" t="s">
        <v>286</v>
      </c>
      <c r="C101" s="422" t="s">
        <v>182</v>
      </c>
      <c r="D101" s="423" t="s">
        <v>184</v>
      </c>
      <c r="E101" s="424" t="s">
        <v>303</v>
      </c>
      <c r="F101" s="430" t="s">
        <v>304</v>
      </c>
      <c r="G101" s="431">
        <f t="shared" si="22"/>
        <v>0</v>
      </c>
      <c r="H101" s="431">
        <f t="shared" si="22"/>
        <v>0</v>
      </c>
      <c r="I101" s="431">
        <f t="shared" si="22"/>
        <v>0</v>
      </c>
      <c r="J101" s="431">
        <f t="shared" si="22"/>
        <v>0</v>
      </c>
      <c r="K101" s="432"/>
      <c r="L101" s="432"/>
      <c r="M101" s="432"/>
      <c r="N101" s="432"/>
      <c r="O101" s="432"/>
      <c r="P101" s="432"/>
      <c r="Q101" s="432"/>
      <c r="R101" s="432"/>
    </row>
    <row r="102" spans="1:18" ht="12" customHeight="1">
      <c r="A102" s="420">
        <v>2430</v>
      </c>
      <c r="B102" s="433" t="s">
        <v>286</v>
      </c>
      <c r="C102" s="434" t="s">
        <v>183</v>
      </c>
      <c r="D102" s="435" t="s">
        <v>188</v>
      </c>
      <c r="E102" s="436" t="s">
        <v>305</v>
      </c>
      <c r="F102" s="430"/>
      <c r="G102" s="431">
        <f t="shared" si="22"/>
        <v>147651.69200000001</v>
      </c>
      <c r="H102" s="431">
        <f t="shared" si="22"/>
        <v>156483.69200000001</v>
      </c>
      <c r="I102" s="431">
        <f t="shared" si="22"/>
        <v>426531.42700000003</v>
      </c>
      <c r="J102" s="431">
        <f t="shared" si="22"/>
        <v>426531.42700000003</v>
      </c>
      <c r="K102" s="432">
        <f>K104+K105+K106+K107+K108+K109</f>
        <v>0</v>
      </c>
      <c r="L102" s="432">
        <f t="shared" ref="L102:R102" si="30">L104+L105+L106+L107+L108+L109</f>
        <v>0</v>
      </c>
      <c r="M102" s="432">
        <f t="shared" si="30"/>
        <v>0</v>
      </c>
      <c r="N102" s="432">
        <f t="shared" si="30"/>
        <v>0</v>
      </c>
      <c r="O102" s="432">
        <f t="shared" si="30"/>
        <v>147651.69200000001</v>
      </c>
      <c r="P102" s="432">
        <f t="shared" si="30"/>
        <v>156483.69200000001</v>
      </c>
      <c r="Q102" s="432">
        <f t="shared" si="30"/>
        <v>426531.42700000003</v>
      </c>
      <c r="R102" s="432">
        <f t="shared" si="30"/>
        <v>426531.42700000003</v>
      </c>
    </row>
    <row r="103" spans="1:18" ht="12" customHeight="1">
      <c r="A103" s="420"/>
      <c r="B103" s="437"/>
      <c r="C103" s="434"/>
      <c r="D103" s="435"/>
      <c r="E103" s="424" t="s">
        <v>194</v>
      </c>
      <c r="F103" s="425" t="s">
        <v>306</v>
      </c>
      <c r="G103" s="431"/>
      <c r="H103" s="431"/>
      <c r="I103" s="431"/>
      <c r="J103" s="431"/>
      <c r="K103" s="432"/>
      <c r="L103" s="432"/>
      <c r="M103" s="432"/>
      <c r="N103" s="432"/>
      <c r="O103" s="432"/>
      <c r="P103" s="432"/>
      <c r="Q103" s="432"/>
      <c r="R103" s="432"/>
    </row>
    <row r="104" spans="1:18" ht="12" customHeight="1">
      <c r="A104" s="420">
        <v>2431</v>
      </c>
      <c r="B104" s="421" t="s">
        <v>286</v>
      </c>
      <c r="C104" s="422" t="s">
        <v>183</v>
      </c>
      <c r="D104" s="423" t="s">
        <v>13</v>
      </c>
      <c r="E104" s="424" t="s">
        <v>307</v>
      </c>
      <c r="F104" s="425"/>
      <c r="G104" s="431">
        <f t="shared" si="22"/>
        <v>0</v>
      </c>
      <c r="H104" s="431">
        <f t="shared" si="22"/>
        <v>0</v>
      </c>
      <c r="I104" s="431">
        <f t="shared" si="22"/>
        <v>0</v>
      </c>
      <c r="J104" s="431">
        <f t="shared" si="22"/>
        <v>0</v>
      </c>
      <c r="K104" s="432"/>
      <c r="L104" s="432"/>
      <c r="M104" s="432"/>
      <c r="N104" s="438"/>
      <c r="O104" s="438"/>
      <c r="P104" s="438"/>
      <c r="Q104" s="438"/>
      <c r="R104" s="438"/>
    </row>
    <row r="105" spans="1:18" ht="12" customHeight="1">
      <c r="A105" s="420">
        <v>2432</v>
      </c>
      <c r="B105" s="421" t="s">
        <v>286</v>
      </c>
      <c r="C105" s="422" t="s">
        <v>183</v>
      </c>
      <c r="D105" s="423" t="s">
        <v>182</v>
      </c>
      <c r="E105" s="424" t="s">
        <v>308</v>
      </c>
      <c r="F105" s="430" t="s">
        <v>309</v>
      </c>
      <c r="G105" s="431">
        <f t="shared" si="22"/>
        <v>147651.69200000001</v>
      </c>
      <c r="H105" s="431">
        <f t="shared" si="22"/>
        <v>156483.69200000001</v>
      </c>
      <c r="I105" s="431">
        <f t="shared" si="22"/>
        <v>426531.42700000003</v>
      </c>
      <c r="J105" s="431">
        <f t="shared" si="22"/>
        <v>426531.42700000003</v>
      </c>
      <c r="K105" s="432"/>
      <c r="L105" s="432"/>
      <c r="M105" s="432"/>
      <c r="N105" s="432"/>
      <c r="O105" s="432">
        <f>[1]gazafikacum!G134</f>
        <v>147651.69200000001</v>
      </c>
      <c r="P105" s="432">
        <f>[1]gazafikacum!H134</f>
        <v>156483.69200000001</v>
      </c>
      <c r="Q105" s="432">
        <f>[1]gazafikacum!I134</f>
        <v>426531.42700000003</v>
      </c>
      <c r="R105" s="432">
        <f>[1]gazafikacum!J134</f>
        <v>426531.42700000003</v>
      </c>
    </row>
    <row r="106" spans="1:18" ht="12" customHeight="1">
      <c r="A106" s="420">
        <v>2433</v>
      </c>
      <c r="B106" s="421" t="s">
        <v>286</v>
      </c>
      <c r="C106" s="422" t="s">
        <v>183</v>
      </c>
      <c r="D106" s="423" t="s">
        <v>183</v>
      </c>
      <c r="E106" s="424" t="s">
        <v>310</v>
      </c>
      <c r="F106" s="430" t="s">
        <v>311</v>
      </c>
      <c r="G106" s="431">
        <f t="shared" si="22"/>
        <v>0</v>
      </c>
      <c r="H106" s="431">
        <f t="shared" si="22"/>
        <v>0</v>
      </c>
      <c r="I106" s="431">
        <f t="shared" si="22"/>
        <v>0</v>
      </c>
      <c r="J106" s="431">
        <f t="shared" si="22"/>
        <v>0</v>
      </c>
      <c r="K106" s="432"/>
      <c r="L106" s="432"/>
      <c r="M106" s="432"/>
      <c r="N106" s="432"/>
      <c r="O106" s="432"/>
      <c r="P106" s="432"/>
      <c r="Q106" s="432"/>
      <c r="R106" s="432"/>
    </row>
    <row r="107" spans="1:18" ht="12" customHeight="1">
      <c r="A107" s="420">
        <v>2434</v>
      </c>
      <c r="B107" s="421" t="s">
        <v>286</v>
      </c>
      <c r="C107" s="422" t="s">
        <v>183</v>
      </c>
      <c r="D107" s="423" t="s">
        <v>184</v>
      </c>
      <c r="E107" s="424" t="s">
        <v>312</v>
      </c>
      <c r="F107" s="430" t="s">
        <v>313</v>
      </c>
      <c r="G107" s="431">
        <f t="shared" si="22"/>
        <v>0</v>
      </c>
      <c r="H107" s="431">
        <f t="shared" si="22"/>
        <v>0</v>
      </c>
      <c r="I107" s="431">
        <f t="shared" si="22"/>
        <v>0</v>
      </c>
      <c r="J107" s="431">
        <f t="shared" si="22"/>
        <v>0</v>
      </c>
      <c r="K107" s="432"/>
      <c r="L107" s="432"/>
      <c r="M107" s="432"/>
      <c r="N107" s="432"/>
      <c r="O107" s="432"/>
      <c r="P107" s="432"/>
      <c r="Q107" s="432"/>
      <c r="R107" s="432"/>
    </row>
    <row r="108" spans="1:18" ht="12" customHeight="1">
      <c r="A108" s="420">
        <v>2435</v>
      </c>
      <c r="B108" s="421" t="s">
        <v>286</v>
      </c>
      <c r="C108" s="422" t="s">
        <v>183</v>
      </c>
      <c r="D108" s="423" t="s">
        <v>219</v>
      </c>
      <c r="E108" s="424" t="s">
        <v>314</v>
      </c>
      <c r="F108" s="430" t="s">
        <v>315</v>
      </c>
      <c r="G108" s="431">
        <f t="shared" si="22"/>
        <v>0</v>
      </c>
      <c r="H108" s="431">
        <f t="shared" si="22"/>
        <v>0</v>
      </c>
      <c r="I108" s="431">
        <f t="shared" si="22"/>
        <v>0</v>
      </c>
      <c r="J108" s="431">
        <f t="shared" si="22"/>
        <v>0</v>
      </c>
      <c r="K108" s="432"/>
      <c r="L108" s="432"/>
      <c r="M108" s="432"/>
      <c r="N108" s="432"/>
      <c r="O108" s="432"/>
      <c r="P108" s="432"/>
      <c r="Q108" s="432"/>
      <c r="R108" s="432"/>
    </row>
    <row r="109" spans="1:18" ht="12" customHeight="1">
      <c r="A109" s="420">
        <v>2436</v>
      </c>
      <c r="B109" s="421" t="s">
        <v>286</v>
      </c>
      <c r="C109" s="422" t="s">
        <v>183</v>
      </c>
      <c r="D109" s="423" t="s">
        <v>224</v>
      </c>
      <c r="E109" s="424" t="s">
        <v>316</v>
      </c>
      <c r="F109" s="430" t="s">
        <v>317</v>
      </c>
      <c r="G109" s="431">
        <f t="shared" si="22"/>
        <v>0</v>
      </c>
      <c r="H109" s="431">
        <f t="shared" si="22"/>
        <v>0</v>
      </c>
      <c r="I109" s="431">
        <f t="shared" si="22"/>
        <v>0</v>
      </c>
      <c r="J109" s="431">
        <f t="shared" si="22"/>
        <v>0</v>
      </c>
      <c r="K109" s="432"/>
      <c r="L109" s="432"/>
      <c r="M109" s="432"/>
      <c r="N109" s="432"/>
      <c r="O109" s="432"/>
      <c r="P109" s="432"/>
      <c r="Q109" s="432"/>
      <c r="R109" s="432"/>
    </row>
    <row r="110" spans="1:18" ht="12" customHeight="1">
      <c r="A110" s="420">
        <v>2440</v>
      </c>
      <c r="B110" s="433" t="s">
        <v>286</v>
      </c>
      <c r="C110" s="434" t="s">
        <v>184</v>
      </c>
      <c r="D110" s="435" t="s">
        <v>188</v>
      </c>
      <c r="E110" s="436" t="s">
        <v>318</v>
      </c>
      <c r="F110" s="430" t="s">
        <v>319</v>
      </c>
      <c r="G110" s="431">
        <f t="shared" si="22"/>
        <v>0</v>
      </c>
      <c r="H110" s="431">
        <f t="shared" si="22"/>
        <v>0</v>
      </c>
      <c r="I110" s="431">
        <f t="shared" si="22"/>
        <v>0</v>
      </c>
      <c r="J110" s="431">
        <f t="shared" si="22"/>
        <v>0</v>
      </c>
      <c r="K110" s="432">
        <f>K112+K113+K114</f>
        <v>0</v>
      </c>
      <c r="L110" s="432">
        <f t="shared" ref="L110:R110" si="31">L112+L113+L114</f>
        <v>0</v>
      </c>
      <c r="M110" s="432">
        <f t="shared" si="31"/>
        <v>0</v>
      </c>
      <c r="N110" s="432">
        <f t="shared" si="31"/>
        <v>0</v>
      </c>
      <c r="O110" s="432">
        <f t="shared" si="31"/>
        <v>0</v>
      </c>
      <c r="P110" s="432">
        <f t="shared" si="31"/>
        <v>0</v>
      </c>
      <c r="Q110" s="432">
        <f t="shared" si="31"/>
        <v>0</v>
      </c>
      <c r="R110" s="432">
        <f t="shared" si="31"/>
        <v>0</v>
      </c>
    </row>
    <row r="111" spans="1:18" ht="12" customHeight="1">
      <c r="A111" s="420"/>
      <c r="B111" s="437"/>
      <c r="C111" s="434"/>
      <c r="D111" s="435"/>
      <c r="E111" s="424" t="s">
        <v>194</v>
      </c>
      <c r="F111" s="425" t="s">
        <v>320</v>
      </c>
      <c r="G111" s="431"/>
      <c r="H111" s="431"/>
      <c r="I111" s="431"/>
      <c r="J111" s="431"/>
      <c r="K111" s="432"/>
      <c r="L111" s="432"/>
      <c r="M111" s="432"/>
      <c r="N111" s="432"/>
      <c r="O111" s="432"/>
      <c r="P111" s="432"/>
      <c r="Q111" s="432"/>
      <c r="R111" s="432"/>
    </row>
    <row r="112" spans="1:18" ht="12" customHeight="1">
      <c r="A112" s="420">
        <v>2441</v>
      </c>
      <c r="B112" s="421" t="s">
        <v>286</v>
      </c>
      <c r="C112" s="422" t="s">
        <v>184</v>
      </c>
      <c r="D112" s="423" t="s">
        <v>13</v>
      </c>
      <c r="E112" s="424" t="s">
        <v>321</v>
      </c>
      <c r="F112" s="425"/>
      <c r="G112" s="431">
        <f t="shared" si="22"/>
        <v>0</v>
      </c>
      <c r="H112" s="431">
        <f t="shared" si="22"/>
        <v>0</v>
      </c>
      <c r="I112" s="431">
        <f t="shared" si="22"/>
        <v>0</v>
      </c>
      <c r="J112" s="431">
        <f t="shared" si="22"/>
        <v>0</v>
      </c>
      <c r="K112" s="432"/>
      <c r="L112" s="432"/>
      <c r="M112" s="432"/>
      <c r="N112" s="438"/>
      <c r="O112" s="438"/>
      <c r="P112" s="438"/>
      <c r="Q112" s="438"/>
      <c r="R112" s="438"/>
    </row>
    <row r="113" spans="1:18" ht="12" customHeight="1">
      <c r="A113" s="420">
        <v>2442</v>
      </c>
      <c r="B113" s="421" t="s">
        <v>286</v>
      </c>
      <c r="C113" s="422" t="s">
        <v>184</v>
      </c>
      <c r="D113" s="423" t="s">
        <v>182</v>
      </c>
      <c r="E113" s="424" t="s">
        <v>322</v>
      </c>
      <c r="F113" s="430" t="s">
        <v>323</v>
      </c>
      <c r="G113" s="431">
        <f t="shared" si="22"/>
        <v>0</v>
      </c>
      <c r="H113" s="431">
        <f t="shared" si="22"/>
        <v>0</v>
      </c>
      <c r="I113" s="431">
        <f t="shared" si="22"/>
        <v>0</v>
      </c>
      <c r="J113" s="431">
        <f t="shared" si="22"/>
        <v>0</v>
      </c>
      <c r="K113" s="432"/>
      <c r="L113" s="432"/>
      <c r="M113" s="432"/>
      <c r="N113" s="432"/>
      <c r="O113" s="432"/>
      <c r="P113" s="432"/>
      <c r="Q113" s="432"/>
      <c r="R113" s="432"/>
    </row>
    <row r="114" spans="1:18" ht="10.5" customHeight="1">
      <c r="A114" s="420">
        <v>2443</v>
      </c>
      <c r="B114" s="421" t="s">
        <v>286</v>
      </c>
      <c r="C114" s="422" t="s">
        <v>184</v>
      </c>
      <c r="D114" s="423" t="s">
        <v>183</v>
      </c>
      <c r="E114" s="424" t="s">
        <v>324</v>
      </c>
      <c r="F114" s="430" t="s">
        <v>325</v>
      </c>
      <c r="G114" s="431">
        <f t="shared" si="22"/>
        <v>0</v>
      </c>
      <c r="H114" s="431">
        <f t="shared" si="22"/>
        <v>0</v>
      </c>
      <c r="I114" s="431">
        <f t="shared" si="22"/>
        <v>0</v>
      </c>
      <c r="J114" s="431">
        <f t="shared" si="22"/>
        <v>0</v>
      </c>
      <c r="K114" s="432"/>
      <c r="L114" s="432"/>
      <c r="M114" s="432"/>
      <c r="N114" s="432"/>
      <c r="O114" s="432"/>
      <c r="P114" s="432"/>
      <c r="Q114" s="432"/>
      <c r="R114" s="432"/>
    </row>
    <row r="115" spans="1:18" s="429" customFormat="1" ht="16.5" customHeight="1">
      <c r="A115" s="420">
        <v>2450</v>
      </c>
      <c r="B115" s="433" t="s">
        <v>286</v>
      </c>
      <c r="C115" s="434" t="s">
        <v>219</v>
      </c>
      <c r="D115" s="435" t="s">
        <v>188</v>
      </c>
      <c r="E115" s="436" t="s">
        <v>326</v>
      </c>
      <c r="F115" s="430" t="s">
        <v>327</v>
      </c>
      <c r="G115" s="439">
        <f t="shared" si="22"/>
        <v>130870.2</v>
      </c>
      <c r="H115" s="439">
        <f t="shared" si="22"/>
        <v>303901.8</v>
      </c>
      <c r="I115" s="439">
        <f t="shared" si="22"/>
        <v>507875.45300000004</v>
      </c>
      <c r="J115" s="439">
        <f t="shared" si="22"/>
        <v>600620.25300000003</v>
      </c>
      <c r="K115" s="440">
        <f>K117+K118+K119+K120+K121</f>
        <v>10556.4</v>
      </c>
      <c r="L115" s="440">
        <f t="shared" ref="L115:R115" si="32">L117+L118+L119+L120+L121</f>
        <v>17399.8</v>
      </c>
      <c r="M115" s="440">
        <f t="shared" si="32"/>
        <v>23195.200000000001</v>
      </c>
      <c r="N115" s="440">
        <f t="shared" si="32"/>
        <v>28841</v>
      </c>
      <c r="O115" s="440">
        <f t="shared" si="32"/>
        <v>120313.8</v>
      </c>
      <c r="P115" s="440">
        <f t="shared" si="32"/>
        <v>286502</v>
      </c>
      <c r="Q115" s="440">
        <f t="shared" si="32"/>
        <v>484680.25300000003</v>
      </c>
      <c r="R115" s="440">
        <f t="shared" si="32"/>
        <v>571779.25300000003</v>
      </c>
    </row>
    <row r="116" spans="1:18" ht="12" customHeight="1">
      <c r="A116" s="391"/>
      <c r="B116" s="378"/>
      <c r="C116" s="392"/>
      <c r="D116" s="393"/>
      <c r="E116" s="387" t="s">
        <v>194</v>
      </c>
      <c r="F116" s="414" t="s">
        <v>328</v>
      </c>
      <c r="G116" s="389"/>
      <c r="H116" s="389"/>
      <c r="I116" s="389"/>
      <c r="J116" s="389"/>
      <c r="K116" s="390"/>
      <c r="L116" s="390"/>
      <c r="M116" s="390"/>
      <c r="N116" s="390"/>
      <c r="O116" s="390"/>
      <c r="P116" s="390"/>
      <c r="Q116" s="390"/>
      <c r="R116" s="390"/>
    </row>
    <row r="117" spans="1:18" ht="10.5" customHeight="1">
      <c r="A117" s="391">
        <v>2451</v>
      </c>
      <c r="B117" s="417" t="s">
        <v>286</v>
      </c>
      <c r="C117" s="401" t="s">
        <v>219</v>
      </c>
      <c r="D117" s="402" t="s">
        <v>13</v>
      </c>
      <c r="E117" s="387" t="s">
        <v>329</v>
      </c>
      <c r="F117" s="398"/>
      <c r="G117" s="373">
        <f t="shared" si="22"/>
        <v>130870.2</v>
      </c>
      <c r="H117" s="373">
        <f t="shared" si="22"/>
        <v>303901.8</v>
      </c>
      <c r="I117" s="373">
        <f t="shared" si="22"/>
        <v>507875.45300000004</v>
      </c>
      <c r="J117" s="373">
        <f t="shared" si="22"/>
        <v>600620.25300000003</v>
      </c>
      <c r="K117" s="404">
        <f>'[1]chanap transp'!G32</f>
        <v>10556.4</v>
      </c>
      <c r="L117" s="404">
        <f>'[1]chanap transp'!H32</f>
        <v>17399.8</v>
      </c>
      <c r="M117" s="404">
        <f>'[1]chanap transp'!I32</f>
        <v>23195.200000000001</v>
      </c>
      <c r="N117" s="404">
        <f>'[1]chanap transp'!J32</f>
        <v>28841</v>
      </c>
      <c r="O117" s="408">
        <f>'[1]chanap transp'!G151</f>
        <v>120313.8</v>
      </c>
      <c r="P117" s="408">
        <f>'[1]chanap transp'!H151</f>
        <v>286502</v>
      </c>
      <c r="Q117" s="408">
        <f>'[1]chanap transp'!I151</f>
        <v>484680.25300000003</v>
      </c>
      <c r="R117" s="408">
        <f>'[1]chanap transp'!J151</f>
        <v>571779.25300000003</v>
      </c>
    </row>
    <row r="118" spans="1:18" ht="12" hidden="1" customHeight="1">
      <c r="A118" s="391">
        <v>2452</v>
      </c>
      <c r="B118" s="417" t="s">
        <v>286</v>
      </c>
      <c r="C118" s="401" t="s">
        <v>219</v>
      </c>
      <c r="D118" s="402" t="s">
        <v>182</v>
      </c>
      <c r="E118" s="387" t="s">
        <v>330</v>
      </c>
      <c r="F118" s="410" t="s">
        <v>331</v>
      </c>
      <c r="G118" s="389">
        <f t="shared" si="22"/>
        <v>0</v>
      </c>
      <c r="H118" s="389">
        <f t="shared" si="22"/>
        <v>0</v>
      </c>
      <c r="I118" s="389">
        <f t="shared" si="22"/>
        <v>0</v>
      </c>
      <c r="J118" s="389">
        <f t="shared" si="22"/>
        <v>0</v>
      </c>
      <c r="K118" s="390"/>
      <c r="L118" s="390"/>
      <c r="M118" s="390"/>
      <c r="N118" s="390"/>
      <c r="O118" s="390"/>
      <c r="P118" s="390"/>
      <c r="Q118" s="390"/>
      <c r="R118" s="390"/>
    </row>
    <row r="119" spans="1:18" ht="12" hidden="1" customHeight="1">
      <c r="A119" s="391">
        <v>2453</v>
      </c>
      <c r="B119" s="417" t="s">
        <v>286</v>
      </c>
      <c r="C119" s="401" t="s">
        <v>219</v>
      </c>
      <c r="D119" s="402" t="s">
        <v>183</v>
      </c>
      <c r="E119" s="387" t="s">
        <v>332</v>
      </c>
      <c r="F119" s="410" t="s">
        <v>333</v>
      </c>
      <c r="G119" s="389">
        <f t="shared" si="22"/>
        <v>0</v>
      </c>
      <c r="H119" s="389">
        <f t="shared" si="22"/>
        <v>0</v>
      </c>
      <c r="I119" s="389">
        <f t="shared" si="22"/>
        <v>0</v>
      </c>
      <c r="J119" s="389">
        <f t="shared" si="22"/>
        <v>0</v>
      </c>
      <c r="K119" s="390"/>
      <c r="L119" s="390"/>
      <c r="M119" s="390"/>
      <c r="N119" s="390"/>
      <c r="O119" s="390"/>
      <c r="P119" s="390"/>
      <c r="Q119" s="390"/>
      <c r="R119" s="390"/>
    </row>
    <row r="120" spans="1:18" ht="12" hidden="1" customHeight="1">
      <c r="A120" s="391">
        <v>2454</v>
      </c>
      <c r="B120" s="417" t="s">
        <v>286</v>
      </c>
      <c r="C120" s="401" t="s">
        <v>219</v>
      </c>
      <c r="D120" s="402" t="s">
        <v>184</v>
      </c>
      <c r="E120" s="387" t="s">
        <v>334</v>
      </c>
      <c r="F120" s="410" t="s">
        <v>335</v>
      </c>
      <c r="G120" s="389">
        <f t="shared" si="22"/>
        <v>0</v>
      </c>
      <c r="H120" s="389">
        <f t="shared" si="22"/>
        <v>0</v>
      </c>
      <c r="I120" s="389">
        <f t="shared" si="22"/>
        <v>0</v>
      </c>
      <c r="J120" s="389">
        <f t="shared" si="22"/>
        <v>0</v>
      </c>
      <c r="K120" s="390"/>
      <c r="L120" s="390"/>
      <c r="M120" s="390"/>
      <c r="N120" s="390"/>
      <c r="O120" s="390"/>
      <c r="P120" s="390"/>
      <c r="Q120" s="390"/>
      <c r="R120" s="390"/>
    </row>
    <row r="121" spans="1:18" ht="12" hidden="1" customHeight="1">
      <c r="A121" s="391">
        <v>2455</v>
      </c>
      <c r="B121" s="417" t="s">
        <v>286</v>
      </c>
      <c r="C121" s="401" t="s">
        <v>219</v>
      </c>
      <c r="D121" s="402" t="s">
        <v>219</v>
      </c>
      <c r="E121" s="387" t="s">
        <v>336</v>
      </c>
      <c r="F121" s="410" t="s">
        <v>337</v>
      </c>
      <c r="G121" s="389">
        <f t="shared" si="22"/>
        <v>0</v>
      </c>
      <c r="H121" s="389">
        <f t="shared" si="22"/>
        <v>0</v>
      </c>
      <c r="I121" s="389">
        <f t="shared" si="22"/>
        <v>0</v>
      </c>
      <c r="J121" s="389">
        <f t="shared" si="22"/>
        <v>0</v>
      </c>
      <c r="K121" s="390"/>
      <c r="L121" s="390"/>
      <c r="M121" s="390"/>
      <c r="N121" s="390"/>
      <c r="O121" s="390"/>
      <c r="P121" s="390"/>
      <c r="Q121" s="390"/>
      <c r="R121" s="390"/>
    </row>
    <row r="122" spans="1:18" ht="12" hidden="1" customHeight="1">
      <c r="A122" s="391">
        <v>2460</v>
      </c>
      <c r="B122" s="415" t="s">
        <v>286</v>
      </c>
      <c r="C122" s="392" t="s">
        <v>224</v>
      </c>
      <c r="D122" s="393" t="s">
        <v>188</v>
      </c>
      <c r="E122" s="394" t="s">
        <v>338</v>
      </c>
      <c r="F122" s="410" t="s">
        <v>339</v>
      </c>
      <c r="G122" s="389">
        <f t="shared" si="22"/>
        <v>0</v>
      </c>
      <c r="H122" s="389">
        <f t="shared" si="22"/>
        <v>0</v>
      </c>
      <c r="I122" s="389">
        <f t="shared" si="22"/>
        <v>0</v>
      </c>
      <c r="J122" s="389">
        <f t="shared" si="22"/>
        <v>0</v>
      </c>
      <c r="K122" s="390">
        <f>K124</f>
        <v>0</v>
      </c>
      <c r="L122" s="390">
        <f t="shared" ref="L122:R122" si="33">L124</f>
        <v>0</v>
      </c>
      <c r="M122" s="390">
        <f t="shared" si="33"/>
        <v>0</v>
      </c>
      <c r="N122" s="390">
        <f t="shared" si="33"/>
        <v>0</v>
      </c>
      <c r="O122" s="390">
        <f t="shared" si="33"/>
        <v>0</v>
      </c>
      <c r="P122" s="390">
        <f t="shared" si="33"/>
        <v>0</v>
      </c>
      <c r="Q122" s="390">
        <f t="shared" si="33"/>
        <v>0</v>
      </c>
      <c r="R122" s="390">
        <f t="shared" si="33"/>
        <v>0</v>
      </c>
    </row>
    <row r="123" spans="1:18" ht="12" hidden="1" customHeight="1">
      <c r="A123" s="391"/>
      <c r="B123" s="378"/>
      <c r="C123" s="392"/>
      <c r="D123" s="393"/>
      <c r="E123" s="387" t="s">
        <v>194</v>
      </c>
      <c r="F123" s="398" t="s">
        <v>340</v>
      </c>
      <c r="G123" s="389"/>
      <c r="H123" s="389"/>
      <c r="I123" s="389"/>
      <c r="J123" s="389"/>
      <c r="K123" s="390"/>
      <c r="L123" s="390"/>
      <c r="M123" s="390"/>
      <c r="N123" s="390"/>
      <c r="O123" s="390"/>
      <c r="P123" s="390"/>
      <c r="Q123" s="390"/>
      <c r="R123" s="390"/>
    </row>
    <row r="124" spans="1:18" ht="12" hidden="1" customHeight="1">
      <c r="A124" s="391">
        <v>2461</v>
      </c>
      <c r="B124" s="417" t="s">
        <v>286</v>
      </c>
      <c r="C124" s="401" t="s">
        <v>224</v>
      </c>
      <c r="D124" s="402" t="s">
        <v>13</v>
      </c>
      <c r="E124" s="387" t="s">
        <v>341</v>
      </c>
      <c r="F124" s="398"/>
      <c r="G124" s="389">
        <f t="shared" si="22"/>
        <v>0</v>
      </c>
      <c r="H124" s="389">
        <f t="shared" si="22"/>
        <v>0</v>
      </c>
      <c r="I124" s="389">
        <f t="shared" si="22"/>
        <v>0</v>
      </c>
      <c r="J124" s="389">
        <f t="shared" si="22"/>
        <v>0</v>
      </c>
      <c r="K124" s="390"/>
      <c r="L124" s="390"/>
      <c r="M124" s="390"/>
      <c r="N124" s="399"/>
      <c r="O124" s="399"/>
      <c r="P124" s="399"/>
      <c r="Q124" s="399"/>
      <c r="R124" s="399"/>
    </row>
    <row r="125" spans="1:18" ht="12" hidden="1" customHeight="1">
      <c r="A125" s="391">
        <v>2470</v>
      </c>
      <c r="B125" s="415" t="s">
        <v>286</v>
      </c>
      <c r="C125" s="392" t="s">
        <v>229</v>
      </c>
      <c r="D125" s="393" t="s">
        <v>188</v>
      </c>
      <c r="E125" s="394" t="s">
        <v>342</v>
      </c>
      <c r="F125" s="410" t="s">
        <v>340</v>
      </c>
      <c r="G125" s="389">
        <f t="shared" si="22"/>
        <v>0</v>
      </c>
      <c r="H125" s="389">
        <f t="shared" si="22"/>
        <v>0</v>
      </c>
      <c r="I125" s="389">
        <f t="shared" si="22"/>
        <v>0</v>
      </c>
      <c r="J125" s="389">
        <f t="shared" si="22"/>
        <v>0</v>
      </c>
      <c r="K125" s="390">
        <f>K127+K128+K129+K130</f>
        <v>0</v>
      </c>
      <c r="L125" s="390">
        <f t="shared" ref="L125:R125" si="34">L127+L128+L129+L130</f>
        <v>0</v>
      </c>
      <c r="M125" s="390">
        <f t="shared" si="34"/>
        <v>0</v>
      </c>
      <c r="N125" s="390">
        <f t="shared" si="34"/>
        <v>0</v>
      </c>
      <c r="O125" s="390">
        <f t="shared" si="34"/>
        <v>0</v>
      </c>
      <c r="P125" s="390">
        <f t="shared" si="34"/>
        <v>0</v>
      </c>
      <c r="Q125" s="390">
        <f t="shared" si="34"/>
        <v>0</v>
      </c>
      <c r="R125" s="390">
        <f t="shared" si="34"/>
        <v>0</v>
      </c>
    </row>
    <row r="126" spans="1:18" ht="12" hidden="1" customHeight="1">
      <c r="A126" s="391"/>
      <c r="B126" s="378"/>
      <c r="C126" s="392"/>
      <c r="D126" s="393"/>
      <c r="E126" s="387" t="s">
        <v>194</v>
      </c>
      <c r="F126" s="414" t="s">
        <v>343</v>
      </c>
      <c r="G126" s="389"/>
      <c r="H126" s="389"/>
      <c r="I126" s="389"/>
      <c r="J126" s="389"/>
      <c r="K126" s="390"/>
      <c r="L126" s="390"/>
      <c r="M126" s="390"/>
      <c r="N126" s="390"/>
      <c r="O126" s="390"/>
      <c r="P126" s="390"/>
      <c r="Q126" s="390"/>
      <c r="R126" s="390"/>
    </row>
    <row r="127" spans="1:18" ht="12" hidden="1" customHeight="1">
      <c r="A127" s="391">
        <v>2471</v>
      </c>
      <c r="B127" s="417" t="s">
        <v>286</v>
      </c>
      <c r="C127" s="401" t="s">
        <v>229</v>
      </c>
      <c r="D127" s="402" t="s">
        <v>13</v>
      </c>
      <c r="E127" s="387" t="s">
        <v>344</v>
      </c>
      <c r="F127" s="398"/>
      <c r="G127" s="389">
        <f t="shared" si="22"/>
        <v>0</v>
      </c>
      <c r="H127" s="389">
        <f t="shared" si="22"/>
        <v>0</v>
      </c>
      <c r="I127" s="389">
        <f t="shared" si="22"/>
        <v>0</v>
      </c>
      <c r="J127" s="389">
        <f t="shared" si="22"/>
        <v>0</v>
      </c>
      <c r="K127" s="390"/>
      <c r="L127" s="390"/>
      <c r="M127" s="390"/>
      <c r="N127" s="399"/>
      <c r="O127" s="399"/>
      <c r="P127" s="399"/>
      <c r="Q127" s="399"/>
      <c r="R127" s="399"/>
    </row>
    <row r="128" spans="1:18" ht="12" hidden="1" customHeight="1">
      <c r="A128" s="391">
        <v>2472</v>
      </c>
      <c r="B128" s="417" t="s">
        <v>286</v>
      </c>
      <c r="C128" s="401" t="s">
        <v>229</v>
      </c>
      <c r="D128" s="402" t="s">
        <v>182</v>
      </c>
      <c r="E128" s="387" t="s">
        <v>345</v>
      </c>
      <c r="F128" s="410" t="s">
        <v>346</v>
      </c>
      <c r="G128" s="389">
        <f t="shared" si="22"/>
        <v>0</v>
      </c>
      <c r="H128" s="389">
        <f t="shared" si="22"/>
        <v>0</v>
      </c>
      <c r="I128" s="389">
        <f t="shared" si="22"/>
        <v>0</v>
      </c>
      <c r="J128" s="389">
        <f t="shared" si="22"/>
        <v>0</v>
      </c>
      <c r="K128" s="390"/>
      <c r="L128" s="390"/>
      <c r="M128" s="390"/>
      <c r="N128" s="390"/>
      <c r="O128" s="390"/>
      <c r="P128" s="390"/>
      <c r="Q128" s="390"/>
      <c r="R128" s="390"/>
    </row>
    <row r="129" spans="1:18" ht="12" hidden="1" customHeight="1">
      <c r="A129" s="391">
        <v>2473</v>
      </c>
      <c r="B129" s="417" t="s">
        <v>286</v>
      </c>
      <c r="C129" s="401" t="s">
        <v>229</v>
      </c>
      <c r="D129" s="402" t="s">
        <v>183</v>
      </c>
      <c r="E129" s="387" t="s">
        <v>347</v>
      </c>
      <c r="F129" s="441" t="s">
        <v>348</v>
      </c>
      <c r="G129" s="389">
        <f t="shared" si="22"/>
        <v>0</v>
      </c>
      <c r="H129" s="389">
        <f t="shared" si="22"/>
        <v>0</v>
      </c>
      <c r="I129" s="389">
        <f t="shared" si="22"/>
        <v>0</v>
      </c>
      <c r="J129" s="389">
        <f t="shared" si="22"/>
        <v>0</v>
      </c>
      <c r="K129" s="390"/>
      <c r="L129" s="390"/>
      <c r="M129" s="390"/>
      <c r="N129" s="390"/>
      <c r="O129" s="390"/>
      <c r="P129" s="390"/>
      <c r="Q129" s="390"/>
      <c r="R129" s="390"/>
    </row>
    <row r="130" spans="1:18" ht="0.75" hidden="1" customHeight="1">
      <c r="A130" s="391">
        <v>2474</v>
      </c>
      <c r="B130" s="417" t="s">
        <v>286</v>
      </c>
      <c r="C130" s="401" t="s">
        <v>229</v>
      </c>
      <c r="D130" s="402" t="s">
        <v>184</v>
      </c>
      <c r="E130" s="387" t="s">
        <v>349</v>
      </c>
      <c r="F130" s="410" t="s">
        <v>350</v>
      </c>
      <c r="G130" s="389">
        <f t="shared" si="22"/>
        <v>0</v>
      </c>
      <c r="H130" s="389">
        <f t="shared" si="22"/>
        <v>0</v>
      </c>
      <c r="I130" s="389">
        <f t="shared" si="22"/>
        <v>0</v>
      </c>
      <c r="J130" s="389">
        <f t="shared" si="22"/>
        <v>0</v>
      </c>
      <c r="K130" s="390"/>
      <c r="L130" s="390"/>
      <c r="M130" s="390"/>
      <c r="N130" s="390"/>
      <c r="O130" s="390"/>
      <c r="P130" s="390"/>
      <c r="Q130" s="390"/>
      <c r="R130" s="390"/>
    </row>
    <row r="131" spans="1:18" ht="34.5" hidden="1" customHeight="1">
      <c r="A131" s="391">
        <v>2480</v>
      </c>
      <c r="B131" s="415" t="s">
        <v>286</v>
      </c>
      <c r="C131" s="392" t="s">
        <v>231</v>
      </c>
      <c r="D131" s="393" t="s">
        <v>188</v>
      </c>
      <c r="E131" s="394" t="s">
        <v>351</v>
      </c>
      <c r="F131" s="388" t="s">
        <v>352</v>
      </c>
      <c r="G131" s="389">
        <f t="shared" si="22"/>
        <v>0</v>
      </c>
      <c r="H131" s="389">
        <f t="shared" si="22"/>
        <v>0</v>
      </c>
      <c r="I131" s="389">
        <f t="shared" si="22"/>
        <v>0</v>
      </c>
      <c r="J131" s="389">
        <f t="shared" si="22"/>
        <v>0</v>
      </c>
      <c r="K131" s="390">
        <f>K133+K134+K135+K136+K137+K138+K139</f>
        <v>0</v>
      </c>
      <c r="L131" s="390">
        <f t="shared" ref="L131:R131" si="35">L133+L134+L135+L136+L137+L138+L139</f>
        <v>0</v>
      </c>
      <c r="M131" s="390">
        <f t="shared" si="35"/>
        <v>0</v>
      </c>
      <c r="N131" s="390">
        <f t="shared" si="35"/>
        <v>0</v>
      </c>
      <c r="O131" s="390">
        <f t="shared" si="35"/>
        <v>0</v>
      </c>
      <c r="P131" s="390">
        <f t="shared" si="35"/>
        <v>0</v>
      </c>
      <c r="Q131" s="390">
        <f t="shared" si="35"/>
        <v>0</v>
      </c>
      <c r="R131" s="390">
        <f t="shared" si="35"/>
        <v>0</v>
      </c>
    </row>
    <row r="132" spans="1:18" ht="12" hidden="1" customHeight="1">
      <c r="A132" s="391"/>
      <c r="B132" s="378"/>
      <c r="C132" s="392"/>
      <c r="D132" s="393"/>
      <c r="E132" s="387" t="s">
        <v>194</v>
      </c>
      <c r="F132" s="398" t="s">
        <v>353</v>
      </c>
      <c r="G132" s="389"/>
      <c r="H132" s="389"/>
      <c r="I132" s="389"/>
      <c r="J132" s="389"/>
      <c r="K132" s="390"/>
      <c r="L132" s="390"/>
      <c r="M132" s="390"/>
      <c r="N132" s="390"/>
      <c r="O132" s="390"/>
      <c r="P132" s="390"/>
      <c r="Q132" s="390"/>
      <c r="R132" s="390"/>
    </row>
    <row r="133" spans="1:18" ht="12" hidden="1" customHeight="1">
      <c r="A133" s="391">
        <v>2481</v>
      </c>
      <c r="B133" s="417" t="s">
        <v>286</v>
      </c>
      <c r="C133" s="401" t="s">
        <v>231</v>
      </c>
      <c r="D133" s="402" t="s">
        <v>13</v>
      </c>
      <c r="E133" s="387" t="s">
        <v>354</v>
      </c>
      <c r="F133" s="398"/>
      <c r="G133" s="389">
        <f t="shared" si="22"/>
        <v>0</v>
      </c>
      <c r="H133" s="389">
        <f t="shared" si="22"/>
        <v>0</v>
      </c>
      <c r="I133" s="389">
        <f t="shared" si="22"/>
        <v>0</v>
      </c>
      <c r="J133" s="389">
        <f t="shared" si="22"/>
        <v>0</v>
      </c>
      <c r="K133" s="390"/>
      <c r="L133" s="390"/>
      <c r="M133" s="390"/>
      <c r="N133" s="399"/>
      <c r="O133" s="399"/>
      <c r="P133" s="399"/>
      <c r="Q133" s="399"/>
      <c r="R133" s="399"/>
    </row>
    <row r="134" spans="1:18" ht="12" hidden="1" customHeight="1">
      <c r="A134" s="391">
        <v>2482</v>
      </c>
      <c r="B134" s="417" t="s">
        <v>286</v>
      </c>
      <c r="C134" s="401" t="s">
        <v>231</v>
      </c>
      <c r="D134" s="402" t="s">
        <v>182</v>
      </c>
      <c r="E134" s="387" t="s">
        <v>355</v>
      </c>
      <c r="F134" s="410" t="s">
        <v>356</v>
      </c>
      <c r="G134" s="389">
        <f t="shared" si="22"/>
        <v>0</v>
      </c>
      <c r="H134" s="389">
        <f t="shared" si="22"/>
        <v>0</v>
      </c>
      <c r="I134" s="389">
        <f t="shared" si="22"/>
        <v>0</v>
      </c>
      <c r="J134" s="389">
        <f t="shared" si="22"/>
        <v>0</v>
      </c>
      <c r="K134" s="390"/>
      <c r="L134" s="390"/>
      <c r="M134" s="390"/>
      <c r="N134" s="390"/>
      <c r="O134" s="390"/>
      <c r="P134" s="390"/>
      <c r="Q134" s="390"/>
      <c r="R134" s="390"/>
    </row>
    <row r="135" spans="1:18" ht="12" hidden="1" customHeight="1">
      <c r="A135" s="391">
        <v>2483</v>
      </c>
      <c r="B135" s="417" t="s">
        <v>286</v>
      </c>
      <c r="C135" s="401" t="s">
        <v>231</v>
      </c>
      <c r="D135" s="402" t="s">
        <v>183</v>
      </c>
      <c r="E135" s="387" t="s">
        <v>357</v>
      </c>
      <c r="F135" s="410" t="s">
        <v>358</v>
      </c>
      <c r="G135" s="389">
        <f t="shared" si="22"/>
        <v>0</v>
      </c>
      <c r="H135" s="389">
        <f t="shared" si="22"/>
        <v>0</v>
      </c>
      <c r="I135" s="389">
        <f t="shared" si="22"/>
        <v>0</v>
      </c>
      <c r="J135" s="389">
        <f t="shared" si="22"/>
        <v>0</v>
      </c>
      <c r="K135" s="390"/>
      <c r="L135" s="390"/>
      <c r="M135" s="390"/>
      <c r="N135" s="390"/>
      <c r="O135" s="390"/>
      <c r="P135" s="390"/>
      <c r="Q135" s="390"/>
      <c r="R135" s="390"/>
    </row>
    <row r="136" spans="1:18" ht="12" hidden="1" customHeight="1">
      <c r="A136" s="391">
        <v>2484</v>
      </c>
      <c r="B136" s="417" t="s">
        <v>286</v>
      </c>
      <c r="C136" s="401" t="s">
        <v>231</v>
      </c>
      <c r="D136" s="402" t="s">
        <v>184</v>
      </c>
      <c r="E136" s="387" t="s">
        <v>359</v>
      </c>
      <c r="F136" s="410" t="s">
        <v>360</v>
      </c>
      <c r="G136" s="389">
        <f t="shared" si="22"/>
        <v>0</v>
      </c>
      <c r="H136" s="389">
        <f t="shared" si="22"/>
        <v>0</v>
      </c>
      <c r="I136" s="389">
        <f t="shared" si="22"/>
        <v>0</v>
      </c>
      <c r="J136" s="389">
        <f t="shared" si="22"/>
        <v>0</v>
      </c>
      <c r="K136" s="390"/>
      <c r="L136" s="390"/>
      <c r="M136" s="390"/>
      <c r="N136" s="390"/>
      <c r="O136" s="390"/>
      <c r="P136" s="390"/>
      <c r="Q136" s="390"/>
      <c r="R136" s="390"/>
    </row>
    <row r="137" spans="1:18" ht="24" hidden="1" customHeight="1">
      <c r="A137" s="391">
        <v>2485</v>
      </c>
      <c r="B137" s="417" t="s">
        <v>286</v>
      </c>
      <c r="C137" s="401" t="s">
        <v>231</v>
      </c>
      <c r="D137" s="402" t="s">
        <v>219</v>
      </c>
      <c r="E137" s="387" t="s">
        <v>361</v>
      </c>
      <c r="F137" s="410" t="s">
        <v>362</v>
      </c>
      <c r="G137" s="389">
        <f t="shared" si="22"/>
        <v>0</v>
      </c>
      <c r="H137" s="389">
        <f t="shared" si="22"/>
        <v>0</v>
      </c>
      <c r="I137" s="389">
        <f t="shared" si="22"/>
        <v>0</v>
      </c>
      <c r="J137" s="389">
        <f t="shared" si="22"/>
        <v>0</v>
      </c>
      <c r="K137" s="390"/>
      <c r="L137" s="390"/>
      <c r="M137" s="390"/>
      <c r="N137" s="390"/>
      <c r="O137" s="390">
        <f>'[1]transp nax'!G150</f>
        <v>0</v>
      </c>
      <c r="P137" s="390">
        <f>'[1]transp nax'!H150</f>
        <v>0</v>
      </c>
      <c r="Q137" s="390">
        <f>'[1]transp nax'!I150</f>
        <v>0</v>
      </c>
      <c r="R137" s="390">
        <f>'[1]transp nax'!J150</f>
        <v>0</v>
      </c>
    </row>
    <row r="138" spans="1:18" ht="12" hidden="1" customHeight="1">
      <c r="A138" s="391">
        <v>2486</v>
      </c>
      <c r="B138" s="417" t="s">
        <v>286</v>
      </c>
      <c r="C138" s="401" t="s">
        <v>231</v>
      </c>
      <c r="D138" s="402" t="s">
        <v>224</v>
      </c>
      <c r="E138" s="387" t="s">
        <v>363</v>
      </c>
      <c r="F138" s="410" t="s">
        <v>364</v>
      </c>
      <c r="G138" s="389">
        <f t="shared" si="22"/>
        <v>0</v>
      </c>
      <c r="H138" s="389">
        <f t="shared" si="22"/>
        <v>0</v>
      </c>
      <c r="I138" s="389">
        <f t="shared" si="22"/>
        <v>0</v>
      </c>
      <c r="J138" s="389">
        <f t="shared" si="22"/>
        <v>0</v>
      </c>
      <c r="K138" s="390"/>
      <c r="L138" s="390"/>
      <c r="M138" s="390"/>
      <c r="N138" s="390"/>
      <c r="O138" s="390"/>
      <c r="P138" s="390"/>
      <c r="Q138" s="390"/>
      <c r="R138" s="390"/>
    </row>
    <row r="139" spans="1:18" ht="12" hidden="1" customHeight="1">
      <c r="A139" s="391">
        <v>2487</v>
      </c>
      <c r="B139" s="417" t="s">
        <v>286</v>
      </c>
      <c r="C139" s="401" t="s">
        <v>231</v>
      </c>
      <c r="D139" s="402" t="s">
        <v>229</v>
      </c>
      <c r="E139" s="387" t="s">
        <v>365</v>
      </c>
      <c r="F139" s="410" t="s">
        <v>366</v>
      </c>
      <c r="G139" s="389">
        <f t="shared" ref="G139:J202" si="36">K139+O139</f>
        <v>0</v>
      </c>
      <c r="H139" s="389">
        <f t="shared" si="36"/>
        <v>0</v>
      </c>
      <c r="I139" s="389">
        <f t="shared" si="36"/>
        <v>0</v>
      </c>
      <c r="J139" s="389">
        <f t="shared" si="36"/>
        <v>0</v>
      </c>
      <c r="K139" s="390">
        <f>'[1]ajl nax'!G32</f>
        <v>0</v>
      </c>
      <c r="L139" s="390">
        <f>'[1]ajl nax'!H32</f>
        <v>0</v>
      </c>
      <c r="M139" s="390">
        <f>'[1]ajl nax'!I32</f>
        <v>0</v>
      </c>
      <c r="N139" s="390">
        <f>'[1]ajl nax'!J32</f>
        <v>0</v>
      </c>
      <c r="O139" s="390">
        <f>'[1]ajl nax'!G150</f>
        <v>0</v>
      </c>
      <c r="P139" s="390">
        <f>'[1]ajl nax'!H150</f>
        <v>0</v>
      </c>
      <c r="Q139" s="390">
        <f>'[1]ajl nax'!I150</f>
        <v>0</v>
      </c>
      <c r="R139" s="390">
        <f>'[1]ajl nax'!J150</f>
        <v>0</v>
      </c>
    </row>
    <row r="140" spans="1:18" ht="35.25" customHeight="1">
      <c r="A140" s="391">
        <v>2490</v>
      </c>
      <c r="B140" s="415" t="s">
        <v>286</v>
      </c>
      <c r="C140" s="392" t="s">
        <v>367</v>
      </c>
      <c r="D140" s="393" t="s">
        <v>188</v>
      </c>
      <c r="E140" s="394" t="s">
        <v>368</v>
      </c>
      <c r="F140" s="410" t="s">
        <v>369</v>
      </c>
      <c r="G140" s="372">
        <f t="shared" si="36"/>
        <v>-65000</v>
      </c>
      <c r="H140" s="372">
        <f t="shared" si="36"/>
        <v>-130000</v>
      </c>
      <c r="I140" s="372">
        <f t="shared" si="36"/>
        <v>-195000</v>
      </c>
      <c r="J140" s="372">
        <f t="shared" si="36"/>
        <v>-260000</v>
      </c>
      <c r="K140" s="404">
        <f>K142</f>
        <v>0</v>
      </c>
      <c r="L140" s="404">
        <f t="shared" ref="L140:R140" si="37">L142</f>
        <v>0</v>
      </c>
      <c r="M140" s="404">
        <f t="shared" si="37"/>
        <v>0</v>
      </c>
      <c r="N140" s="404">
        <f t="shared" si="37"/>
        <v>0</v>
      </c>
      <c r="O140" s="404">
        <f t="shared" si="37"/>
        <v>-65000</v>
      </c>
      <c r="P140" s="404">
        <f t="shared" si="37"/>
        <v>-130000</v>
      </c>
      <c r="Q140" s="404">
        <f t="shared" si="37"/>
        <v>-195000</v>
      </c>
      <c r="R140" s="404">
        <f t="shared" si="37"/>
        <v>-260000</v>
      </c>
    </row>
    <row r="141" spans="1:18" ht="14.25" customHeight="1">
      <c r="A141" s="391"/>
      <c r="B141" s="378"/>
      <c r="C141" s="392"/>
      <c r="D141" s="393"/>
      <c r="E141" s="387" t="s">
        <v>194</v>
      </c>
      <c r="F141" s="398" t="s">
        <v>370</v>
      </c>
      <c r="G141" s="372"/>
      <c r="H141" s="372"/>
      <c r="I141" s="372"/>
      <c r="J141" s="372"/>
      <c r="K141" s="404"/>
      <c r="L141" s="404"/>
      <c r="M141" s="404"/>
      <c r="N141" s="404"/>
      <c r="O141" s="404"/>
      <c r="P141" s="404"/>
      <c r="Q141" s="404"/>
      <c r="R141" s="404"/>
    </row>
    <row r="142" spans="1:18" ht="35.25" customHeight="1">
      <c r="A142" s="391">
        <v>2491</v>
      </c>
      <c r="B142" s="417" t="s">
        <v>286</v>
      </c>
      <c r="C142" s="401" t="s">
        <v>367</v>
      </c>
      <c r="D142" s="402" t="s">
        <v>13</v>
      </c>
      <c r="E142" s="387" t="s">
        <v>368</v>
      </c>
      <c r="F142" s="398"/>
      <c r="G142" s="372">
        <f t="shared" si="36"/>
        <v>-65000</v>
      </c>
      <c r="H142" s="372">
        <f t="shared" si="36"/>
        <v>-130000</v>
      </c>
      <c r="I142" s="372">
        <f t="shared" si="36"/>
        <v>-195000</v>
      </c>
      <c r="J142" s="372">
        <f>N142+R142</f>
        <v>-260000</v>
      </c>
      <c r="K142" s="404">
        <f>'[1]tntes harab'!G34</f>
        <v>0</v>
      </c>
      <c r="L142" s="404">
        <f>'[1]tntes harab'!H34</f>
        <v>0</v>
      </c>
      <c r="M142" s="404">
        <f>'[1]tntes harab'!I34</f>
        <v>0</v>
      </c>
      <c r="N142" s="404">
        <f>'[1]tntes harab'!J34</f>
        <v>0</v>
      </c>
      <c r="O142" s="409">
        <f>'[1]tntes harab'!G152</f>
        <v>-65000</v>
      </c>
      <c r="P142" s="409">
        <f>'[1]tntes harab'!H152</f>
        <v>-130000</v>
      </c>
      <c r="Q142" s="409">
        <f>'[1]tntes harab'!I152</f>
        <v>-195000</v>
      </c>
      <c r="R142" s="409">
        <f>'[1]tntes harab'!J152</f>
        <v>-260000</v>
      </c>
    </row>
    <row r="143" spans="1:18" ht="60" customHeight="1">
      <c r="A143" s="412">
        <v>2500</v>
      </c>
      <c r="B143" s="415" t="s">
        <v>371</v>
      </c>
      <c r="C143" s="392" t="s">
        <v>188</v>
      </c>
      <c r="D143" s="393" t="s">
        <v>188</v>
      </c>
      <c r="E143" s="416" t="s">
        <v>372</v>
      </c>
      <c r="F143" s="410" t="s">
        <v>373</v>
      </c>
      <c r="G143" s="385">
        <f t="shared" si="36"/>
        <v>32607.111000000001</v>
      </c>
      <c r="H143" s="385">
        <f t="shared" si="36"/>
        <v>56162.2</v>
      </c>
      <c r="I143" s="385">
        <f t="shared" si="36"/>
        <v>77415.25</v>
      </c>
      <c r="J143" s="385">
        <f t="shared" si="36"/>
        <v>101207.95</v>
      </c>
      <c r="K143" s="418">
        <f>K145+K148+K151+K154+K157+K160</f>
        <v>27447.111000000001</v>
      </c>
      <c r="L143" s="418">
        <f t="shared" ref="L143:R143" si="38">L145+L148+L151+L154+L157+L160</f>
        <v>51002.2</v>
      </c>
      <c r="M143" s="418">
        <f t="shared" si="38"/>
        <v>72255.25</v>
      </c>
      <c r="N143" s="418">
        <f t="shared" si="38"/>
        <v>93390.15</v>
      </c>
      <c r="O143" s="418">
        <f t="shared" si="38"/>
        <v>5160</v>
      </c>
      <c r="P143" s="418">
        <f t="shared" si="38"/>
        <v>5160</v>
      </c>
      <c r="Q143" s="418">
        <f t="shared" si="38"/>
        <v>5160</v>
      </c>
      <c r="R143" s="418">
        <f t="shared" si="38"/>
        <v>7817.8</v>
      </c>
    </row>
    <row r="144" spans="1:18" ht="12.75" customHeight="1">
      <c r="A144" s="386"/>
      <c r="B144" s="378"/>
      <c r="C144" s="379"/>
      <c r="D144" s="380"/>
      <c r="E144" s="387" t="s">
        <v>191</v>
      </c>
      <c r="F144" s="413" t="s">
        <v>374</v>
      </c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</row>
    <row r="145" spans="1:18" ht="12" customHeight="1">
      <c r="A145" s="391">
        <v>2510</v>
      </c>
      <c r="B145" s="415" t="s">
        <v>371</v>
      </c>
      <c r="C145" s="392" t="s">
        <v>13</v>
      </c>
      <c r="D145" s="393" t="s">
        <v>188</v>
      </c>
      <c r="E145" s="394" t="s">
        <v>375</v>
      </c>
      <c r="F145" s="388"/>
      <c r="G145" s="372">
        <f t="shared" si="36"/>
        <v>26447.111000000001</v>
      </c>
      <c r="H145" s="372">
        <f t="shared" si="36"/>
        <v>46179.95</v>
      </c>
      <c r="I145" s="372">
        <f t="shared" si="36"/>
        <v>66184</v>
      </c>
      <c r="J145" s="372">
        <f t="shared" si="36"/>
        <v>89976.7</v>
      </c>
      <c r="K145" s="404">
        <f>K147</f>
        <v>26447.111000000001</v>
      </c>
      <c r="L145" s="404">
        <f t="shared" ref="L145:R145" si="39">L147</f>
        <v>46179.95</v>
      </c>
      <c r="M145" s="404">
        <f t="shared" si="39"/>
        <v>66184</v>
      </c>
      <c r="N145" s="404">
        <f t="shared" si="39"/>
        <v>87318.9</v>
      </c>
      <c r="O145" s="404">
        <f t="shared" si="39"/>
        <v>0</v>
      </c>
      <c r="P145" s="404">
        <f t="shared" si="39"/>
        <v>0</v>
      </c>
      <c r="Q145" s="404">
        <f t="shared" si="39"/>
        <v>0</v>
      </c>
      <c r="R145" s="404">
        <f t="shared" si="39"/>
        <v>2657.8</v>
      </c>
    </row>
    <row r="146" spans="1:18" ht="14.25" customHeight="1">
      <c r="A146" s="391"/>
      <c r="B146" s="378"/>
      <c r="C146" s="392"/>
      <c r="D146" s="393"/>
      <c r="E146" s="387" t="s">
        <v>194</v>
      </c>
      <c r="F146" s="398" t="s">
        <v>376</v>
      </c>
      <c r="G146" s="373"/>
      <c r="H146" s="373"/>
      <c r="I146" s="373"/>
      <c r="J146" s="373"/>
      <c r="K146" s="404"/>
      <c r="L146" s="404"/>
      <c r="M146" s="404"/>
      <c r="N146" s="404"/>
      <c r="O146" s="404"/>
      <c r="P146" s="404"/>
      <c r="Q146" s="404"/>
      <c r="R146" s="404"/>
    </row>
    <row r="147" spans="1:18" ht="19.5" customHeight="1">
      <c r="A147" s="391">
        <v>2511</v>
      </c>
      <c r="B147" s="417" t="s">
        <v>371</v>
      </c>
      <c r="C147" s="401" t="s">
        <v>13</v>
      </c>
      <c r="D147" s="402" t="s">
        <v>13</v>
      </c>
      <c r="E147" s="387" t="s">
        <v>375</v>
      </c>
      <c r="F147" s="398"/>
      <c r="G147" s="372">
        <f t="shared" si="36"/>
        <v>26447.111000000001</v>
      </c>
      <c r="H147" s="372">
        <f t="shared" si="36"/>
        <v>46179.95</v>
      </c>
      <c r="I147" s="372">
        <f t="shared" si="36"/>
        <v>66184</v>
      </c>
      <c r="J147" s="372">
        <f t="shared" si="36"/>
        <v>89976.7</v>
      </c>
      <c r="K147" s="404">
        <f>[1]axb!G32</f>
        <v>26447.111000000001</v>
      </c>
      <c r="L147" s="404">
        <f>[1]axb!H32</f>
        <v>46179.95</v>
      </c>
      <c r="M147" s="404">
        <f>[1]axb!I32</f>
        <v>66184</v>
      </c>
      <c r="N147" s="404">
        <f>[1]axb!J32</f>
        <v>87318.9</v>
      </c>
      <c r="O147" s="409">
        <f>[1]axb!G151</f>
        <v>0</v>
      </c>
      <c r="P147" s="409">
        <f>[1]axb!H151</f>
        <v>0</v>
      </c>
      <c r="Q147" s="409">
        <f>[1]axb!I151</f>
        <v>0</v>
      </c>
      <c r="R147" s="409">
        <f>[1]axb!J151</f>
        <v>2657.8</v>
      </c>
    </row>
    <row r="148" spans="1:18" ht="12" hidden="1" customHeight="1">
      <c r="A148" s="391">
        <v>2520</v>
      </c>
      <c r="B148" s="415" t="s">
        <v>371</v>
      </c>
      <c r="C148" s="392" t="s">
        <v>182</v>
      </c>
      <c r="D148" s="393" t="s">
        <v>188</v>
      </c>
      <c r="E148" s="394" t="s">
        <v>377</v>
      </c>
      <c r="F148" s="410" t="s">
        <v>378</v>
      </c>
      <c r="G148" s="373">
        <f t="shared" si="36"/>
        <v>0</v>
      </c>
      <c r="H148" s="373">
        <f t="shared" si="36"/>
        <v>0</v>
      </c>
      <c r="I148" s="373">
        <f t="shared" si="36"/>
        <v>0</v>
      </c>
      <c r="J148" s="373">
        <f t="shared" si="36"/>
        <v>0</v>
      </c>
      <c r="K148" s="404">
        <f>K150</f>
        <v>0</v>
      </c>
      <c r="L148" s="404">
        <f t="shared" ref="L148:R148" si="40">L150</f>
        <v>0</v>
      </c>
      <c r="M148" s="404">
        <f t="shared" si="40"/>
        <v>0</v>
      </c>
      <c r="N148" s="404">
        <f t="shared" si="40"/>
        <v>0</v>
      </c>
      <c r="O148" s="404">
        <f t="shared" si="40"/>
        <v>0</v>
      </c>
      <c r="P148" s="404">
        <f t="shared" si="40"/>
        <v>0</v>
      </c>
      <c r="Q148" s="404">
        <f t="shared" si="40"/>
        <v>0</v>
      </c>
      <c r="R148" s="404">
        <f t="shared" si="40"/>
        <v>0</v>
      </c>
    </row>
    <row r="149" spans="1:18" ht="12" hidden="1" customHeight="1">
      <c r="A149" s="391"/>
      <c r="B149" s="378"/>
      <c r="C149" s="392"/>
      <c r="D149" s="393"/>
      <c r="E149" s="387" t="s">
        <v>194</v>
      </c>
      <c r="F149" s="398" t="s">
        <v>379</v>
      </c>
      <c r="G149" s="373"/>
      <c r="H149" s="373"/>
      <c r="I149" s="373"/>
      <c r="J149" s="373"/>
      <c r="K149" s="404"/>
      <c r="L149" s="404"/>
      <c r="M149" s="404"/>
      <c r="N149" s="404"/>
      <c r="O149" s="404"/>
      <c r="P149" s="404"/>
      <c r="Q149" s="404"/>
      <c r="R149" s="404"/>
    </row>
    <row r="150" spans="1:18" ht="12" hidden="1" customHeight="1">
      <c r="A150" s="391">
        <v>2521</v>
      </c>
      <c r="B150" s="417" t="s">
        <v>371</v>
      </c>
      <c r="C150" s="401" t="s">
        <v>182</v>
      </c>
      <c r="D150" s="402" t="s">
        <v>13</v>
      </c>
      <c r="E150" s="387" t="s">
        <v>380</v>
      </c>
      <c r="F150" s="398"/>
      <c r="G150" s="373">
        <f t="shared" si="36"/>
        <v>0</v>
      </c>
      <c r="H150" s="373">
        <f t="shared" si="36"/>
        <v>0</v>
      </c>
      <c r="I150" s="373">
        <f t="shared" si="36"/>
        <v>0</v>
      </c>
      <c r="J150" s="373">
        <f t="shared" si="36"/>
        <v>0</v>
      </c>
      <c r="K150" s="404"/>
      <c r="L150" s="404"/>
      <c r="M150" s="404"/>
      <c r="N150" s="409"/>
      <c r="O150" s="409"/>
      <c r="P150" s="409"/>
      <c r="Q150" s="409"/>
      <c r="R150" s="409"/>
    </row>
    <row r="151" spans="1:18" ht="12" hidden="1" customHeight="1">
      <c r="A151" s="391">
        <v>2530</v>
      </c>
      <c r="B151" s="415" t="s">
        <v>371</v>
      </c>
      <c r="C151" s="392" t="s">
        <v>183</v>
      </c>
      <c r="D151" s="393" t="s">
        <v>188</v>
      </c>
      <c r="E151" s="394" t="s">
        <v>381</v>
      </c>
      <c r="F151" s="410" t="s">
        <v>382</v>
      </c>
      <c r="G151" s="373">
        <f t="shared" si="36"/>
        <v>0</v>
      </c>
      <c r="H151" s="373">
        <f t="shared" si="36"/>
        <v>0</v>
      </c>
      <c r="I151" s="373">
        <f t="shared" si="36"/>
        <v>0</v>
      </c>
      <c r="J151" s="373">
        <f t="shared" si="36"/>
        <v>0</v>
      </c>
      <c r="K151" s="404">
        <f>K153</f>
        <v>0</v>
      </c>
      <c r="L151" s="404">
        <f t="shared" ref="L151:R151" si="41">L153</f>
        <v>0</v>
      </c>
      <c r="M151" s="404">
        <f t="shared" si="41"/>
        <v>0</v>
      </c>
      <c r="N151" s="404">
        <f t="shared" si="41"/>
        <v>0</v>
      </c>
      <c r="O151" s="404">
        <f t="shared" si="41"/>
        <v>0</v>
      </c>
      <c r="P151" s="404">
        <f t="shared" si="41"/>
        <v>0</v>
      </c>
      <c r="Q151" s="404">
        <f t="shared" si="41"/>
        <v>0</v>
      </c>
      <c r="R151" s="404">
        <f t="shared" si="41"/>
        <v>0</v>
      </c>
    </row>
    <row r="152" spans="1:18" ht="12" hidden="1" customHeight="1">
      <c r="A152" s="391"/>
      <c r="B152" s="378"/>
      <c r="C152" s="392"/>
      <c r="D152" s="393"/>
      <c r="E152" s="387" t="s">
        <v>194</v>
      </c>
      <c r="F152" s="398" t="s">
        <v>383</v>
      </c>
      <c r="G152" s="373"/>
      <c r="H152" s="373"/>
      <c r="I152" s="373"/>
      <c r="J152" s="373"/>
      <c r="K152" s="404"/>
      <c r="L152" s="404"/>
      <c r="M152" s="404"/>
      <c r="N152" s="404"/>
      <c r="O152" s="404"/>
      <c r="P152" s="404"/>
      <c r="Q152" s="404"/>
      <c r="R152" s="404"/>
    </row>
    <row r="153" spans="1:18" ht="12" hidden="1" customHeight="1">
      <c r="A153" s="391">
        <v>2531</v>
      </c>
      <c r="B153" s="417" t="s">
        <v>371</v>
      </c>
      <c r="C153" s="401" t="s">
        <v>183</v>
      </c>
      <c r="D153" s="402" t="s">
        <v>13</v>
      </c>
      <c r="E153" s="387" t="s">
        <v>381</v>
      </c>
      <c r="F153" s="398"/>
      <c r="G153" s="373">
        <f t="shared" si="36"/>
        <v>0</v>
      </c>
      <c r="H153" s="373">
        <f t="shared" si="36"/>
        <v>0</v>
      </c>
      <c r="I153" s="373">
        <f t="shared" si="36"/>
        <v>0</v>
      </c>
      <c r="J153" s="373">
        <f t="shared" si="36"/>
        <v>0</v>
      </c>
      <c r="K153" s="404"/>
      <c r="L153" s="404"/>
      <c r="M153" s="404"/>
      <c r="N153" s="409"/>
      <c r="O153" s="409"/>
      <c r="P153" s="409"/>
      <c r="Q153" s="409"/>
      <c r="R153" s="409"/>
    </row>
    <row r="154" spans="1:18" ht="12" hidden="1" customHeight="1">
      <c r="A154" s="391">
        <v>2540</v>
      </c>
      <c r="B154" s="415" t="s">
        <v>371</v>
      </c>
      <c r="C154" s="392" t="s">
        <v>184</v>
      </c>
      <c r="D154" s="393" t="s">
        <v>188</v>
      </c>
      <c r="E154" s="394" t="s">
        <v>384</v>
      </c>
      <c r="F154" s="410" t="s">
        <v>385</v>
      </c>
      <c r="G154" s="373">
        <f t="shared" si="36"/>
        <v>0</v>
      </c>
      <c r="H154" s="373">
        <f t="shared" si="36"/>
        <v>0</v>
      </c>
      <c r="I154" s="373">
        <f t="shared" si="36"/>
        <v>0</v>
      </c>
      <c r="J154" s="373">
        <f t="shared" si="36"/>
        <v>0</v>
      </c>
      <c r="K154" s="404">
        <f>K156</f>
        <v>0</v>
      </c>
      <c r="L154" s="404">
        <f t="shared" ref="L154:R154" si="42">L156</f>
        <v>0</v>
      </c>
      <c r="M154" s="404">
        <f t="shared" si="42"/>
        <v>0</v>
      </c>
      <c r="N154" s="404">
        <f t="shared" si="42"/>
        <v>0</v>
      </c>
      <c r="O154" s="404">
        <f t="shared" si="42"/>
        <v>0</v>
      </c>
      <c r="P154" s="404">
        <f t="shared" si="42"/>
        <v>0</v>
      </c>
      <c r="Q154" s="404">
        <f t="shared" si="42"/>
        <v>0</v>
      </c>
      <c r="R154" s="404">
        <f t="shared" si="42"/>
        <v>0</v>
      </c>
    </row>
    <row r="155" spans="1:18" ht="12" hidden="1" customHeight="1">
      <c r="A155" s="391"/>
      <c r="B155" s="378"/>
      <c r="C155" s="392"/>
      <c r="D155" s="393"/>
      <c r="E155" s="387" t="s">
        <v>194</v>
      </c>
      <c r="F155" s="398" t="s">
        <v>386</v>
      </c>
      <c r="G155" s="373"/>
      <c r="H155" s="373"/>
      <c r="I155" s="373"/>
      <c r="J155" s="373"/>
      <c r="K155" s="404"/>
      <c r="L155" s="404"/>
      <c r="M155" s="404"/>
      <c r="N155" s="404"/>
      <c r="O155" s="404"/>
      <c r="P155" s="404"/>
      <c r="Q155" s="404"/>
      <c r="R155" s="404"/>
    </row>
    <row r="156" spans="1:18" ht="12" hidden="1" customHeight="1">
      <c r="A156" s="391">
        <v>2541</v>
      </c>
      <c r="B156" s="417" t="s">
        <v>371</v>
      </c>
      <c r="C156" s="401" t="s">
        <v>184</v>
      </c>
      <c r="D156" s="402" t="s">
        <v>13</v>
      </c>
      <c r="E156" s="387" t="s">
        <v>384</v>
      </c>
      <c r="F156" s="398"/>
      <c r="G156" s="373">
        <f t="shared" si="36"/>
        <v>0</v>
      </c>
      <c r="H156" s="373">
        <f t="shared" si="36"/>
        <v>0</v>
      </c>
      <c r="I156" s="373">
        <f t="shared" si="36"/>
        <v>0</v>
      </c>
      <c r="J156" s="373">
        <f t="shared" si="36"/>
        <v>0</v>
      </c>
      <c r="K156" s="404"/>
      <c r="L156" s="404"/>
      <c r="M156" s="404"/>
      <c r="N156" s="409"/>
      <c r="O156" s="409"/>
      <c r="P156" s="409"/>
      <c r="Q156" s="409"/>
      <c r="R156" s="409"/>
    </row>
    <row r="157" spans="1:18" ht="12" hidden="1" customHeight="1">
      <c r="A157" s="391">
        <v>2550</v>
      </c>
      <c r="B157" s="415" t="s">
        <v>371</v>
      </c>
      <c r="C157" s="392" t="s">
        <v>219</v>
      </c>
      <c r="D157" s="393" t="s">
        <v>188</v>
      </c>
      <c r="E157" s="394" t="s">
        <v>387</v>
      </c>
      <c r="F157" s="410" t="s">
        <v>388</v>
      </c>
      <c r="G157" s="373">
        <f t="shared" si="36"/>
        <v>0</v>
      </c>
      <c r="H157" s="373">
        <f t="shared" si="36"/>
        <v>0</v>
      </c>
      <c r="I157" s="373">
        <f t="shared" si="36"/>
        <v>0</v>
      </c>
      <c r="J157" s="373">
        <f t="shared" si="36"/>
        <v>0</v>
      </c>
      <c r="K157" s="404">
        <f>K159</f>
        <v>0</v>
      </c>
      <c r="L157" s="404">
        <f t="shared" ref="L157:R157" si="43">L159</f>
        <v>0</v>
      </c>
      <c r="M157" s="404">
        <f t="shared" si="43"/>
        <v>0</v>
      </c>
      <c r="N157" s="404">
        <f t="shared" si="43"/>
        <v>0</v>
      </c>
      <c r="O157" s="404">
        <f t="shared" si="43"/>
        <v>0</v>
      </c>
      <c r="P157" s="404">
        <f t="shared" si="43"/>
        <v>0</v>
      </c>
      <c r="Q157" s="404">
        <f t="shared" si="43"/>
        <v>0</v>
      </c>
      <c r="R157" s="404">
        <f t="shared" si="43"/>
        <v>0</v>
      </c>
    </row>
    <row r="158" spans="1:18" ht="12" hidden="1" customHeight="1">
      <c r="A158" s="391"/>
      <c r="B158" s="378"/>
      <c r="C158" s="392"/>
      <c r="D158" s="393"/>
      <c r="E158" s="387" t="s">
        <v>194</v>
      </c>
      <c r="F158" s="398" t="s">
        <v>389</v>
      </c>
      <c r="G158" s="373"/>
      <c r="H158" s="373"/>
      <c r="I158" s="373"/>
      <c r="J158" s="373"/>
      <c r="K158" s="404"/>
      <c r="L158" s="404"/>
      <c r="M158" s="404"/>
      <c r="N158" s="404"/>
      <c r="O158" s="404"/>
      <c r="P158" s="404"/>
      <c r="Q158" s="404"/>
      <c r="R158" s="404"/>
    </row>
    <row r="159" spans="1:18" ht="12" hidden="1" customHeight="1">
      <c r="A159" s="391">
        <v>2551</v>
      </c>
      <c r="B159" s="417" t="s">
        <v>371</v>
      </c>
      <c r="C159" s="401" t="s">
        <v>219</v>
      </c>
      <c r="D159" s="402" t="s">
        <v>13</v>
      </c>
      <c r="E159" s="387" t="s">
        <v>387</v>
      </c>
      <c r="F159" s="398"/>
      <c r="G159" s="373">
        <f t="shared" si="36"/>
        <v>0</v>
      </c>
      <c r="H159" s="373">
        <f t="shared" si="36"/>
        <v>0</v>
      </c>
      <c r="I159" s="373">
        <f t="shared" si="36"/>
        <v>0</v>
      </c>
      <c r="J159" s="373">
        <f t="shared" si="36"/>
        <v>0</v>
      </c>
      <c r="K159" s="404"/>
      <c r="L159" s="404"/>
      <c r="M159" s="404"/>
      <c r="N159" s="409"/>
      <c r="O159" s="409"/>
      <c r="P159" s="409"/>
      <c r="Q159" s="409"/>
      <c r="R159" s="409"/>
    </row>
    <row r="160" spans="1:18" ht="42" customHeight="1">
      <c r="A160" s="391">
        <v>2560</v>
      </c>
      <c r="B160" s="415" t="s">
        <v>371</v>
      </c>
      <c r="C160" s="392" t="s">
        <v>224</v>
      </c>
      <c r="D160" s="393" t="s">
        <v>188</v>
      </c>
      <c r="E160" s="394" t="s">
        <v>390</v>
      </c>
      <c r="F160" s="410" t="s">
        <v>391</v>
      </c>
      <c r="G160" s="372">
        <f t="shared" si="36"/>
        <v>6160</v>
      </c>
      <c r="H160" s="372">
        <f t="shared" si="36"/>
        <v>9982.25</v>
      </c>
      <c r="I160" s="372">
        <f t="shared" si="36"/>
        <v>11231.25</v>
      </c>
      <c r="J160" s="372">
        <f t="shared" si="36"/>
        <v>11231.25</v>
      </c>
      <c r="K160" s="404">
        <f>K162</f>
        <v>1000</v>
      </c>
      <c r="L160" s="404">
        <f t="shared" ref="L160:R160" si="44">L162</f>
        <v>4822.25</v>
      </c>
      <c r="M160" s="404">
        <f t="shared" si="44"/>
        <v>6071.25</v>
      </c>
      <c r="N160" s="404">
        <f t="shared" si="44"/>
        <v>6071.25</v>
      </c>
      <c r="O160" s="404">
        <f t="shared" si="44"/>
        <v>5160</v>
      </c>
      <c r="P160" s="404">
        <f t="shared" si="44"/>
        <v>5160</v>
      </c>
      <c r="Q160" s="404">
        <f t="shared" si="44"/>
        <v>5160</v>
      </c>
      <c r="R160" s="404">
        <f t="shared" si="44"/>
        <v>5160</v>
      </c>
    </row>
    <row r="161" spans="1:18" ht="12.75" customHeight="1">
      <c r="A161" s="391"/>
      <c r="B161" s="378"/>
      <c r="C161" s="392"/>
      <c r="D161" s="393"/>
      <c r="E161" s="387" t="s">
        <v>194</v>
      </c>
      <c r="F161" s="398" t="s">
        <v>392</v>
      </c>
      <c r="G161" s="372"/>
      <c r="H161" s="372"/>
      <c r="I161" s="372"/>
      <c r="J161" s="372"/>
      <c r="K161" s="390"/>
      <c r="L161" s="390"/>
      <c r="M161" s="390"/>
      <c r="N161" s="390"/>
      <c r="O161" s="390"/>
      <c r="P161" s="390"/>
      <c r="Q161" s="390"/>
      <c r="R161" s="390"/>
    </row>
    <row r="162" spans="1:18" ht="38.25" customHeight="1">
      <c r="A162" s="391">
        <v>2561</v>
      </c>
      <c r="B162" s="417" t="s">
        <v>371</v>
      </c>
      <c r="C162" s="401" t="s">
        <v>224</v>
      </c>
      <c r="D162" s="402" t="s">
        <v>13</v>
      </c>
      <c r="E162" s="387" t="s">
        <v>390</v>
      </c>
      <c r="F162" s="398"/>
      <c r="G162" s="372">
        <f t="shared" si="36"/>
        <v>6160</v>
      </c>
      <c r="H162" s="372">
        <f t="shared" si="36"/>
        <v>9982.25</v>
      </c>
      <c r="I162" s="372">
        <f t="shared" si="36"/>
        <v>11231.25</v>
      </c>
      <c r="J162" s="372">
        <f t="shared" si="36"/>
        <v>11231.25</v>
      </c>
      <c r="K162" s="404">
        <f>'[1]srgaka mig'!G32</f>
        <v>1000</v>
      </c>
      <c r="L162" s="404">
        <f>'[1]srgaka mig'!H32</f>
        <v>4822.25</v>
      </c>
      <c r="M162" s="404">
        <f>'[1]srgaka mig'!I32</f>
        <v>6071.25</v>
      </c>
      <c r="N162" s="404">
        <f>'[1]srgaka mig'!J32</f>
        <v>6071.25</v>
      </c>
      <c r="O162" s="409">
        <f>'[1]srgaka mig'!G151</f>
        <v>5160</v>
      </c>
      <c r="P162" s="409">
        <f>'[1]srgaka mig'!H151</f>
        <v>5160</v>
      </c>
      <c r="Q162" s="409">
        <f>'[1]srgaka mig'!I151</f>
        <v>5160</v>
      </c>
      <c r="R162" s="409">
        <f>'[1]srgaka mig'!J151</f>
        <v>5160</v>
      </c>
    </row>
    <row r="163" spans="1:18" s="448" customFormat="1" ht="60.75" customHeight="1">
      <c r="A163" s="442">
        <v>2600</v>
      </c>
      <c r="B163" s="443" t="s">
        <v>393</v>
      </c>
      <c r="C163" s="444" t="s">
        <v>188</v>
      </c>
      <c r="D163" s="445" t="s">
        <v>188</v>
      </c>
      <c r="E163" s="446" t="s">
        <v>394</v>
      </c>
      <c r="F163" s="447" t="s">
        <v>395</v>
      </c>
      <c r="G163" s="383">
        <f t="shared" si="36"/>
        <v>222640.1</v>
      </c>
      <c r="H163" s="383">
        <f t="shared" si="36"/>
        <v>352034.10600000003</v>
      </c>
      <c r="I163" s="383">
        <f t="shared" si="36"/>
        <v>577613.5</v>
      </c>
      <c r="J163" s="383">
        <f t="shared" si="36"/>
        <v>855855.37600000005</v>
      </c>
      <c r="K163" s="419">
        <f>K165+K168+K171+K174+K177+K180</f>
        <v>10835.1</v>
      </c>
      <c r="L163" s="419">
        <f t="shared" ref="L163:R163" si="45">L165+L168+L171+L174+L177+L180</f>
        <v>20866.606</v>
      </c>
      <c r="M163" s="419">
        <f t="shared" si="45"/>
        <v>27083.5</v>
      </c>
      <c r="N163" s="419">
        <f t="shared" si="45"/>
        <v>31439.8</v>
      </c>
      <c r="O163" s="419">
        <f t="shared" si="45"/>
        <v>211805</v>
      </c>
      <c r="P163" s="419">
        <f t="shared" si="45"/>
        <v>331167.5</v>
      </c>
      <c r="Q163" s="419">
        <f t="shared" si="45"/>
        <v>550530</v>
      </c>
      <c r="R163" s="418">
        <f t="shared" si="45"/>
        <v>824415.576</v>
      </c>
    </row>
    <row r="164" spans="1:18" ht="12.75" customHeight="1">
      <c r="A164" s="386"/>
      <c r="B164" s="378"/>
      <c r="C164" s="379"/>
      <c r="D164" s="380"/>
      <c r="E164" s="387" t="s">
        <v>191</v>
      </c>
      <c r="F164" s="413" t="s">
        <v>396</v>
      </c>
      <c r="G164" s="389"/>
      <c r="H164" s="389"/>
      <c r="I164" s="389"/>
      <c r="J164" s="389"/>
      <c r="K164" s="389"/>
      <c r="L164" s="389"/>
      <c r="M164" s="389"/>
      <c r="N164" s="389"/>
      <c r="O164" s="389"/>
      <c r="P164" s="389"/>
      <c r="Q164" s="389"/>
      <c r="R164" s="389"/>
    </row>
    <row r="165" spans="1:18" ht="23.25" customHeight="1">
      <c r="A165" s="391">
        <v>2610</v>
      </c>
      <c r="B165" s="415" t="s">
        <v>393</v>
      </c>
      <c r="C165" s="392" t="s">
        <v>13</v>
      </c>
      <c r="D165" s="393" t="s">
        <v>188</v>
      </c>
      <c r="E165" s="394" t="s">
        <v>397</v>
      </c>
      <c r="F165" s="388"/>
      <c r="G165" s="372">
        <f t="shared" si="36"/>
        <v>205715</v>
      </c>
      <c r="H165" s="372">
        <f t="shared" si="36"/>
        <v>208303</v>
      </c>
      <c r="I165" s="372">
        <f t="shared" si="36"/>
        <v>311907.09999999998</v>
      </c>
      <c r="J165" s="372">
        <f t="shared" si="36"/>
        <v>465545.076</v>
      </c>
      <c r="K165" s="404">
        <f>'[1]bnak shin'!G32</f>
        <v>2350</v>
      </c>
      <c r="L165" s="404">
        <f>'[1]bnak shin'!H32</f>
        <v>4938</v>
      </c>
      <c r="M165" s="404">
        <f>'[1]bnak shin'!I32</f>
        <v>8542.1</v>
      </c>
      <c r="N165" s="404">
        <f>'[1]bnak shin'!J32</f>
        <v>10448.5</v>
      </c>
      <c r="O165" s="404">
        <f>'[1]bnak shin'!G150</f>
        <v>203365</v>
      </c>
      <c r="P165" s="404">
        <f>'[1]bnak shin'!H150</f>
        <v>203365</v>
      </c>
      <c r="Q165" s="404">
        <f>'[1]bnak shin'!I150</f>
        <v>303365</v>
      </c>
      <c r="R165" s="404">
        <f>'[1]bnak shin'!J150</f>
        <v>455096.576</v>
      </c>
    </row>
    <row r="166" spans="1:18" ht="13.5" customHeight="1">
      <c r="A166" s="391"/>
      <c r="B166" s="378"/>
      <c r="C166" s="392"/>
      <c r="D166" s="393"/>
      <c r="E166" s="387" t="s">
        <v>194</v>
      </c>
      <c r="F166" s="398" t="s">
        <v>398</v>
      </c>
      <c r="G166" s="389"/>
      <c r="H166" s="389"/>
      <c r="I166" s="389"/>
      <c r="J166" s="389"/>
      <c r="K166" s="390"/>
      <c r="L166" s="390"/>
      <c r="M166" s="390"/>
      <c r="N166" s="390"/>
      <c r="O166" s="390"/>
      <c r="P166" s="390"/>
      <c r="Q166" s="390"/>
      <c r="R166" s="390"/>
    </row>
    <row r="167" spans="1:18" ht="26.25" customHeight="1">
      <c r="A167" s="449">
        <v>2611</v>
      </c>
      <c r="B167" s="450" t="s">
        <v>393</v>
      </c>
      <c r="C167" s="451" t="s">
        <v>13</v>
      </c>
      <c r="D167" s="452" t="s">
        <v>13</v>
      </c>
      <c r="E167" s="453" t="s">
        <v>399</v>
      </c>
      <c r="F167" s="454"/>
      <c r="G167" s="372">
        <f t="shared" si="36"/>
        <v>205715</v>
      </c>
      <c r="H167" s="372">
        <f t="shared" si="36"/>
        <v>208103</v>
      </c>
      <c r="I167" s="372">
        <f t="shared" si="36"/>
        <v>311707.09999999998</v>
      </c>
      <c r="J167" s="372">
        <f t="shared" si="36"/>
        <v>465345.076</v>
      </c>
      <c r="K167" s="404">
        <f>'[1]bnak shin'!G104</f>
        <v>2350</v>
      </c>
      <c r="L167" s="404">
        <f>'[1]bnak shin'!H104</f>
        <v>4738</v>
      </c>
      <c r="M167" s="404">
        <f>'[1]bnak shin'!I104</f>
        <v>8342.1</v>
      </c>
      <c r="N167" s="409">
        <f>'[1]bnak shin'!J104</f>
        <v>10248.5</v>
      </c>
      <c r="O167" s="409">
        <f>'[1]bnak shin'!G150</f>
        <v>203365</v>
      </c>
      <c r="P167" s="409">
        <f>'[1]bnak shin'!H150</f>
        <v>203365</v>
      </c>
      <c r="Q167" s="409">
        <f>'[1]bnak shin'!I150</f>
        <v>303365</v>
      </c>
      <c r="R167" s="409">
        <f>'[1]bnak shin'!J150</f>
        <v>455096.576</v>
      </c>
    </row>
    <row r="168" spans="1:18" ht="15" customHeight="1">
      <c r="A168" s="391">
        <v>2620</v>
      </c>
      <c r="B168" s="415" t="s">
        <v>393</v>
      </c>
      <c r="C168" s="392" t="s">
        <v>182</v>
      </c>
      <c r="D168" s="393" t="s">
        <v>188</v>
      </c>
      <c r="E168" s="394" t="s">
        <v>400</v>
      </c>
      <c r="F168" s="410" t="s">
        <v>401</v>
      </c>
      <c r="G168" s="372">
        <f t="shared" si="36"/>
        <v>0</v>
      </c>
      <c r="H168" s="372">
        <f t="shared" si="36"/>
        <v>0</v>
      </c>
      <c r="I168" s="372">
        <f t="shared" si="36"/>
        <v>0</v>
      </c>
      <c r="J168" s="372">
        <f t="shared" si="36"/>
        <v>0</v>
      </c>
      <c r="K168" s="404">
        <f>K170</f>
        <v>0</v>
      </c>
      <c r="L168" s="404">
        <f t="shared" ref="L168:R168" si="46">L170</f>
        <v>0</v>
      </c>
      <c r="M168" s="404">
        <f t="shared" si="46"/>
        <v>0</v>
      </c>
      <c r="N168" s="404">
        <f t="shared" si="46"/>
        <v>0</v>
      </c>
      <c r="O168" s="404">
        <f t="shared" si="46"/>
        <v>0</v>
      </c>
      <c r="P168" s="404">
        <f t="shared" si="46"/>
        <v>0</v>
      </c>
      <c r="Q168" s="404">
        <f t="shared" si="46"/>
        <v>0</v>
      </c>
      <c r="R168" s="404">
        <f t="shared" si="46"/>
        <v>0</v>
      </c>
    </row>
    <row r="169" spans="1:18" ht="15" customHeight="1">
      <c r="A169" s="391"/>
      <c r="B169" s="378"/>
      <c r="C169" s="392"/>
      <c r="D169" s="393"/>
      <c r="E169" s="387" t="s">
        <v>194</v>
      </c>
      <c r="F169" s="398" t="s">
        <v>402</v>
      </c>
      <c r="G169" s="372"/>
      <c r="H169" s="372"/>
      <c r="I169" s="372"/>
      <c r="J169" s="372"/>
      <c r="K169" s="404"/>
      <c r="L169" s="404"/>
      <c r="M169" s="404"/>
      <c r="N169" s="404"/>
      <c r="O169" s="404"/>
      <c r="P169" s="404"/>
      <c r="Q169" s="404"/>
      <c r="R169" s="404"/>
    </row>
    <row r="170" spans="1:18" ht="12.75" customHeight="1">
      <c r="A170" s="391">
        <v>2621</v>
      </c>
      <c r="B170" s="417" t="s">
        <v>393</v>
      </c>
      <c r="C170" s="401" t="s">
        <v>182</v>
      </c>
      <c r="D170" s="402" t="s">
        <v>13</v>
      </c>
      <c r="E170" s="387" t="s">
        <v>400</v>
      </c>
      <c r="F170" s="398"/>
      <c r="G170" s="372">
        <f t="shared" si="36"/>
        <v>0</v>
      </c>
      <c r="H170" s="372">
        <f t="shared" si="36"/>
        <v>0</v>
      </c>
      <c r="I170" s="372">
        <f t="shared" si="36"/>
        <v>0</v>
      </c>
      <c r="J170" s="372">
        <f t="shared" si="36"/>
        <v>0</v>
      </c>
      <c r="K170" s="404"/>
      <c r="L170" s="404"/>
      <c r="M170" s="404"/>
      <c r="N170" s="409"/>
      <c r="O170" s="409"/>
      <c r="P170" s="409"/>
      <c r="Q170" s="409"/>
      <c r="R170" s="409"/>
    </row>
    <row r="171" spans="1:18" ht="0.75" hidden="1" customHeight="1">
      <c r="A171" s="391">
        <v>2630</v>
      </c>
      <c r="B171" s="415" t="s">
        <v>393</v>
      </c>
      <c r="C171" s="392" t="s">
        <v>183</v>
      </c>
      <c r="D171" s="393" t="s">
        <v>188</v>
      </c>
      <c r="E171" s="394" t="s">
        <v>403</v>
      </c>
      <c r="F171" s="410" t="s">
        <v>404</v>
      </c>
      <c r="G171" s="372">
        <f t="shared" si="36"/>
        <v>9340</v>
      </c>
      <c r="H171" s="372">
        <f t="shared" si="36"/>
        <v>128702.5</v>
      </c>
      <c r="I171" s="372">
        <f t="shared" si="36"/>
        <v>248065</v>
      </c>
      <c r="J171" s="372">
        <f t="shared" si="36"/>
        <v>370219</v>
      </c>
      <c r="K171" s="404">
        <f>K173</f>
        <v>900</v>
      </c>
      <c r="L171" s="404">
        <f t="shared" ref="L171:R171" si="47">L173</f>
        <v>900</v>
      </c>
      <c r="M171" s="404">
        <f t="shared" si="47"/>
        <v>900</v>
      </c>
      <c r="N171" s="404">
        <f t="shared" si="47"/>
        <v>900</v>
      </c>
      <c r="O171" s="404">
        <f t="shared" si="47"/>
        <v>8440</v>
      </c>
      <c r="P171" s="404">
        <f t="shared" si="47"/>
        <v>127802.5</v>
      </c>
      <c r="Q171" s="404">
        <f t="shared" si="47"/>
        <v>247165</v>
      </c>
      <c r="R171" s="404">
        <f t="shared" si="47"/>
        <v>369319</v>
      </c>
    </row>
    <row r="172" spans="1:18" ht="15" customHeight="1">
      <c r="A172" s="391"/>
      <c r="B172" s="378"/>
      <c r="C172" s="392"/>
      <c r="D172" s="393"/>
      <c r="E172" s="387" t="s">
        <v>194</v>
      </c>
      <c r="F172" s="398" t="s">
        <v>405</v>
      </c>
      <c r="G172" s="372"/>
      <c r="H172" s="372"/>
      <c r="I172" s="372"/>
      <c r="J172" s="372"/>
      <c r="K172" s="404"/>
      <c r="L172" s="404"/>
      <c r="M172" s="404"/>
      <c r="N172" s="404"/>
      <c r="O172" s="404"/>
      <c r="P172" s="404"/>
      <c r="Q172" s="404"/>
      <c r="R172" s="404"/>
    </row>
    <row r="173" spans="1:18" ht="13.5" customHeight="1">
      <c r="A173" s="391">
        <v>2631</v>
      </c>
      <c r="B173" s="417" t="s">
        <v>393</v>
      </c>
      <c r="C173" s="401" t="s">
        <v>183</v>
      </c>
      <c r="D173" s="402" t="s">
        <v>13</v>
      </c>
      <c r="E173" s="387" t="s">
        <v>406</v>
      </c>
      <c r="F173" s="398"/>
      <c r="G173" s="372">
        <f t="shared" si="36"/>
        <v>9340</v>
      </c>
      <c r="H173" s="372">
        <f t="shared" si="36"/>
        <v>128702.5</v>
      </c>
      <c r="I173" s="372">
        <f t="shared" si="36"/>
        <v>248065</v>
      </c>
      <c r="J173" s="372">
        <f t="shared" si="36"/>
        <v>370219</v>
      </c>
      <c r="K173" s="404">
        <f>[1]jramatakararum!G32</f>
        <v>900</v>
      </c>
      <c r="L173" s="404">
        <f>[1]jramatakararum!H32</f>
        <v>900</v>
      </c>
      <c r="M173" s="404">
        <f>[1]jramatakararum!I32</f>
        <v>900</v>
      </c>
      <c r="N173" s="409">
        <f>[1]jramatakararum!J32</f>
        <v>900</v>
      </c>
      <c r="O173" s="409">
        <f>[1]jramatakararum!G151</f>
        <v>8440</v>
      </c>
      <c r="P173" s="409">
        <f>[1]jramatakararum!H151</f>
        <v>127802.5</v>
      </c>
      <c r="Q173" s="409">
        <f>[1]jramatakararum!I151</f>
        <v>247165</v>
      </c>
      <c r="R173" s="409">
        <f>[1]jramatakararum!J151</f>
        <v>369319</v>
      </c>
    </row>
    <row r="174" spans="1:18" s="448" customFormat="1" ht="12.75" customHeight="1">
      <c r="A174" s="455">
        <v>2640</v>
      </c>
      <c r="B174" s="443" t="s">
        <v>393</v>
      </c>
      <c r="C174" s="444" t="s">
        <v>184</v>
      </c>
      <c r="D174" s="445" t="s">
        <v>188</v>
      </c>
      <c r="E174" s="456" t="s">
        <v>407</v>
      </c>
      <c r="F174" s="457" t="s">
        <v>408</v>
      </c>
      <c r="G174" s="458">
        <f t="shared" si="36"/>
        <v>7585.1</v>
      </c>
      <c r="H174" s="458">
        <f t="shared" si="36"/>
        <v>15028.606</v>
      </c>
      <c r="I174" s="458">
        <f t="shared" si="36"/>
        <v>17641.400000000001</v>
      </c>
      <c r="J174" s="458">
        <f t="shared" si="36"/>
        <v>20091.3</v>
      </c>
      <c r="K174" s="459">
        <f>K176</f>
        <v>7585.1</v>
      </c>
      <c r="L174" s="459">
        <f t="shared" ref="L174:R174" si="48">L176</f>
        <v>15028.606</v>
      </c>
      <c r="M174" s="459">
        <f t="shared" si="48"/>
        <v>17641.400000000001</v>
      </c>
      <c r="N174" s="459">
        <f t="shared" si="48"/>
        <v>20091.3</v>
      </c>
      <c r="O174" s="459">
        <f t="shared" si="48"/>
        <v>0</v>
      </c>
      <c r="P174" s="459">
        <f t="shared" si="48"/>
        <v>0</v>
      </c>
      <c r="Q174" s="459">
        <f t="shared" si="48"/>
        <v>0</v>
      </c>
      <c r="R174" s="459">
        <f t="shared" si="48"/>
        <v>0</v>
      </c>
    </row>
    <row r="175" spans="1:18" s="448" customFormat="1" ht="12.75" customHeight="1">
      <c r="A175" s="455"/>
      <c r="B175" s="460"/>
      <c r="C175" s="444"/>
      <c r="D175" s="445"/>
      <c r="E175" s="461" t="s">
        <v>194</v>
      </c>
      <c r="F175" s="457" t="s">
        <v>409</v>
      </c>
      <c r="G175" s="458"/>
      <c r="H175" s="458"/>
      <c r="I175" s="458"/>
      <c r="J175" s="458"/>
      <c r="K175" s="459"/>
      <c r="L175" s="459"/>
      <c r="M175" s="459"/>
      <c r="N175" s="459"/>
      <c r="O175" s="459"/>
      <c r="P175" s="459"/>
      <c r="Q175" s="459"/>
      <c r="R175" s="459"/>
    </row>
    <row r="176" spans="1:18" s="448" customFormat="1" ht="12" customHeight="1">
      <c r="A176" s="455">
        <v>2641</v>
      </c>
      <c r="B176" s="462" t="s">
        <v>393</v>
      </c>
      <c r="C176" s="463" t="s">
        <v>184</v>
      </c>
      <c r="D176" s="464" t="s">
        <v>13</v>
      </c>
      <c r="E176" s="461" t="s">
        <v>410</v>
      </c>
      <c r="F176" s="457"/>
      <c r="G176" s="458">
        <f t="shared" si="36"/>
        <v>7585.1</v>
      </c>
      <c r="H176" s="458">
        <f t="shared" si="36"/>
        <v>15028.606</v>
      </c>
      <c r="I176" s="458">
        <f t="shared" si="36"/>
        <v>17641.400000000001</v>
      </c>
      <c r="J176" s="458">
        <f t="shared" si="36"/>
        <v>20091.3</v>
      </c>
      <c r="K176" s="459">
        <f>[1]lusav!G32</f>
        <v>7585.1</v>
      </c>
      <c r="L176" s="459">
        <f>[1]lusav!H32</f>
        <v>15028.606</v>
      </c>
      <c r="M176" s="459">
        <f>[1]lusav!I32</f>
        <v>17641.400000000001</v>
      </c>
      <c r="N176" s="459">
        <f>[1]lusav!J32</f>
        <v>20091.3</v>
      </c>
      <c r="O176" s="465">
        <f>[1]lusav!G151</f>
        <v>0</v>
      </c>
      <c r="P176" s="465">
        <f>[1]lusav!H151</f>
        <v>0</v>
      </c>
      <c r="Q176" s="465">
        <f>[1]lusav!I151</f>
        <v>0</v>
      </c>
      <c r="R176" s="465">
        <f>[1]lusav!J151</f>
        <v>0</v>
      </c>
    </row>
    <row r="177" spans="1:18" ht="12" hidden="1" customHeight="1">
      <c r="A177" s="391">
        <v>2650</v>
      </c>
      <c r="B177" s="415" t="s">
        <v>393</v>
      </c>
      <c r="C177" s="392" t="s">
        <v>219</v>
      </c>
      <c r="D177" s="393" t="s">
        <v>188</v>
      </c>
      <c r="E177" s="394" t="s">
        <v>411</v>
      </c>
      <c r="F177" s="410" t="s">
        <v>412</v>
      </c>
      <c r="G177" s="389">
        <f t="shared" si="36"/>
        <v>0</v>
      </c>
      <c r="H177" s="389">
        <f t="shared" si="36"/>
        <v>0</v>
      </c>
      <c r="I177" s="389">
        <f t="shared" si="36"/>
        <v>0</v>
      </c>
      <c r="J177" s="389">
        <f t="shared" si="36"/>
        <v>0</v>
      </c>
      <c r="K177" s="390">
        <f>K179</f>
        <v>0</v>
      </c>
      <c r="L177" s="390">
        <f t="shared" ref="L177:R177" si="49">L179</f>
        <v>0</v>
      </c>
      <c r="M177" s="390">
        <f t="shared" si="49"/>
        <v>0</v>
      </c>
      <c r="N177" s="390">
        <f t="shared" si="49"/>
        <v>0</v>
      </c>
      <c r="O177" s="390">
        <f t="shared" si="49"/>
        <v>0</v>
      </c>
      <c r="P177" s="390">
        <f t="shared" si="49"/>
        <v>0</v>
      </c>
      <c r="Q177" s="390">
        <f t="shared" si="49"/>
        <v>0</v>
      </c>
      <c r="R177" s="390">
        <f t="shared" si="49"/>
        <v>0</v>
      </c>
    </row>
    <row r="178" spans="1:18" ht="12" hidden="1" customHeight="1">
      <c r="A178" s="391"/>
      <c r="B178" s="378"/>
      <c r="C178" s="392"/>
      <c r="D178" s="393"/>
      <c r="E178" s="387" t="s">
        <v>194</v>
      </c>
      <c r="F178" s="398" t="s">
        <v>413</v>
      </c>
      <c r="G178" s="389"/>
      <c r="H178" s="389"/>
      <c r="I178" s="389"/>
      <c r="J178" s="389"/>
      <c r="K178" s="390"/>
      <c r="L178" s="390"/>
      <c r="M178" s="390"/>
      <c r="N178" s="390"/>
      <c r="O178" s="390"/>
      <c r="P178" s="390"/>
      <c r="Q178" s="390"/>
      <c r="R178" s="390"/>
    </row>
    <row r="179" spans="1:18" ht="12" hidden="1" customHeight="1">
      <c r="A179" s="391">
        <v>2651</v>
      </c>
      <c r="B179" s="417" t="s">
        <v>393</v>
      </c>
      <c r="C179" s="401" t="s">
        <v>219</v>
      </c>
      <c r="D179" s="402" t="s">
        <v>13</v>
      </c>
      <c r="E179" s="387" t="s">
        <v>411</v>
      </c>
      <c r="F179" s="398"/>
      <c r="G179" s="389">
        <f t="shared" si="36"/>
        <v>0</v>
      </c>
      <c r="H179" s="389">
        <f t="shared" si="36"/>
        <v>0</v>
      </c>
      <c r="I179" s="389">
        <f t="shared" si="36"/>
        <v>0</v>
      </c>
      <c r="J179" s="389">
        <f t="shared" si="36"/>
        <v>0</v>
      </c>
      <c r="K179" s="390"/>
      <c r="L179" s="390"/>
      <c r="M179" s="390"/>
      <c r="N179" s="399"/>
      <c r="O179" s="399"/>
      <c r="P179" s="399"/>
      <c r="Q179" s="399"/>
      <c r="R179" s="399"/>
    </row>
    <row r="180" spans="1:18" ht="12" hidden="1" customHeight="1">
      <c r="A180" s="391">
        <v>2660</v>
      </c>
      <c r="B180" s="415" t="s">
        <v>393</v>
      </c>
      <c r="C180" s="392" t="s">
        <v>224</v>
      </c>
      <c r="D180" s="393" t="s">
        <v>188</v>
      </c>
      <c r="E180" s="394" t="s">
        <v>414</v>
      </c>
      <c r="F180" s="410" t="s">
        <v>415</v>
      </c>
      <c r="G180" s="389">
        <f t="shared" si="36"/>
        <v>0</v>
      </c>
      <c r="H180" s="389">
        <f t="shared" si="36"/>
        <v>0</v>
      </c>
      <c r="I180" s="389">
        <f t="shared" si="36"/>
        <v>0</v>
      </c>
      <c r="J180" s="389">
        <f t="shared" si="36"/>
        <v>0</v>
      </c>
      <c r="K180" s="390">
        <f>K182</f>
        <v>0</v>
      </c>
      <c r="L180" s="390">
        <f t="shared" ref="L180:R180" si="50">L182</f>
        <v>0</v>
      </c>
      <c r="M180" s="390">
        <f t="shared" si="50"/>
        <v>0</v>
      </c>
      <c r="N180" s="390">
        <f t="shared" si="50"/>
        <v>0</v>
      </c>
      <c r="O180" s="390">
        <f t="shared" si="50"/>
        <v>0</v>
      </c>
      <c r="P180" s="390">
        <f t="shared" si="50"/>
        <v>0</v>
      </c>
      <c r="Q180" s="390">
        <f t="shared" si="50"/>
        <v>0</v>
      </c>
      <c r="R180" s="390">
        <f t="shared" si="50"/>
        <v>0</v>
      </c>
    </row>
    <row r="181" spans="1:18" ht="12" hidden="1" customHeight="1">
      <c r="A181" s="391"/>
      <c r="B181" s="378"/>
      <c r="C181" s="392"/>
      <c r="D181" s="393"/>
      <c r="E181" s="387" t="s">
        <v>194</v>
      </c>
      <c r="F181" s="414" t="s">
        <v>416</v>
      </c>
      <c r="G181" s="389"/>
      <c r="H181" s="389"/>
      <c r="I181" s="389"/>
      <c r="J181" s="389"/>
      <c r="K181" s="390"/>
      <c r="L181" s="390"/>
      <c r="M181" s="390"/>
      <c r="N181" s="390"/>
      <c r="O181" s="390"/>
      <c r="P181" s="390"/>
      <c r="Q181" s="390"/>
      <c r="R181" s="390"/>
    </row>
    <row r="182" spans="1:18" ht="12" hidden="1" customHeight="1">
      <c r="A182" s="391">
        <v>2661</v>
      </c>
      <c r="B182" s="417" t="s">
        <v>393</v>
      </c>
      <c r="C182" s="401" t="s">
        <v>224</v>
      </c>
      <c r="D182" s="402" t="s">
        <v>13</v>
      </c>
      <c r="E182" s="387" t="s">
        <v>414</v>
      </c>
      <c r="F182" s="398"/>
      <c r="G182" s="389">
        <f t="shared" si="36"/>
        <v>0</v>
      </c>
      <c r="H182" s="389">
        <f t="shared" si="36"/>
        <v>0</v>
      </c>
      <c r="I182" s="389">
        <f t="shared" si="36"/>
        <v>0</v>
      </c>
      <c r="J182" s="389">
        <f t="shared" si="36"/>
        <v>0</v>
      </c>
      <c r="K182" s="390"/>
      <c r="L182" s="390"/>
      <c r="M182" s="390"/>
      <c r="N182" s="399"/>
      <c r="O182" s="399"/>
      <c r="P182" s="399"/>
      <c r="Q182" s="399"/>
      <c r="R182" s="399"/>
    </row>
    <row r="183" spans="1:18" ht="12" hidden="1" customHeight="1">
      <c r="A183" s="412">
        <v>2700</v>
      </c>
      <c r="B183" s="415" t="s">
        <v>417</v>
      </c>
      <c r="C183" s="392" t="s">
        <v>188</v>
      </c>
      <c r="D183" s="393" t="s">
        <v>188</v>
      </c>
      <c r="E183" s="416" t="s">
        <v>418</v>
      </c>
      <c r="F183" s="410" t="s">
        <v>419</v>
      </c>
      <c r="G183" s="389">
        <f t="shared" si="36"/>
        <v>0</v>
      </c>
      <c r="H183" s="389">
        <f t="shared" si="36"/>
        <v>0</v>
      </c>
      <c r="I183" s="389">
        <f t="shared" si="36"/>
        <v>0</v>
      </c>
      <c r="J183" s="389">
        <f t="shared" si="36"/>
        <v>0</v>
      </c>
      <c r="K183" s="390">
        <f>K185+K190+K196+K202+K205+K208</f>
        <v>0</v>
      </c>
      <c r="L183" s="390">
        <f t="shared" ref="L183:R183" si="51">L185+L190+L196+L202+L205+L208</f>
        <v>0</v>
      </c>
      <c r="M183" s="390">
        <f t="shared" si="51"/>
        <v>0</v>
      </c>
      <c r="N183" s="390">
        <f t="shared" si="51"/>
        <v>0</v>
      </c>
      <c r="O183" s="390">
        <f t="shared" si="51"/>
        <v>0</v>
      </c>
      <c r="P183" s="390">
        <f t="shared" si="51"/>
        <v>0</v>
      </c>
      <c r="Q183" s="390">
        <f t="shared" si="51"/>
        <v>0</v>
      </c>
      <c r="R183" s="390">
        <f t="shared" si="51"/>
        <v>0</v>
      </c>
    </row>
    <row r="184" spans="1:18" ht="12" hidden="1" customHeight="1">
      <c r="A184" s="386"/>
      <c r="B184" s="378"/>
      <c r="C184" s="379"/>
      <c r="D184" s="380"/>
      <c r="E184" s="387" t="s">
        <v>191</v>
      </c>
      <c r="F184" s="413" t="s">
        <v>420</v>
      </c>
      <c r="G184" s="389"/>
      <c r="H184" s="389"/>
      <c r="I184" s="389"/>
      <c r="J184" s="389"/>
      <c r="K184" s="389"/>
      <c r="L184" s="389"/>
      <c r="M184" s="389"/>
      <c r="N184" s="389"/>
      <c r="O184" s="389"/>
      <c r="P184" s="389"/>
      <c r="Q184" s="389"/>
      <c r="R184" s="389"/>
    </row>
    <row r="185" spans="1:18" ht="12" hidden="1" customHeight="1">
      <c r="A185" s="391">
        <v>2710</v>
      </c>
      <c r="B185" s="415" t="s">
        <v>417</v>
      </c>
      <c r="C185" s="392" t="s">
        <v>13</v>
      </c>
      <c r="D185" s="393" t="s">
        <v>188</v>
      </c>
      <c r="E185" s="394" t="s">
        <v>421</v>
      </c>
      <c r="F185" s="388"/>
      <c r="G185" s="389">
        <f t="shared" si="36"/>
        <v>0</v>
      </c>
      <c r="H185" s="389">
        <f t="shared" si="36"/>
        <v>0</v>
      </c>
      <c r="I185" s="389">
        <f t="shared" si="36"/>
        <v>0</v>
      </c>
      <c r="J185" s="389">
        <f t="shared" si="36"/>
        <v>0</v>
      </c>
      <c r="K185" s="390">
        <f>K187+K188+K189</f>
        <v>0</v>
      </c>
      <c r="L185" s="390">
        <f t="shared" ref="L185:R185" si="52">L187+L188+L189</f>
        <v>0</v>
      </c>
      <c r="M185" s="390">
        <f t="shared" si="52"/>
        <v>0</v>
      </c>
      <c r="N185" s="390">
        <f t="shared" si="52"/>
        <v>0</v>
      </c>
      <c r="O185" s="390">
        <f t="shared" si="52"/>
        <v>0</v>
      </c>
      <c r="P185" s="390">
        <f t="shared" si="52"/>
        <v>0</v>
      </c>
      <c r="Q185" s="390">
        <f t="shared" si="52"/>
        <v>0</v>
      </c>
      <c r="R185" s="390">
        <f t="shared" si="52"/>
        <v>0</v>
      </c>
    </row>
    <row r="186" spans="1:18" ht="12" hidden="1" customHeight="1">
      <c r="A186" s="391"/>
      <c r="B186" s="378"/>
      <c r="C186" s="392"/>
      <c r="D186" s="393"/>
      <c r="E186" s="387" t="s">
        <v>194</v>
      </c>
      <c r="F186" s="398" t="s">
        <v>422</v>
      </c>
      <c r="G186" s="389"/>
      <c r="H186" s="389"/>
      <c r="I186" s="389"/>
      <c r="J186" s="389"/>
      <c r="K186" s="390"/>
      <c r="L186" s="390"/>
      <c r="M186" s="390"/>
      <c r="N186" s="390"/>
      <c r="O186" s="390"/>
      <c r="P186" s="390"/>
      <c r="Q186" s="390"/>
      <c r="R186" s="390"/>
    </row>
    <row r="187" spans="1:18" ht="12" hidden="1" customHeight="1">
      <c r="A187" s="391">
        <v>2711</v>
      </c>
      <c r="B187" s="417" t="s">
        <v>417</v>
      </c>
      <c r="C187" s="401" t="s">
        <v>13</v>
      </c>
      <c r="D187" s="402" t="s">
        <v>13</v>
      </c>
      <c r="E187" s="387" t="s">
        <v>423</v>
      </c>
      <c r="F187" s="398"/>
      <c r="G187" s="389">
        <f t="shared" si="36"/>
        <v>0</v>
      </c>
      <c r="H187" s="389">
        <f t="shared" si="36"/>
        <v>0</v>
      </c>
      <c r="I187" s="389">
        <f t="shared" si="36"/>
        <v>0</v>
      </c>
      <c r="J187" s="389">
        <f t="shared" si="36"/>
        <v>0</v>
      </c>
      <c r="K187" s="390"/>
      <c r="L187" s="390"/>
      <c r="M187" s="390"/>
      <c r="N187" s="399"/>
      <c r="O187" s="399"/>
      <c r="P187" s="399"/>
      <c r="Q187" s="399"/>
      <c r="R187" s="399"/>
    </row>
    <row r="188" spans="1:18" ht="12" hidden="1" customHeight="1">
      <c r="A188" s="391">
        <v>2712</v>
      </c>
      <c r="B188" s="417" t="s">
        <v>417</v>
      </c>
      <c r="C188" s="401" t="s">
        <v>13</v>
      </c>
      <c r="D188" s="402" t="s">
        <v>182</v>
      </c>
      <c r="E188" s="387" t="s">
        <v>424</v>
      </c>
      <c r="F188" s="410" t="s">
        <v>425</v>
      </c>
      <c r="G188" s="389">
        <f t="shared" si="36"/>
        <v>0</v>
      </c>
      <c r="H188" s="389">
        <f t="shared" si="36"/>
        <v>0</v>
      </c>
      <c r="I188" s="389">
        <f t="shared" si="36"/>
        <v>0</v>
      </c>
      <c r="J188" s="389">
        <f t="shared" si="36"/>
        <v>0</v>
      </c>
      <c r="K188" s="390"/>
      <c r="L188" s="390"/>
      <c r="M188" s="390"/>
      <c r="N188" s="390"/>
      <c r="O188" s="390"/>
      <c r="P188" s="390"/>
      <c r="Q188" s="390"/>
      <c r="R188" s="390"/>
    </row>
    <row r="189" spans="1:18" ht="12" hidden="1" customHeight="1">
      <c r="A189" s="391">
        <v>2713</v>
      </c>
      <c r="B189" s="417" t="s">
        <v>417</v>
      </c>
      <c r="C189" s="401" t="s">
        <v>13</v>
      </c>
      <c r="D189" s="402" t="s">
        <v>183</v>
      </c>
      <c r="E189" s="387" t="s">
        <v>426</v>
      </c>
      <c r="F189" s="410" t="s">
        <v>427</v>
      </c>
      <c r="G189" s="389">
        <f t="shared" si="36"/>
        <v>0</v>
      </c>
      <c r="H189" s="389">
        <f t="shared" si="36"/>
        <v>0</v>
      </c>
      <c r="I189" s="389">
        <f t="shared" si="36"/>
        <v>0</v>
      </c>
      <c r="J189" s="389">
        <f t="shared" si="36"/>
        <v>0</v>
      </c>
      <c r="K189" s="390"/>
      <c r="L189" s="390"/>
      <c r="M189" s="390"/>
      <c r="N189" s="390"/>
      <c r="O189" s="390"/>
      <c r="P189" s="390"/>
      <c r="Q189" s="390"/>
      <c r="R189" s="390"/>
    </row>
    <row r="190" spans="1:18" ht="12" hidden="1" customHeight="1">
      <c r="A190" s="391">
        <v>2720</v>
      </c>
      <c r="B190" s="415" t="s">
        <v>417</v>
      </c>
      <c r="C190" s="392" t="s">
        <v>182</v>
      </c>
      <c r="D190" s="393" t="s">
        <v>188</v>
      </c>
      <c r="E190" s="394" t="s">
        <v>428</v>
      </c>
      <c r="F190" s="410" t="s">
        <v>429</v>
      </c>
      <c r="G190" s="389">
        <f t="shared" si="36"/>
        <v>0</v>
      </c>
      <c r="H190" s="389">
        <f t="shared" si="36"/>
        <v>0</v>
      </c>
      <c r="I190" s="389">
        <f t="shared" si="36"/>
        <v>0</v>
      </c>
      <c r="J190" s="389">
        <f t="shared" si="36"/>
        <v>0</v>
      </c>
      <c r="K190" s="390">
        <f>K192+K193+K194+K195</f>
        <v>0</v>
      </c>
      <c r="L190" s="390">
        <f t="shared" ref="L190:R190" si="53">L192+L193+L194+L195</f>
        <v>0</v>
      </c>
      <c r="M190" s="390">
        <f t="shared" si="53"/>
        <v>0</v>
      </c>
      <c r="N190" s="390">
        <f t="shared" si="53"/>
        <v>0</v>
      </c>
      <c r="O190" s="390">
        <f t="shared" si="53"/>
        <v>0</v>
      </c>
      <c r="P190" s="390">
        <f t="shared" si="53"/>
        <v>0</v>
      </c>
      <c r="Q190" s="390">
        <f t="shared" si="53"/>
        <v>0</v>
      </c>
      <c r="R190" s="390">
        <f t="shared" si="53"/>
        <v>0</v>
      </c>
    </row>
    <row r="191" spans="1:18" ht="12" hidden="1" customHeight="1">
      <c r="A191" s="391"/>
      <c r="B191" s="378"/>
      <c r="C191" s="392"/>
      <c r="D191" s="393"/>
      <c r="E191" s="387" t="s">
        <v>194</v>
      </c>
      <c r="F191" s="398" t="s">
        <v>430</v>
      </c>
      <c r="G191" s="389"/>
      <c r="H191" s="389"/>
      <c r="I191" s="389"/>
      <c r="J191" s="389"/>
      <c r="K191" s="390"/>
      <c r="L191" s="390"/>
      <c r="M191" s="390"/>
      <c r="N191" s="390"/>
      <c r="O191" s="390"/>
      <c r="P191" s="390"/>
      <c r="Q191" s="390"/>
      <c r="R191" s="390"/>
    </row>
    <row r="192" spans="1:18" ht="12" hidden="1" customHeight="1">
      <c r="A192" s="391">
        <v>2721</v>
      </c>
      <c r="B192" s="417" t="s">
        <v>417</v>
      </c>
      <c r="C192" s="401" t="s">
        <v>182</v>
      </c>
      <c r="D192" s="402" t="s">
        <v>13</v>
      </c>
      <c r="E192" s="387" t="s">
        <v>431</v>
      </c>
      <c r="F192" s="398"/>
      <c r="G192" s="389">
        <f t="shared" si="36"/>
        <v>0</v>
      </c>
      <c r="H192" s="389">
        <f t="shared" si="36"/>
        <v>0</v>
      </c>
      <c r="I192" s="389">
        <f t="shared" si="36"/>
        <v>0</v>
      </c>
      <c r="J192" s="389">
        <f t="shared" si="36"/>
        <v>0</v>
      </c>
      <c r="K192" s="390"/>
      <c r="L192" s="390"/>
      <c r="M192" s="390"/>
      <c r="N192" s="399"/>
      <c r="O192" s="399"/>
      <c r="P192" s="399"/>
      <c r="Q192" s="399"/>
      <c r="R192" s="399"/>
    </row>
    <row r="193" spans="1:18" ht="12" hidden="1" customHeight="1">
      <c r="A193" s="391">
        <v>2722</v>
      </c>
      <c r="B193" s="417" t="s">
        <v>417</v>
      </c>
      <c r="C193" s="401" t="s">
        <v>182</v>
      </c>
      <c r="D193" s="402" t="s">
        <v>182</v>
      </c>
      <c r="E193" s="387" t="s">
        <v>432</v>
      </c>
      <c r="F193" s="410" t="s">
        <v>433</v>
      </c>
      <c r="G193" s="389">
        <f t="shared" si="36"/>
        <v>0</v>
      </c>
      <c r="H193" s="389">
        <f t="shared" si="36"/>
        <v>0</v>
      </c>
      <c r="I193" s="389">
        <f t="shared" si="36"/>
        <v>0</v>
      </c>
      <c r="J193" s="389">
        <f t="shared" si="36"/>
        <v>0</v>
      </c>
      <c r="K193" s="390"/>
      <c r="L193" s="390"/>
      <c r="M193" s="390"/>
      <c r="N193" s="390"/>
      <c r="O193" s="390"/>
      <c r="P193" s="390"/>
      <c r="Q193" s="390"/>
      <c r="R193" s="390"/>
    </row>
    <row r="194" spans="1:18" ht="12" hidden="1" customHeight="1">
      <c r="A194" s="391">
        <v>2723</v>
      </c>
      <c r="B194" s="417" t="s">
        <v>417</v>
      </c>
      <c r="C194" s="401" t="s">
        <v>182</v>
      </c>
      <c r="D194" s="402" t="s">
        <v>183</v>
      </c>
      <c r="E194" s="387" t="s">
        <v>434</v>
      </c>
      <c r="F194" s="410" t="s">
        <v>435</v>
      </c>
      <c r="G194" s="389">
        <f t="shared" si="36"/>
        <v>0</v>
      </c>
      <c r="H194" s="389">
        <f t="shared" si="36"/>
        <v>0</v>
      </c>
      <c r="I194" s="389">
        <f t="shared" si="36"/>
        <v>0</v>
      </c>
      <c r="J194" s="389">
        <f t="shared" si="36"/>
        <v>0</v>
      </c>
      <c r="K194" s="390"/>
      <c r="L194" s="390"/>
      <c r="M194" s="390"/>
      <c r="N194" s="390"/>
      <c r="O194" s="390"/>
      <c r="P194" s="390"/>
      <c r="Q194" s="390"/>
      <c r="R194" s="390"/>
    </row>
    <row r="195" spans="1:18" ht="12" hidden="1" customHeight="1">
      <c r="A195" s="391">
        <v>2724</v>
      </c>
      <c r="B195" s="417" t="s">
        <v>417</v>
      </c>
      <c r="C195" s="401" t="s">
        <v>182</v>
      </c>
      <c r="D195" s="402" t="s">
        <v>184</v>
      </c>
      <c r="E195" s="387" t="s">
        <v>436</v>
      </c>
      <c r="F195" s="410" t="s">
        <v>437</v>
      </c>
      <c r="G195" s="389">
        <f t="shared" si="36"/>
        <v>0</v>
      </c>
      <c r="H195" s="389">
        <f t="shared" si="36"/>
        <v>0</v>
      </c>
      <c r="I195" s="389">
        <f t="shared" si="36"/>
        <v>0</v>
      </c>
      <c r="J195" s="389">
        <f t="shared" si="36"/>
        <v>0</v>
      </c>
      <c r="K195" s="390"/>
      <c r="L195" s="390"/>
      <c r="M195" s="390"/>
      <c r="N195" s="390"/>
      <c r="O195" s="390"/>
      <c r="P195" s="390"/>
      <c r="Q195" s="390"/>
      <c r="R195" s="390"/>
    </row>
    <row r="196" spans="1:18" ht="12" hidden="1" customHeight="1">
      <c r="A196" s="391">
        <v>2730</v>
      </c>
      <c r="B196" s="415" t="s">
        <v>417</v>
      </c>
      <c r="C196" s="392" t="s">
        <v>183</v>
      </c>
      <c r="D196" s="393" t="s">
        <v>188</v>
      </c>
      <c r="E196" s="394" t="s">
        <v>438</v>
      </c>
      <c r="F196" s="410" t="s">
        <v>439</v>
      </c>
      <c r="G196" s="389">
        <f t="shared" si="36"/>
        <v>0</v>
      </c>
      <c r="H196" s="389">
        <f t="shared" si="36"/>
        <v>0</v>
      </c>
      <c r="I196" s="389">
        <f t="shared" si="36"/>
        <v>0</v>
      </c>
      <c r="J196" s="389">
        <f t="shared" si="36"/>
        <v>0</v>
      </c>
      <c r="K196" s="390">
        <f>K198+K199+K200+K201</f>
        <v>0</v>
      </c>
      <c r="L196" s="390">
        <f t="shared" ref="L196:R196" si="54">L198+L199+L200+L201</f>
        <v>0</v>
      </c>
      <c r="M196" s="390">
        <f t="shared" si="54"/>
        <v>0</v>
      </c>
      <c r="N196" s="390">
        <f t="shared" si="54"/>
        <v>0</v>
      </c>
      <c r="O196" s="390">
        <f t="shared" si="54"/>
        <v>0</v>
      </c>
      <c r="P196" s="390">
        <f t="shared" si="54"/>
        <v>0</v>
      </c>
      <c r="Q196" s="390">
        <f t="shared" si="54"/>
        <v>0</v>
      </c>
      <c r="R196" s="390">
        <f t="shared" si="54"/>
        <v>0</v>
      </c>
    </row>
    <row r="197" spans="1:18" ht="12" hidden="1" customHeight="1">
      <c r="A197" s="391"/>
      <c r="B197" s="378"/>
      <c r="C197" s="392"/>
      <c r="D197" s="393"/>
      <c r="E197" s="387" t="s">
        <v>194</v>
      </c>
      <c r="F197" s="398" t="s">
        <v>440</v>
      </c>
      <c r="G197" s="389"/>
      <c r="H197" s="389"/>
      <c r="I197" s="389"/>
      <c r="J197" s="389"/>
      <c r="K197" s="390"/>
      <c r="L197" s="390"/>
      <c r="M197" s="390"/>
      <c r="N197" s="390"/>
      <c r="O197" s="390"/>
      <c r="P197" s="390"/>
      <c r="Q197" s="390"/>
      <c r="R197" s="390"/>
    </row>
    <row r="198" spans="1:18" ht="12" hidden="1" customHeight="1">
      <c r="A198" s="391">
        <v>2731</v>
      </c>
      <c r="B198" s="417" t="s">
        <v>417</v>
      </c>
      <c r="C198" s="401" t="s">
        <v>183</v>
      </c>
      <c r="D198" s="402" t="s">
        <v>13</v>
      </c>
      <c r="E198" s="387" t="s">
        <v>441</v>
      </c>
      <c r="F198" s="398"/>
      <c r="G198" s="389">
        <f t="shared" si="36"/>
        <v>0</v>
      </c>
      <c r="H198" s="389">
        <f t="shared" si="36"/>
        <v>0</v>
      </c>
      <c r="I198" s="389">
        <f t="shared" si="36"/>
        <v>0</v>
      </c>
      <c r="J198" s="389">
        <f t="shared" si="36"/>
        <v>0</v>
      </c>
      <c r="K198" s="390"/>
      <c r="L198" s="390"/>
      <c r="M198" s="390"/>
      <c r="N198" s="399"/>
      <c r="O198" s="399"/>
      <c r="P198" s="399"/>
      <c r="Q198" s="399"/>
      <c r="R198" s="399"/>
    </row>
    <row r="199" spans="1:18" ht="12" hidden="1" customHeight="1">
      <c r="A199" s="391">
        <v>2732</v>
      </c>
      <c r="B199" s="417" t="s">
        <v>417</v>
      </c>
      <c r="C199" s="401" t="s">
        <v>183</v>
      </c>
      <c r="D199" s="402" t="s">
        <v>182</v>
      </c>
      <c r="E199" s="387" t="s">
        <v>442</v>
      </c>
      <c r="F199" s="388" t="s">
        <v>443</v>
      </c>
      <c r="G199" s="389">
        <f t="shared" si="36"/>
        <v>0</v>
      </c>
      <c r="H199" s="389">
        <f t="shared" si="36"/>
        <v>0</v>
      </c>
      <c r="I199" s="389">
        <f t="shared" si="36"/>
        <v>0</v>
      </c>
      <c r="J199" s="389">
        <f t="shared" si="36"/>
        <v>0</v>
      </c>
      <c r="K199" s="390"/>
      <c r="L199" s="390"/>
      <c r="M199" s="390"/>
      <c r="N199" s="390"/>
      <c r="O199" s="390"/>
      <c r="P199" s="390"/>
      <c r="Q199" s="390"/>
      <c r="R199" s="390"/>
    </row>
    <row r="200" spans="1:18" ht="12" hidden="1" customHeight="1">
      <c r="A200" s="391">
        <v>2733</v>
      </c>
      <c r="B200" s="417" t="s">
        <v>417</v>
      </c>
      <c r="C200" s="401" t="s">
        <v>183</v>
      </c>
      <c r="D200" s="402" t="s">
        <v>183</v>
      </c>
      <c r="E200" s="387" t="s">
        <v>444</v>
      </c>
      <c r="F200" s="388" t="s">
        <v>445</v>
      </c>
      <c r="G200" s="389">
        <f t="shared" si="36"/>
        <v>0</v>
      </c>
      <c r="H200" s="389">
        <f t="shared" si="36"/>
        <v>0</v>
      </c>
      <c r="I200" s="389">
        <f t="shared" si="36"/>
        <v>0</v>
      </c>
      <c r="J200" s="389">
        <f t="shared" si="36"/>
        <v>0</v>
      </c>
      <c r="K200" s="390"/>
      <c r="L200" s="390"/>
      <c r="M200" s="390"/>
      <c r="N200" s="390"/>
      <c r="O200" s="390"/>
      <c r="P200" s="390"/>
      <c r="Q200" s="390"/>
      <c r="R200" s="390"/>
    </row>
    <row r="201" spans="1:18" ht="12" hidden="1" customHeight="1">
      <c r="A201" s="391">
        <v>2734</v>
      </c>
      <c r="B201" s="417" t="s">
        <v>417</v>
      </c>
      <c r="C201" s="401" t="s">
        <v>183</v>
      </c>
      <c r="D201" s="402" t="s">
        <v>184</v>
      </c>
      <c r="E201" s="387" t="s">
        <v>446</v>
      </c>
      <c r="F201" s="388" t="s">
        <v>447</v>
      </c>
      <c r="G201" s="389">
        <f t="shared" si="36"/>
        <v>0</v>
      </c>
      <c r="H201" s="389">
        <f t="shared" si="36"/>
        <v>0</v>
      </c>
      <c r="I201" s="389">
        <f t="shared" si="36"/>
        <v>0</v>
      </c>
      <c r="J201" s="389">
        <f t="shared" si="36"/>
        <v>0</v>
      </c>
      <c r="K201" s="390"/>
      <c r="L201" s="390"/>
      <c r="M201" s="390"/>
      <c r="N201" s="390"/>
      <c r="O201" s="390"/>
      <c r="P201" s="390"/>
      <c r="Q201" s="390"/>
      <c r="R201" s="390"/>
    </row>
    <row r="202" spans="1:18" ht="12" hidden="1" customHeight="1">
      <c r="A202" s="391">
        <v>2740</v>
      </c>
      <c r="B202" s="415" t="s">
        <v>417</v>
      </c>
      <c r="C202" s="392" t="s">
        <v>184</v>
      </c>
      <c r="D202" s="393" t="s">
        <v>188</v>
      </c>
      <c r="E202" s="394" t="s">
        <v>448</v>
      </c>
      <c r="F202" s="388" t="s">
        <v>449</v>
      </c>
      <c r="G202" s="389">
        <f t="shared" si="36"/>
        <v>0</v>
      </c>
      <c r="H202" s="389">
        <f t="shared" si="36"/>
        <v>0</v>
      </c>
      <c r="I202" s="389">
        <f t="shared" si="36"/>
        <v>0</v>
      </c>
      <c r="J202" s="389">
        <f t="shared" si="36"/>
        <v>0</v>
      </c>
      <c r="K202" s="390">
        <f>K204</f>
        <v>0</v>
      </c>
      <c r="L202" s="390">
        <f t="shared" ref="L202:R202" si="55">L204</f>
        <v>0</v>
      </c>
      <c r="M202" s="390">
        <f t="shared" si="55"/>
        <v>0</v>
      </c>
      <c r="N202" s="390">
        <f t="shared" si="55"/>
        <v>0</v>
      </c>
      <c r="O202" s="390">
        <f t="shared" si="55"/>
        <v>0</v>
      </c>
      <c r="P202" s="390">
        <f t="shared" si="55"/>
        <v>0</v>
      </c>
      <c r="Q202" s="390">
        <f t="shared" si="55"/>
        <v>0</v>
      </c>
      <c r="R202" s="390">
        <f t="shared" si="55"/>
        <v>0</v>
      </c>
    </row>
    <row r="203" spans="1:18" ht="12" hidden="1" customHeight="1">
      <c r="A203" s="391"/>
      <c r="B203" s="378"/>
      <c r="C203" s="392"/>
      <c r="D203" s="393"/>
      <c r="E203" s="387" t="s">
        <v>194</v>
      </c>
      <c r="F203" s="398" t="s">
        <v>450</v>
      </c>
      <c r="G203" s="389"/>
      <c r="H203" s="389"/>
      <c r="I203" s="389"/>
      <c r="J203" s="389"/>
      <c r="K203" s="390"/>
      <c r="L203" s="390"/>
      <c r="M203" s="390"/>
      <c r="N203" s="390"/>
      <c r="O203" s="390"/>
      <c r="P203" s="390"/>
      <c r="Q203" s="390"/>
      <c r="R203" s="390"/>
    </row>
    <row r="204" spans="1:18" ht="12" hidden="1" customHeight="1">
      <c r="A204" s="391">
        <v>2741</v>
      </c>
      <c r="B204" s="417" t="s">
        <v>417</v>
      </c>
      <c r="C204" s="401" t="s">
        <v>184</v>
      </c>
      <c r="D204" s="402" t="s">
        <v>13</v>
      </c>
      <c r="E204" s="387" t="s">
        <v>448</v>
      </c>
      <c r="F204" s="398"/>
      <c r="G204" s="389">
        <f t="shared" ref="G204:J266" si="56">K204+O204</f>
        <v>0</v>
      </c>
      <c r="H204" s="389">
        <f t="shared" si="56"/>
        <v>0</v>
      </c>
      <c r="I204" s="389">
        <f t="shared" si="56"/>
        <v>0</v>
      </c>
      <c r="J204" s="389">
        <f t="shared" si="56"/>
        <v>0</v>
      </c>
      <c r="K204" s="390"/>
      <c r="L204" s="390"/>
      <c r="M204" s="390"/>
      <c r="N204" s="399"/>
      <c r="O204" s="399"/>
      <c r="P204" s="399"/>
      <c r="Q204" s="399"/>
      <c r="R204" s="399"/>
    </row>
    <row r="205" spans="1:18" ht="12" hidden="1" customHeight="1">
      <c r="A205" s="391">
        <v>2750</v>
      </c>
      <c r="B205" s="415" t="s">
        <v>417</v>
      </c>
      <c r="C205" s="392" t="s">
        <v>219</v>
      </c>
      <c r="D205" s="393" t="s">
        <v>188</v>
      </c>
      <c r="E205" s="394" t="s">
        <v>451</v>
      </c>
      <c r="F205" s="410" t="s">
        <v>452</v>
      </c>
      <c r="G205" s="389">
        <f t="shared" si="56"/>
        <v>0</v>
      </c>
      <c r="H205" s="389">
        <f t="shared" si="56"/>
        <v>0</v>
      </c>
      <c r="I205" s="389">
        <f t="shared" si="56"/>
        <v>0</v>
      </c>
      <c r="J205" s="389">
        <f t="shared" si="56"/>
        <v>0</v>
      </c>
      <c r="K205" s="390">
        <f>K207</f>
        <v>0</v>
      </c>
      <c r="L205" s="390">
        <f t="shared" ref="L205:R205" si="57">L207</f>
        <v>0</v>
      </c>
      <c r="M205" s="390">
        <f t="shared" si="57"/>
        <v>0</v>
      </c>
      <c r="N205" s="390">
        <f t="shared" si="57"/>
        <v>0</v>
      </c>
      <c r="O205" s="390">
        <f t="shared" si="57"/>
        <v>0</v>
      </c>
      <c r="P205" s="390">
        <f t="shared" si="57"/>
        <v>0</v>
      </c>
      <c r="Q205" s="390">
        <f t="shared" si="57"/>
        <v>0</v>
      </c>
      <c r="R205" s="390">
        <f t="shared" si="57"/>
        <v>0</v>
      </c>
    </row>
    <row r="206" spans="1:18" ht="12" hidden="1" customHeight="1">
      <c r="A206" s="391"/>
      <c r="B206" s="378"/>
      <c r="C206" s="392"/>
      <c r="D206" s="393"/>
      <c r="E206" s="387" t="s">
        <v>194</v>
      </c>
      <c r="F206" s="398" t="s">
        <v>453</v>
      </c>
      <c r="G206" s="389"/>
      <c r="H206" s="389"/>
      <c r="I206" s="389"/>
      <c r="J206" s="389"/>
      <c r="K206" s="390"/>
      <c r="L206" s="390"/>
      <c r="M206" s="390"/>
      <c r="N206" s="390"/>
      <c r="O206" s="390"/>
      <c r="P206" s="390"/>
      <c r="Q206" s="390"/>
      <c r="R206" s="390"/>
    </row>
    <row r="207" spans="1:18" ht="12" hidden="1" customHeight="1">
      <c r="A207" s="391">
        <v>2751</v>
      </c>
      <c r="B207" s="417" t="s">
        <v>417</v>
      </c>
      <c r="C207" s="401" t="s">
        <v>219</v>
      </c>
      <c r="D207" s="402" t="s">
        <v>13</v>
      </c>
      <c r="E207" s="387" t="s">
        <v>451</v>
      </c>
      <c r="F207" s="398"/>
      <c r="G207" s="389">
        <f t="shared" si="56"/>
        <v>0</v>
      </c>
      <c r="H207" s="389">
        <f t="shared" si="56"/>
        <v>0</v>
      </c>
      <c r="I207" s="389">
        <f t="shared" si="56"/>
        <v>0</v>
      </c>
      <c r="J207" s="389">
        <f t="shared" si="56"/>
        <v>0</v>
      </c>
      <c r="K207" s="390"/>
      <c r="L207" s="390"/>
      <c r="M207" s="390"/>
      <c r="N207" s="399"/>
      <c r="O207" s="399"/>
      <c r="P207" s="399"/>
      <c r="Q207" s="399"/>
      <c r="R207" s="399"/>
    </row>
    <row r="208" spans="1:18" ht="12" hidden="1" customHeight="1">
      <c r="A208" s="391">
        <v>2760</v>
      </c>
      <c r="B208" s="415" t="s">
        <v>417</v>
      </c>
      <c r="C208" s="392" t="s">
        <v>224</v>
      </c>
      <c r="D208" s="393" t="s">
        <v>188</v>
      </c>
      <c r="E208" s="394" t="s">
        <v>454</v>
      </c>
      <c r="F208" s="410" t="s">
        <v>453</v>
      </c>
      <c r="G208" s="389">
        <f t="shared" si="56"/>
        <v>0</v>
      </c>
      <c r="H208" s="389">
        <f t="shared" si="56"/>
        <v>0</v>
      </c>
      <c r="I208" s="389">
        <f t="shared" si="56"/>
        <v>0</v>
      </c>
      <c r="J208" s="389">
        <f t="shared" si="56"/>
        <v>0</v>
      </c>
      <c r="K208" s="390">
        <f>K210+K211</f>
        <v>0</v>
      </c>
      <c r="L208" s="390">
        <f t="shared" ref="L208:R208" si="58">L210+L211</f>
        <v>0</v>
      </c>
      <c r="M208" s="390">
        <f t="shared" si="58"/>
        <v>0</v>
      </c>
      <c r="N208" s="390">
        <f t="shared" si="58"/>
        <v>0</v>
      </c>
      <c r="O208" s="390">
        <f t="shared" si="58"/>
        <v>0</v>
      </c>
      <c r="P208" s="390">
        <f t="shared" si="58"/>
        <v>0</v>
      </c>
      <c r="Q208" s="390">
        <f t="shared" si="58"/>
        <v>0</v>
      </c>
      <c r="R208" s="390">
        <f t="shared" si="58"/>
        <v>0</v>
      </c>
    </row>
    <row r="209" spans="1:18" ht="12" hidden="1" customHeight="1">
      <c r="A209" s="391"/>
      <c r="B209" s="378"/>
      <c r="C209" s="392"/>
      <c r="D209" s="393"/>
      <c r="E209" s="387" t="s">
        <v>194</v>
      </c>
      <c r="F209" s="398" t="s">
        <v>455</v>
      </c>
      <c r="G209" s="389"/>
      <c r="H209" s="389"/>
      <c r="I209" s="389"/>
      <c r="J209" s="389"/>
      <c r="K209" s="390"/>
      <c r="L209" s="390"/>
      <c r="M209" s="390"/>
      <c r="N209" s="390"/>
      <c r="O209" s="390"/>
      <c r="P209" s="390"/>
      <c r="Q209" s="390"/>
      <c r="R209" s="390"/>
    </row>
    <row r="210" spans="1:18" ht="12" hidden="1" customHeight="1">
      <c r="A210" s="391">
        <v>2761</v>
      </c>
      <c r="B210" s="417" t="s">
        <v>417</v>
      </c>
      <c r="C210" s="401" t="s">
        <v>224</v>
      </c>
      <c r="D210" s="402" t="s">
        <v>13</v>
      </c>
      <c r="E210" s="387" t="s">
        <v>456</v>
      </c>
      <c r="F210" s="398"/>
      <c r="G210" s="389">
        <f t="shared" si="56"/>
        <v>0</v>
      </c>
      <c r="H210" s="389">
        <f t="shared" si="56"/>
        <v>0</v>
      </c>
      <c r="I210" s="389">
        <f t="shared" si="56"/>
        <v>0</v>
      </c>
      <c r="J210" s="389">
        <f t="shared" si="56"/>
        <v>0</v>
      </c>
      <c r="K210" s="390"/>
      <c r="L210" s="390"/>
      <c r="M210" s="390"/>
      <c r="N210" s="399"/>
      <c r="O210" s="399"/>
      <c r="P210" s="399"/>
      <c r="Q210" s="399"/>
      <c r="R210" s="399"/>
    </row>
    <row r="211" spans="1:18" ht="12" hidden="1" customHeight="1">
      <c r="A211" s="391">
        <v>2762</v>
      </c>
      <c r="B211" s="417" t="s">
        <v>417</v>
      </c>
      <c r="C211" s="401" t="s">
        <v>224</v>
      </c>
      <c r="D211" s="402" t="s">
        <v>182</v>
      </c>
      <c r="E211" s="387" t="s">
        <v>454</v>
      </c>
      <c r="F211" s="398"/>
      <c r="G211" s="389">
        <f t="shared" si="56"/>
        <v>0</v>
      </c>
      <c r="H211" s="389">
        <f t="shared" si="56"/>
        <v>0</v>
      </c>
      <c r="I211" s="389">
        <f t="shared" si="56"/>
        <v>0</v>
      </c>
      <c r="J211" s="389">
        <f t="shared" si="56"/>
        <v>0</v>
      </c>
      <c r="K211" s="390"/>
      <c r="L211" s="390"/>
      <c r="M211" s="390"/>
      <c r="N211" s="390"/>
      <c r="O211" s="390"/>
      <c r="P211" s="390"/>
      <c r="Q211" s="390"/>
      <c r="R211" s="390"/>
    </row>
    <row r="212" spans="1:18" ht="48" customHeight="1">
      <c r="A212" s="412">
        <v>2800</v>
      </c>
      <c r="B212" s="415" t="s">
        <v>457</v>
      </c>
      <c r="C212" s="392" t="s">
        <v>188</v>
      </c>
      <c r="D212" s="393" t="s">
        <v>188</v>
      </c>
      <c r="E212" s="416" t="s">
        <v>458</v>
      </c>
      <c r="F212" s="410" t="s">
        <v>459</v>
      </c>
      <c r="G212" s="383">
        <f t="shared" si="56"/>
        <v>316508.842</v>
      </c>
      <c r="H212" s="383">
        <f t="shared" si="56"/>
        <v>825795.78299999994</v>
      </c>
      <c r="I212" s="383">
        <f t="shared" si="56"/>
        <v>943642.41299999994</v>
      </c>
      <c r="J212" s="383">
        <f t="shared" si="56"/>
        <v>1253251.0734000001</v>
      </c>
      <c r="K212" s="419">
        <f>K214+K217+K226+K231+K236+K239</f>
        <v>15638.5</v>
      </c>
      <c r="L212" s="419">
        <f t="shared" ref="L212:R212" si="59">L214+L217+L226+L231+L236+L239</f>
        <v>28950.2</v>
      </c>
      <c r="M212" s="419">
        <f t="shared" si="59"/>
        <v>40433.83</v>
      </c>
      <c r="N212" s="419">
        <f t="shared" si="59"/>
        <v>57876.090400000001</v>
      </c>
      <c r="O212" s="419">
        <f t="shared" si="59"/>
        <v>300870.342</v>
      </c>
      <c r="P212" s="419">
        <f t="shared" si="59"/>
        <v>796845.58299999998</v>
      </c>
      <c r="Q212" s="419">
        <f t="shared" si="59"/>
        <v>903208.58299999998</v>
      </c>
      <c r="R212" s="419">
        <f t="shared" si="59"/>
        <v>1195374.983</v>
      </c>
    </row>
    <row r="213" spans="1:18" ht="13.5" customHeight="1">
      <c r="A213" s="386"/>
      <c r="B213" s="378"/>
      <c r="C213" s="379"/>
      <c r="D213" s="380"/>
      <c r="E213" s="387" t="s">
        <v>191</v>
      </c>
      <c r="F213" s="413" t="s">
        <v>460</v>
      </c>
      <c r="G213" s="389"/>
      <c r="H213" s="389"/>
      <c r="I213" s="389"/>
      <c r="J213" s="389"/>
      <c r="K213" s="389"/>
      <c r="L213" s="389"/>
      <c r="M213" s="389"/>
      <c r="N213" s="389"/>
      <c r="O213" s="389"/>
      <c r="P213" s="389"/>
      <c r="Q213" s="389"/>
      <c r="R213" s="389"/>
    </row>
    <row r="214" spans="1:18" ht="26.25" customHeight="1">
      <c r="A214" s="391">
        <v>2810</v>
      </c>
      <c r="B214" s="417" t="s">
        <v>457</v>
      </c>
      <c r="C214" s="401" t="s">
        <v>13</v>
      </c>
      <c r="D214" s="402" t="s">
        <v>188</v>
      </c>
      <c r="E214" s="394" t="s">
        <v>461</v>
      </c>
      <c r="F214" s="388"/>
      <c r="G214" s="372">
        <f t="shared" si="56"/>
        <v>147135</v>
      </c>
      <c r="H214" s="372">
        <f t="shared" si="56"/>
        <v>547585</v>
      </c>
      <c r="I214" s="372">
        <f t="shared" si="56"/>
        <v>654348</v>
      </c>
      <c r="J214" s="372">
        <f t="shared" si="56"/>
        <v>942861.39999999991</v>
      </c>
      <c r="K214" s="404">
        <f>K216</f>
        <v>600</v>
      </c>
      <c r="L214" s="404">
        <f t="shared" ref="L214:R214" si="60">L216</f>
        <v>1050</v>
      </c>
      <c r="M214" s="404">
        <f t="shared" si="60"/>
        <v>1450</v>
      </c>
      <c r="N214" s="404">
        <f t="shared" si="60"/>
        <v>8450</v>
      </c>
      <c r="O214" s="404">
        <f t="shared" si="60"/>
        <v>146535</v>
      </c>
      <c r="P214" s="404">
        <f t="shared" si="60"/>
        <v>546535</v>
      </c>
      <c r="Q214" s="404">
        <f t="shared" si="60"/>
        <v>652898</v>
      </c>
      <c r="R214" s="404">
        <f t="shared" si="60"/>
        <v>934411.39999999991</v>
      </c>
    </row>
    <row r="215" spans="1:18" ht="12.75" customHeight="1">
      <c r="A215" s="391"/>
      <c r="B215" s="378"/>
      <c r="C215" s="392"/>
      <c r="D215" s="393"/>
      <c r="E215" s="387" t="s">
        <v>194</v>
      </c>
      <c r="F215" s="398" t="s">
        <v>462</v>
      </c>
      <c r="G215" s="372"/>
      <c r="H215" s="372"/>
      <c r="I215" s="372"/>
      <c r="J215" s="372"/>
      <c r="K215" s="404"/>
      <c r="L215" s="404"/>
      <c r="M215" s="404"/>
      <c r="N215" s="404"/>
      <c r="O215" s="404"/>
      <c r="P215" s="404"/>
      <c r="Q215" s="404"/>
      <c r="R215" s="404"/>
    </row>
    <row r="216" spans="1:18" ht="27" customHeight="1">
      <c r="A216" s="391">
        <v>2811</v>
      </c>
      <c r="B216" s="417" t="s">
        <v>457</v>
      </c>
      <c r="C216" s="401" t="s">
        <v>13</v>
      </c>
      <c r="D216" s="402" t="s">
        <v>13</v>
      </c>
      <c r="E216" s="387" t="s">
        <v>461</v>
      </c>
      <c r="F216" s="398"/>
      <c r="G216" s="372">
        <f t="shared" si="56"/>
        <v>147135</v>
      </c>
      <c r="H216" s="372">
        <f t="shared" si="56"/>
        <v>547585</v>
      </c>
      <c r="I216" s="372">
        <f t="shared" si="56"/>
        <v>654348</v>
      </c>
      <c r="J216" s="372">
        <f t="shared" si="56"/>
        <v>942861.39999999991</v>
      </c>
      <c r="K216" s="404">
        <f>'[1]hangst sport'!G32</f>
        <v>600</v>
      </c>
      <c r="L216" s="404">
        <f>'[1]hangst sport'!H32</f>
        <v>1050</v>
      </c>
      <c r="M216" s="404">
        <f>'[1]hangst sport'!I32</f>
        <v>1450</v>
      </c>
      <c r="N216" s="404">
        <f>'[1]hangst sport'!J32</f>
        <v>8450</v>
      </c>
      <c r="O216" s="409">
        <f>'[1]hangst sport'!G150</f>
        <v>146535</v>
      </c>
      <c r="P216" s="409">
        <f>'[1]hangst sport'!H150</f>
        <v>546535</v>
      </c>
      <c r="Q216" s="409">
        <f>'[1]hangst sport'!I150</f>
        <v>652898</v>
      </c>
      <c r="R216" s="409">
        <f>'[1]hangst sport'!J150</f>
        <v>934411.39999999991</v>
      </c>
    </row>
    <row r="217" spans="1:18" ht="23.25" customHeight="1">
      <c r="A217" s="391">
        <v>2820</v>
      </c>
      <c r="B217" s="415" t="s">
        <v>457</v>
      </c>
      <c r="C217" s="392" t="s">
        <v>182</v>
      </c>
      <c r="D217" s="393" t="s">
        <v>188</v>
      </c>
      <c r="E217" s="394" t="s">
        <v>463</v>
      </c>
      <c r="F217" s="410" t="s">
        <v>464</v>
      </c>
      <c r="G217" s="373">
        <f t="shared" si="56"/>
        <v>167891.342</v>
      </c>
      <c r="H217" s="373">
        <f t="shared" si="56"/>
        <v>274660.783</v>
      </c>
      <c r="I217" s="373">
        <f t="shared" si="56"/>
        <v>284311.913</v>
      </c>
      <c r="J217" s="373">
        <f t="shared" si="56"/>
        <v>304294.67340000003</v>
      </c>
      <c r="K217" s="403">
        <f>K219+K220+K221+K222+K223+K224+K225</f>
        <v>13556</v>
      </c>
      <c r="L217" s="403">
        <f t="shared" ref="L217:R217" si="61">L219+L220+L221+L222+L223+L224+L225</f>
        <v>24350.2</v>
      </c>
      <c r="M217" s="403">
        <f t="shared" si="61"/>
        <v>34001.33</v>
      </c>
      <c r="N217" s="403">
        <f t="shared" si="61"/>
        <v>43331.090400000001</v>
      </c>
      <c r="O217" s="403">
        <f t="shared" si="61"/>
        <v>154335.342</v>
      </c>
      <c r="P217" s="403">
        <f t="shared" si="61"/>
        <v>250310.58300000001</v>
      </c>
      <c r="Q217" s="403">
        <f t="shared" si="61"/>
        <v>250310.58300000001</v>
      </c>
      <c r="R217" s="403">
        <f t="shared" si="61"/>
        <v>260963.58300000001</v>
      </c>
    </row>
    <row r="218" spans="1:18" ht="12.75" customHeight="1">
      <c r="A218" s="391"/>
      <c r="B218" s="378"/>
      <c r="C218" s="392"/>
      <c r="D218" s="393"/>
      <c r="E218" s="387" t="s">
        <v>194</v>
      </c>
      <c r="F218" s="398" t="s">
        <v>465</v>
      </c>
      <c r="G218" s="389"/>
      <c r="H218" s="389"/>
      <c r="I218" s="389"/>
      <c r="J218" s="389"/>
      <c r="K218" s="390"/>
      <c r="L218" s="390"/>
      <c r="M218" s="390"/>
      <c r="N218" s="390"/>
      <c r="O218" s="390"/>
      <c r="P218" s="390"/>
      <c r="Q218" s="390"/>
      <c r="R218" s="390"/>
    </row>
    <row r="219" spans="1:18" ht="12.75" customHeight="1">
      <c r="A219" s="391">
        <v>2821</v>
      </c>
      <c r="B219" s="417" t="s">
        <v>457</v>
      </c>
      <c r="C219" s="401" t="s">
        <v>182</v>
      </c>
      <c r="D219" s="402" t="s">
        <v>13</v>
      </c>
      <c r="E219" s="387" t="s">
        <v>466</v>
      </c>
      <c r="F219" s="398"/>
      <c r="G219" s="372">
        <f t="shared" si="56"/>
        <v>54661.283000000003</v>
      </c>
      <c r="H219" s="372">
        <f t="shared" si="56"/>
        <v>59136.883000000002</v>
      </c>
      <c r="I219" s="372">
        <f t="shared" si="56"/>
        <v>63378.483</v>
      </c>
      <c r="J219" s="372">
        <f t="shared" si="56"/>
        <v>66583.282999999996</v>
      </c>
      <c r="K219" s="404">
        <f>'[1]kentr. grad'!G33</f>
        <v>5992.4</v>
      </c>
      <c r="L219" s="404">
        <f>'[1]kentr. grad'!H33</f>
        <v>10468</v>
      </c>
      <c r="M219" s="404">
        <f>'[1]kentr. grad'!I33</f>
        <v>14709.6</v>
      </c>
      <c r="N219" s="404">
        <f>'[1]kentr. grad'!J33</f>
        <v>17914.400000000001</v>
      </c>
      <c r="O219" s="409">
        <f>'[1]kentr. grad'!G151</f>
        <v>48668.883000000002</v>
      </c>
      <c r="P219" s="409">
        <f>'[1]kentr. grad'!H151</f>
        <v>48668.883000000002</v>
      </c>
      <c r="Q219" s="409">
        <f>'[1]kentr. grad'!I151</f>
        <v>48668.883000000002</v>
      </c>
      <c r="R219" s="409">
        <f>'[1]kentr. grad'!F151</f>
        <v>48668.883000000002</v>
      </c>
    </row>
    <row r="220" spans="1:18" ht="12" hidden="1" customHeight="1">
      <c r="A220" s="391">
        <v>2822</v>
      </c>
      <c r="B220" s="417" t="s">
        <v>457</v>
      </c>
      <c r="C220" s="401" t="s">
        <v>182</v>
      </c>
      <c r="D220" s="402" t="s">
        <v>182</v>
      </c>
      <c r="E220" s="387" t="s">
        <v>467</v>
      </c>
      <c r="F220" s="398"/>
      <c r="G220" s="389">
        <f t="shared" si="56"/>
        <v>0</v>
      </c>
      <c r="H220" s="389">
        <f t="shared" si="56"/>
        <v>0</v>
      </c>
      <c r="I220" s="389">
        <f t="shared" si="56"/>
        <v>0</v>
      </c>
      <c r="J220" s="389">
        <f t="shared" si="56"/>
        <v>0</v>
      </c>
      <c r="K220" s="390"/>
      <c r="L220" s="390"/>
      <c r="M220" s="390"/>
      <c r="N220" s="390"/>
      <c r="O220" s="390"/>
      <c r="P220" s="390"/>
      <c r="Q220" s="390"/>
      <c r="R220" s="390"/>
    </row>
    <row r="221" spans="1:18" ht="24" customHeight="1">
      <c r="A221" s="391">
        <v>2823</v>
      </c>
      <c r="B221" s="417" t="s">
        <v>457</v>
      </c>
      <c r="C221" s="401" t="s">
        <v>182</v>
      </c>
      <c r="D221" s="402" t="s">
        <v>183</v>
      </c>
      <c r="E221" s="387" t="s">
        <v>468</v>
      </c>
      <c r="F221" s="398"/>
      <c r="G221" s="373">
        <f t="shared" si="56"/>
        <v>112930.05900000001</v>
      </c>
      <c r="H221" s="373">
        <f t="shared" si="56"/>
        <v>214823.90000000002</v>
      </c>
      <c r="I221" s="373">
        <f t="shared" si="56"/>
        <v>219902.5</v>
      </c>
      <c r="J221" s="373">
        <f t="shared" si="56"/>
        <v>236480.46000000002</v>
      </c>
      <c r="K221" s="403">
        <f>'[1]mshak palat'!G32</f>
        <v>7263.6</v>
      </c>
      <c r="L221" s="403">
        <f>'[1]mshak palat'!H32</f>
        <v>13182.2</v>
      </c>
      <c r="M221" s="403">
        <f>'[1]mshak palat'!I32+'[1]mshak palat (2)'!I32</f>
        <v>18260.8</v>
      </c>
      <c r="N221" s="403">
        <f>'[1]mshak palat'!J32+'[1]mshak palat (2)'!J32</f>
        <v>24185.759999999998</v>
      </c>
      <c r="O221" s="403">
        <f>'[1]mshak palat'!G150</f>
        <v>105666.459</v>
      </c>
      <c r="P221" s="403">
        <f>'[1]mshak palat'!H150</f>
        <v>201641.7</v>
      </c>
      <c r="Q221" s="403">
        <f>'[1]mshak palat'!I150</f>
        <v>201641.7</v>
      </c>
      <c r="R221" s="403">
        <f>'[1]mshak palat'!J150</f>
        <v>212294.7</v>
      </c>
    </row>
    <row r="222" spans="1:18" ht="25.5" customHeight="1">
      <c r="A222" s="391">
        <v>2824</v>
      </c>
      <c r="B222" s="417" t="s">
        <v>457</v>
      </c>
      <c r="C222" s="401" t="s">
        <v>182</v>
      </c>
      <c r="D222" s="402" t="s">
        <v>184</v>
      </c>
      <c r="E222" s="387" t="s">
        <v>469</v>
      </c>
      <c r="F222" s="410" t="s">
        <v>470</v>
      </c>
      <c r="G222" s="372">
        <f t="shared" si="56"/>
        <v>300</v>
      </c>
      <c r="H222" s="372">
        <f t="shared" si="56"/>
        <v>700</v>
      </c>
      <c r="I222" s="372">
        <f t="shared" si="56"/>
        <v>1030.9299999999998</v>
      </c>
      <c r="J222" s="372">
        <f t="shared" si="56"/>
        <v>1230.9304</v>
      </c>
      <c r="K222" s="404">
        <f>'[1]mshak kazm'!G32</f>
        <v>300</v>
      </c>
      <c r="L222" s="404">
        <f>'[1]mshak kazm'!H32</f>
        <v>700</v>
      </c>
      <c r="M222" s="404">
        <f>'[1]mshak kazm'!I32</f>
        <v>1030.9299999999998</v>
      </c>
      <c r="N222" s="404">
        <f>'[1]mshak kazm'!J32</f>
        <v>1230.9304</v>
      </c>
      <c r="O222" s="404">
        <f>'[1]mshak kazm'!G150</f>
        <v>0</v>
      </c>
      <c r="P222" s="404">
        <f>'[1]mshak kazm'!H150</f>
        <v>0</v>
      </c>
      <c r="Q222" s="404">
        <f>'[1]mshak kazm'!I150</f>
        <v>0</v>
      </c>
      <c r="R222" s="404">
        <f>'[1]mshak kazm'!J150</f>
        <v>0</v>
      </c>
    </row>
    <row r="223" spans="1:18" ht="12" hidden="1" customHeight="1">
      <c r="A223" s="391">
        <v>2825</v>
      </c>
      <c r="B223" s="417" t="s">
        <v>457</v>
      </c>
      <c r="C223" s="401" t="s">
        <v>182</v>
      </c>
      <c r="D223" s="402" t="s">
        <v>219</v>
      </c>
      <c r="E223" s="387" t="s">
        <v>471</v>
      </c>
      <c r="F223" s="410"/>
      <c r="G223" s="372">
        <f t="shared" si="56"/>
        <v>0</v>
      </c>
      <c r="H223" s="372">
        <f t="shared" si="56"/>
        <v>0</v>
      </c>
      <c r="I223" s="372">
        <f t="shared" si="56"/>
        <v>0</v>
      </c>
      <c r="J223" s="372">
        <f t="shared" si="56"/>
        <v>0</v>
      </c>
      <c r="K223" s="404"/>
      <c r="L223" s="404"/>
      <c r="M223" s="404"/>
      <c r="N223" s="404"/>
      <c r="O223" s="404"/>
      <c r="P223" s="404"/>
      <c r="Q223" s="404"/>
      <c r="R223" s="404"/>
    </row>
    <row r="224" spans="1:18" ht="12" hidden="1" customHeight="1">
      <c r="A224" s="391">
        <v>2826</v>
      </c>
      <c r="B224" s="417" t="s">
        <v>457</v>
      </c>
      <c r="C224" s="401" t="s">
        <v>182</v>
      </c>
      <c r="D224" s="402" t="s">
        <v>224</v>
      </c>
      <c r="E224" s="387" t="s">
        <v>472</v>
      </c>
      <c r="F224" s="410"/>
      <c r="G224" s="372">
        <f t="shared" si="56"/>
        <v>0</v>
      </c>
      <c r="H224" s="372">
        <f t="shared" si="56"/>
        <v>0</v>
      </c>
      <c r="I224" s="372">
        <f t="shared" si="56"/>
        <v>0</v>
      </c>
      <c r="J224" s="372">
        <f t="shared" si="56"/>
        <v>0</v>
      </c>
      <c r="K224" s="404"/>
      <c r="L224" s="404"/>
      <c r="M224" s="404"/>
      <c r="N224" s="404"/>
      <c r="O224" s="404"/>
      <c r="P224" s="404"/>
      <c r="Q224" s="404"/>
      <c r="R224" s="404"/>
    </row>
    <row r="225" spans="1:18" ht="12" hidden="1" customHeight="1">
      <c r="A225" s="391">
        <v>2827</v>
      </c>
      <c r="B225" s="417" t="s">
        <v>457</v>
      </c>
      <c r="C225" s="401" t="s">
        <v>182</v>
      </c>
      <c r="D225" s="402" t="s">
        <v>229</v>
      </c>
      <c r="E225" s="387" t="s">
        <v>473</v>
      </c>
      <c r="F225" s="410"/>
      <c r="G225" s="372">
        <f t="shared" si="56"/>
        <v>0</v>
      </c>
      <c r="H225" s="372">
        <f t="shared" si="56"/>
        <v>0</v>
      </c>
      <c r="I225" s="372">
        <f t="shared" si="56"/>
        <v>0</v>
      </c>
      <c r="J225" s="372">
        <f t="shared" si="56"/>
        <v>0</v>
      </c>
      <c r="K225" s="404"/>
      <c r="L225" s="404"/>
      <c r="M225" s="404"/>
      <c r="N225" s="404"/>
      <c r="O225" s="404"/>
      <c r="P225" s="404"/>
      <c r="Q225" s="404"/>
      <c r="R225" s="404"/>
    </row>
    <row r="226" spans="1:18" ht="51.75" customHeight="1">
      <c r="A226" s="391">
        <v>2830</v>
      </c>
      <c r="B226" s="415" t="s">
        <v>457</v>
      </c>
      <c r="C226" s="392" t="s">
        <v>183</v>
      </c>
      <c r="D226" s="393" t="s">
        <v>188</v>
      </c>
      <c r="E226" s="394" t="s">
        <v>474</v>
      </c>
      <c r="F226" s="410"/>
      <c r="G226" s="372">
        <f t="shared" si="56"/>
        <v>1095</v>
      </c>
      <c r="H226" s="372">
        <f t="shared" si="56"/>
        <v>1940</v>
      </c>
      <c r="I226" s="372">
        <f t="shared" si="56"/>
        <v>2935</v>
      </c>
      <c r="J226" s="372">
        <f t="shared" si="56"/>
        <v>3810</v>
      </c>
      <c r="K226" s="404">
        <f>K228+K230</f>
        <v>1095</v>
      </c>
      <c r="L226" s="404">
        <f t="shared" ref="L226:R226" si="62">L228+L230</f>
        <v>1940</v>
      </c>
      <c r="M226" s="404">
        <f t="shared" si="62"/>
        <v>2935</v>
      </c>
      <c r="N226" s="404">
        <f t="shared" si="62"/>
        <v>3810</v>
      </c>
      <c r="O226" s="404">
        <f t="shared" si="62"/>
        <v>0</v>
      </c>
      <c r="P226" s="404">
        <f t="shared" si="62"/>
        <v>0</v>
      </c>
      <c r="Q226" s="404">
        <f t="shared" si="62"/>
        <v>0</v>
      </c>
      <c r="R226" s="404">
        <f t="shared" si="62"/>
        <v>0</v>
      </c>
    </row>
    <row r="227" spans="1:18" ht="12" customHeight="1">
      <c r="A227" s="391"/>
      <c r="B227" s="378"/>
      <c r="C227" s="392"/>
      <c r="D227" s="393"/>
      <c r="E227" s="387" t="s">
        <v>194</v>
      </c>
      <c r="F227" s="414" t="s">
        <v>475</v>
      </c>
      <c r="G227" s="389"/>
      <c r="H227" s="389"/>
      <c r="I227" s="389"/>
      <c r="J227" s="389"/>
      <c r="K227" s="390"/>
      <c r="L227" s="390"/>
      <c r="M227" s="390"/>
      <c r="N227" s="390"/>
      <c r="O227" s="390"/>
      <c r="P227" s="390"/>
      <c r="Q227" s="390"/>
      <c r="R227" s="390"/>
    </row>
    <row r="228" spans="1:18" ht="21" customHeight="1">
      <c r="A228" s="391">
        <v>2831</v>
      </c>
      <c r="B228" s="417" t="s">
        <v>457</v>
      </c>
      <c r="C228" s="401" t="s">
        <v>183</v>
      </c>
      <c r="D228" s="402" t="s">
        <v>13</v>
      </c>
      <c r="E228" s="387" t="s">
        <v>476</v>
      </c>
      <c r="F228" s="398"/>
      <c r="G228" s="372">
        <f t="shared" si="56"/>
        <v>250</v>
      </c>
      <c r="H228" s="372">
        <f t="shared" si="56"/>
        <v>500</v>
      </c>
      <c r="I228" s="372">
        <f t="shared" si="56"/>
        <v>750</v>
      </c>
      <c r="J228" s="372">
        <f t="shared" si="56"/>
        <v>950</v>
      </c>
      <c r="K228" s="404">
        <f>[1]herutahax!G32</f>
        <v>250</v>
      </c>
      <c r="L228" s="404">
        <f>[1]herutahax!H32</f>
        <v>500</v>
      </c>
      <c r="M228" s="404">
        <f>[1]herutahax!I32</f>
        <v>750</v>
      </c>
      <c r="N228" s="404">
        <f>[1]herutahax!J32</f>
        <v>950</v>
      </c>
      <c r="O228" s="409">
        <f>[1]herutahax!G150</f>
        <v>0</v>
      </c>
      <c r="P228" s="409">
        <f>[1]herutahax!H150</f>
        <v>0</v>
      </c>
      <c r="Q228" s="409">
        <f>[1]herutahax!I150</f>
        <v>0</v>
      </c>
      <c r="R228" s="409">
        <f>[1]herutahax!J150</f>
        <v>0</v>
      </c>
    </row>
    <row r="229" spans="1:18" ht="12" hidden="1" customHeight="1">
      <c r="A229" s="391">
        <v>2832</v>
      </c>
      <c r="B229" s="417" t="s">
        <v>457</v>
      </c>
      <c r="C229" s="401" t="s">
        <v>183</v>
      </c>
      <c r="D229" s="402" t="s">
        <v>182</v>
      </c>
      <c r="E229" s="387" t="s">
        <v>477</v>
      </c>
      <c r="F229" s="414"/>
      <c r="G229" s="372">
        <f t="shared" si="56"/>
        <v>0</v>
      </c>
      <c r="H229" s="372">
        <f t="shared" si="56"/>
        <v>0</v>
      </c>
      <c r="I229" s="372">
        <f t="shared" si="56"/>
        <v>0</v>
      </c>
      <c r="J229" s="372">
        <f t="shared" si="56"/>
        <v>0</v>
      </c>
      <c r="K229" s="404"/>
      <c r="L229" s="404"/>
      <c r="M229" s="404"/>
      <c r="N229" s="404"/>
      <c r="O229" s="404"/>
      <c r="P229" s="404"/>
      <c r="Q229" s="404"/>
      <c r="R229" s="404"/>
    </row>
    <row r="230" spans="1:18" ht="12" customHeight="1">
      <c r="A230" s="391">
        <v>2833</v>
      </c>
      <c r="B230" s="417" t="s">
        <v>457</v>
      </c>
      <c r="C230" s="401" t="s">
        <v>183</v>
      </c>
      <c r="D230" s="402" t="s">
        <v>183</v>
      </c>
      <c r="E230" s="387" t="s">
        <v>478</v>
      </c>
      <c r="F230" s="414"/>
      <c r="G230" s="372">
        <f t="shared" si="56"/>
        <v>845</v>
      </c>
      <c r="H230" s="372">
        <f t="shared" si="56"/>
        <v>1440</v>
      </c>
      <c r="I230" s="372">
        <f t="shared" si="56"/>
        <v>2185</v>
      </c>
      <c r="J230" s="372">
        <f t="shared" si="56"/>
        <v>2860</v>
      </c>
      <c r="K230" s="404">
        <f>[1]texekat!G32</f>
        <v>845</v>
      </c>
      <c r="L230" s="404">
        <f>[1]texekat!H32</f>
        <v>1440</v>
      </c>
      <c r="M230" s="404">
        <f>[1]texekat!I32</f>
        <v>2185</v>
      </c>
      <c r="N230" s="404">
        <f>[1]texekat!J32</f>
        <v>2860</v>
      </c>
      <c r="O230" s="404">
        <f>[1]texekat!G150</f>
        <v>0</v>
      </c>
      <c r="P230" s="404">
        <f>[1]texekat!H150</f>
        <v>0</v>
      </c>
      <c r="Q230" s="404">
        <f>[1]texekat!I150</f>
        <v>0</v>
      </c>
      <c r="R230" s="404">
        <f>[1]texekat!J150</f>
        <v>0</v>
      </c>
    </row>
    <row r="231" spans="1:18" ht="12" customHeight="1">
      <c r="A231" s="391">
        <v>2840</v>
      </c>
      <c r="B231" s="415" t="s">
        <v>457</v>
      </c>
      <c r="C231" s="392" t="s">
        <v>184</v>
      </c>
      <c r="D231" s="393" t="s">
        <v>188</v>
      </c>
      <c r="E231" s="394" t="s">
        <v>479</v>
      </c>
      <c r="F231" s="410" t="s">
        <v>480</v>
      </c>
      <c r="G231" s="372">
        <f t="shared" si="56"/>
        <v>387.5</v>
      </c>
      <c r="H231" s="372">
        <f t="shared" si="56"/>
        <v>1610</v>
      </c>
      <c r="I231" s="372">
        <f t="shared" si="56"/>
        <v>2047.5</v>
      </c>
      <c r="J231" s="372">
        <f t="shared" si="56"/>
        <v>2285</v>
      </c>
      <c r="K231" s="404">
        <f>K233+K234+K235</f>
        <v>387.5</v>
      </c>
      <c r="L231" s="404">
        <f t="shared" ref="L231:R231" si="63">L233+L234+L235</f>
        <v>1610</v>
      </c>
      <c r="M231" s="404">
        <f t="shared" si="63"/>
        <v>2047.5</v>
      </c>
      <c r="N231" s="404">
        <f t="shared" si="63"/>
        <v>2285</v>
      </c>
      <c r="O231" s="404">
        <f t="shared" si="63"/>
        <v>0</v>
      </c>
      <c r="P231" s="404">
        <f t="shared" si="63"/>
        <v>0</v>
      </c>
      <c r="Q231" s="404">
        <f t="shared" si="63"/>
        <v>0</v>
      </c>
      <c r="R231" s="404">
        <f t="shared" si="63"/>
        <v>0</v>
      </c>
    </row>
    <row r="232" spans="1:18" ht="12" customHeight="1">
      <c r="A232" s="391"/>
      <c r="B232" s="378"/>
      <c r="C232" s="392"/>
      <c r="D232" s="393"/>
      <c r="E232" s="387" t="s">
        <v>194</v>
      </c>
      <c r="F232" s="414" t="s">
        <v>481</v>
      </c>
      <c r="G232" s="372"/>
      <c r="H232" s="372"/>
      <c r="I232" s="372"/>
      <c r="J232" s="372"/>
      <c r="K232" s="404"/>
      <c r="L232" s="404"/>
      <c r="M232" s="404"/>
      <c r="N232" s="404"/>
      <c r="O232" s="404"/>
      <c r="P232" s="404"/>
      <c r="Q232" s="404"/>
      <c r="R232" s="404"/>
    </row>
    <row r="233" spans="1:18" ht="12" customHeight="1">
      <c r="A233" s="391">
        <v>2841</v>
      </c>
      <c r="B233" s="417" t="s">
        <v>457</v>
      </c>
      <c r="C233" s="401" t="s">
        <v>184</v>
      </c>
      <c r="D233" s="402" t="s">
        <v>13</v>
      </c>
      <c r="E233" s="387" t="s">
        <v>482</v>
      </c>
      <c r="F233" s="398"/>
      <c r="G233" s="372">
        <f t="shared" si="56"/>
        <v>0</v>
      </c>
      <c r="H233" s="372">
        <f t="shared" si="56"/>
        <v>0</v>
      </c>
      <c r="I233" s="372">
        <f t="shared" si="56"/>
        <v>0</v>
      </c>
      <c r="J233" s="372">
        <f t="shared" si="56"/>
        <v>0</v>
      </c>
      <c r="K233" s="404"/>
      <c r="L233" s="404"/>
      <c r="M233" s="404"/>
      <c r="N233" s="409"/>
      <c r="O233" s="409"/>
      <c r="P233" s="409"/>
      <c r="Q233" s="409"/>
      <c r="R233" s="409"/>
    </row>
    <row r="234" spans="1:18" ht="12" customHeight="1">
      <c r="A234" s="391">
        <v>2842</v>
      </c>
      <c r="B234" s="417" t="s">
        <v>457</v>
      </c>
      <c r="C234" s="401" t="s">
        <v>184</v>
      </c>
      <c r="D234" s="402" t="s">
        <v>182</v>
      </c>
      <c r="E234" s="387" t="s">
        <v>483</v>
      </c>
      <c r="F234" s="414"/>
      <c r="G234" s="372">
        <f t="shared" si="56"/>
        <v>150</v>
      </c>
      <c r="H234" s="372">
        <f t="shared" si="56"/>
        <v>1135</v>
      </c>
      <c r="I234" s="372">
        <f t="shared" si="56"/>
        <v>1335</v>
      </c>
      <c r="J234" s="372">
        <f t="shared" si="56"/>
        <v>1335</v>
      </c>
      <c r="K234" s="404">
        <f>'[1]qax. kusakc.'!G32</f>
        <v>150</v>
      </c>
      <c r="L234" s="404">
        <f>'[1]qax. kusakc.'!H32</f>
        <v>1135</v>
      </c>
      <c r="M234" s="404">
        <f>'[1]qax. kusakc.'!I32</f>
        <v>1335</v>
      </c>
      <c r="N234" s="404">
        <f>'[1]qax. kusakc.'!J32</f>
        <v>1335</v>
      </c>
      <c r="O234" s="404"/>
      <c r="P234" s="404"/>
      <c r="Q234" s="404"/>
      <c r="R234" s="404"/>
    </row>
    <row r="235" spans="1:18" ht="12" customHeight="1">
      <c r="A235" s="391">
        <v>2843</v>
      </c>
      <c r="B235" s="417" t="s">
        <v>457</v>
      </c>
      <c r="C235" s="401" t="s">
        <v>184</v>
      </c>
      <c r="D235" s="402" t="s">
        <v>183</v>
      </c>
      <c r="E235" s="387" t="s">
        <v>479</v>
      </c>
      <c r="F235" s="414"/>
      <c r="G235" s="372">
        <f t="shared" si="56"/>
        <v>237.5</v>
      </c>
      <c r="H235" s="372">
        <f t="shared" si="56"/>
        <v>475</v>
      </c>
      <c r="I235" s="372">
        <f t="shared" si="56"/>
        <v>712.5</v>
      </c>
      <c r="J235" s="372">
        <f t="shared" si="56"/>
        <v>950</v>
      </c>
      <c r="K235" s="404">
        <f>[1]kronakan!G133</f>
        <v>237.5</v>
      </c>
      <c r="L235" s="404">
        <f>[1]kronakan!H133</f>
        <v>475</v>
      </c>
      <c r="M235" s="404">
        <f>[1]kronakan!I133</f>
        <v>712.5</v>
      </c>
      <c r="N235" s="404">
        <f>[1]kronakan!J133</f>
        <v>950</v>
      </c>
      <c r="O235" s="404"/>
      <c r="P235" s="404"/>
      <c r="Q235" s="404"/>
      <c r="R235" s="404"/>
    </row>
    <row r="236" spans="1:18" ht="12" hidden="1" customHeight="1">
      <c r="A236" s="391">
        <v>2850</v>
      </c>
      <c r="B236" s="415" t="s">
        <v>457</v>
      </c>
      <c r="C236" s="392" t="s">
        <v>219</v>
      </c>
      <c r="D236" s="393" t="s">
        <v>188</v>
      </c>
      <c r="E236" s="466" t="s">
        <v>484</v>
      </c>
      <c r="F236" s="410" t="s">
        <v>485</v>
      </c>
      <c r="G236" s="389">
        <f t="shared" si="56"/>
        <v>0</v>
      </c>
      <c r="H236" s="389">
        <f t="shared" si="56"/>
        <v>0</v>
      </c>
      <c r="I236" s="389">
        <f t="shared" si="56"/>
        <v>0</v>
      </c>
      <c r="J236" s="389">
        <f t="shared" si="56"/>
        <v>0</v>
      </c>
      <c r="K236" s="390">
        <f>K238</f>
        <v>0</v>
      </c>
      <c r="L236" s="390">
        <f t="shared" ref="L236:R236" si="64">L238</f>
        <v>0</v>
      </c>
      <c r="M236" s="390">
        <f t="shared" si="64"/>
        <v>0</v>
      </c>
      <c r="N236" s="390">
        <f t="shared" si="64"/>
        <v>0</v>
      </c>
      <c r="O236" s="390">
        <f t="shared" si="64"/>
        <v>0</v>
      </c>
      <c r="P236" s="390">
        <f t="shared" si="64"/>
        <v>0</v>
      </c>
      <c r="Q236" s="390">
        <f t="shared" si="64"/>
        <v>0</v>
      </c>
      <c r="R236" s="390">
        <f t="shared" si="64"/>
        <v>0</v>
      </c>
    </row>
    <row r="237" spans="1:18" ht="12" hidden="1" customHeight="1">
      <c r="A237" s="391"/>
      <c r="B237" s="378"/>
      <c r="C237" s="392"/>
      <c r="D237" s="393"/>
      <c r="E237" s="387" t="s">
        <v>194</v>
      </c>
      <c r="F237" s="414" t="s">
        <v>486</v>
      </c>
      <c r="G237" s="389"/>
      <c r="H237" s="389"/>
      <c r="I237" s="389"/>
      <c r="J237" s="389"/>
      <c r="K237" s="390"/>
      <c r="L237" s="390"/>
      <c r="M237" s="390"/>
      <c r="N237" s="390"/>
      <c r="O237" s="390"/>
      <c r="P237" s="390"/>
      <c r="Q237" s="390"/>
      <c r="R237" s="390"/>
    </row>
    <row r="238" spans="1:18" ht="12" hidden="1" customHeight="1">
      <c r="A238" s="391">
        <v>2851</v>
      </c>
      <c r="B238" s="415" t="s">
        <v>457</v>
      </c>
      <c r="C238" s="392" t="s">
        <v>219</v>
      </c>
      <c r="D238" s="393" t="s">
        <v>13</v>
      </c>
      <c r="E238" s="467" t="s">
        <v>484</v>
      </c>
      <c r="F238" s="398"/>
      <c r="G238" s="389">
        <f t="shared" si="56"/>
        <v>0</v>
      </c>
      <c r="H238" s="389">
        <f t="shared" si="56"/>
        <v>0</v>
      </c>
      <c r="I238" s="389">
        <f t="shared" si="56"/>
        <v>0</v>
      </c>
      <c r="J238" s="389">
        <f t="shared" si="56"/>
        <v>0</v>
      </c>
      <c r="K238" s="390"/>
      <c r="L238" s="390"/>
      <c r="M238" s="390"/>
      <c r="N238" s="399"/>
      <c r="O238" s="399"/>
      <c r="P238" s="399"/>
      <c r="Q238" s="399"/>
      <c r="R238" s="399"/>
    </row>
    <row r="239" spans="1:18" ht="12" hidden="1" customHeight="1">
      <c r="A239" s="391">
        <v>2860</v>
      </c>
      <c r="B239" s="415" t="s">
        <v>457</v>
      </c>
      <c r="C239" s="392" t="s">
        <v>224</v>
      </c>
      <c r="D239" s="393" t="s">
        <v>188</v>
      </c>
      <c r="E239" s="466" t="s">
        <v>487</v>
      </c>
      <c r="F239" s="410" t="s">
        <v>488</v>
      </c>
      <c r="G239" s="389">
        <f t="shared" si="56"/>
        <v>0</v>
      </c>
      <c r="H239" s="389">
        <f t="shared" si="56"/>
        <v>0</v>
      </c>
      <c r="I239" s="389">
        <f t="shared" si="56"/>
        <v>0</v>
      </c>
      <c r="J239" s="389">
        <f t="shared" si="56"/>
        <v>0</v>
      </c>
      <c r="K239" s="390">
        <f>K241</f>
        <v>0</v>
      </c>
      <c r="L239" s="390">
        <f t="shared" ref="L239:R239" si="65">L241</f>
        <v>0</v>
      </c>
      <c r="M239" s="390">
        <f t="shared" si="65"/>
        <v>0</v>
      </c>
      <c r="N239" s="390">
        <f t="shared" si="65"/>
        <v>0</v>
      </c>
      <c r="O239" s="390">
        <f t="shared" si="65"/>
        <v>0</v>
      </c>
      <c r="P239" s="390">
        <f t="shared" si="65"/>
        <v>0</v>
      </c>
      <c r="Q239" s="390">
        <f t="shared" si="65"/>
        <v>0</v>
      </c>
      <c r="R239" s="390">
        <f t="shared" si="65"/>
        <v>0</v>
      </c>
    </row>
    <row r="240" spans="1:18" ht="12" hidden="1" customHeight="1">
      <c r="A240" s="391"/>
      <c r="B240" s="378"/>
      <c r="C240" s="392"/>
      <c r="D240" s="393"/>
      <c r="E240" s="387" t="s">
        <v>194</v>
      </c>
      <c r="F240" s="414" t="s">
        <v>489</v>
      </c>
      <c r="G240" s="389"/>
      <c r="H240" s="389"/>
      <c r="I240" s="389"/>
      <c r="J240" s="389"/>
      <c r="K240" s="390"/>
      <c r="L240" s="390"/>
      <c r="M240" s="390"/>
      <c r="N240" s="390"/>
      <c r="O240" s="390"/>
      <c r="P240" s="390"/>
      <c r="Q240" s="390"/>
      <c r="R240" s="390"/>
    </row>
    <row r="241" spans="1:18" ht="12" hidden="1" customHeight="1">
      <c r="A241" s="391">
        <v>2861</v>
      </c>
      <c r="B241" s="417" t="s">
        <v>457</v>
      </c>
      <c r="C241" s="401" t="s">
        <v>224</v>
      </c>
      <c r="D241" s="402" t="s">
        <v>13</v>
      </c>
      <c r="E241" s="467" t="s">
        <v>487</v>
      </c>
      <c r="F241" s="398"/>
      <c r="G241" s="389">
        <f t="shared" si="56"/>
        <v>0</v>
      </c>
      <c r="H241" s="389">
        <f t="shared" si="56"/>
        <v>0</v>
      </c>
      <c r="I241" s="389">
        <f t="shared" si="56"/>
        <v>0</v>
      </c>
      <c r="J241" s="389">
        <f t="shared" si="56"/>
        <v>0</v>
      </c>
      <c r="K241" s="390"/>
      <c r="L241" s="390"/>
      <c r="M241" s="390"/>
      <c r="N241" s="399"/>
      <c r="O241" s="399"/>
      <c r="P241" s="399"/>
      <c r="Q241" s="399"/>
      <c r="R241" s="399"/>
    </row>
    <row r="242" spans="1:18" ht="24" customHeight="1">
      <c r="A242" s="412">
        <v>2900</v>
      </c>
      <c r="B242" s="415" t="s">
        <v>490</v>
      </c>
      <c r="C242" s="392" t="s">
        <v>188</v>
      </c>
      <c r="D242" s="393" t="s">
        <v>188</v>
      </c>
      <c r="E242" s="416" t="s">
        <v>491</v>
      </c>
      <c r="F242" s="410" t="s">
        <v>492</v>
      </c>
      <c r="G242" s="383">
        <f t="shared" si="56"/>
        <v>103128.25599999999</v>
      </c>
      <c r="H242" s="383">
        <f t="shared" si="56"/>
        <v>169976.45600000001</v>
      </c>
      <c r="I242" s="383">
        <f t="shared" si="56"/>
        <v>229193.55599999998</v>
      </c>
      <c r="J242" s="383">
        <f t="shared" si="56"/>
        <v>287159.33600000001</v>
      </c>
      <c r="K242" s="419">
        <f>K244+K248+K252+K256+K260+K264+K270</f>
        <v>72618.8</v>
      </c>
      <c r="L242" s="419">
        <f t="shared" ref="L242:R242" si="66">L244+L248+L252+L256+L260+L264+L270</f>
        <v>139467</v>
      </c>
      <c r="M242" s="419">
        <f t="shared" si="66"/>
        <v>198554.09999999998</v>
      </c>
      <c r="N242" s="419">
        <f t="shared" si="66"/>
        <v>256494.5</v>
      </c>
      <c r="O242" s="418">
        <f t="shared" si="66"/>
        <v>30509.455999999998</v>
      </c>
      <c r="P242" s="418">
        <f t="shared" si="66"/>
        <v>30509.455999999998</v>
      </c>
      <c r="Q242" s="418">
        <f t="shared" si="66"/>
        <v>30639.455999999998</v>
      </c>
      <c r="R242" s="418">
        <f t="shared" si="66"/>
        <v>30664.835999999999</v>
      </c>
    </row>
    <row r="243" spans="1:18" ht="13.5" customHeight="1">
      <c r="A243" s="386"/>
      <c r="B243" s="378"/>
      <c r="C243" s="379"/>
      <c r="D243" s="380"/>
      <c r="E243" s="387" t="s">
        <v>191</v>
      </c>
      <c r="F243" s="413" t="s">
        <v>493</v>
      </c>
      <c r="G243" s="389"/>
      <c r="H243" s="389"/>
      <c r="I243" s="389"/>
      <c r="J243" s="389"/>
      <c r="K243" s="389"/>
      <c r="L243" s="389"/>
      <c r="M243" s="389"/>
      <c r="N243" s="389"/>
      <c r="O243" s="389"/>
      <c r="P243" s="389"/>
      <c r="Q243" s="389"/>
      <c r="R243" s="389"/>
    </row>
    <row r="244" spans="1:18" ht="24.75" customHeight="1">
      <c r="A244" s="391">
        <v>2910</v>
      </c>
      <c r="B244" s="415" t="s">
        <v>490</v>
      </c>
      <c r="C244" s="392" t="s">
        <v>13</v>
      </c>
      <c r="D244" s="393" t="s">
        <v>188</v>
      </c>
      <c r="E244" s="394" t="s">
        <v>494</v>
      </c>
      <c r="F244" s="388"/>
      <c r="G244" s="373">
        <f t="shared" si="56"/>
        <v>78766.056000000011</v>
      </c>
      <c r="H244" s="373">
        <f t="shared" si="56"/>
        <v>119841.25599999999</v>
      </c>
      <c r="I244" s="373">
        <f t="shared" si="56"/>
        <v>163058.25599999999</v>
      </c>
      <c r="J244" s="373">
        <f t="shared" si="56"/>
        <v>201552.55600000001</v>
      </c>
      <c r="K244" s="403">
        <f>K246+K247</f>
        <v>48256.600000000006</v>
      </c>
      <c r="L244" s="403">
        <f t="shared" ref="L244:R244" si="67">L246+L247</f>
        <v>89331.8</v>
      </c>
      <c r="M244" s="403">
        <f t="shared" si="67"/>
        <v>132418.79999999999</v>
      </c>
      <c r="N244" s="403">
        <f t="shared" si="67"/>
        <v>170913.1</v>
      </c>
      <c r="O244" s="404">
        <f t="shared" si="67"/>
        <v>30509.455999999998</v>
      </c>
      <c r="P244" s="404">
        <f t="shared" si="67"/>
        <v>30509.455999999998</v>
      </c>
      <c r="Q244" s="404">
        <f t="shared" si="67"/>
        <v>30639.455999999998</v>
      </c>
      <c r="R244" s="404">
        <f t="shared" si="67"/>
        <v>30639.455999999998</v>
      </c>
    </row>
    <row r="245" spans="1:18" ht="10.5" customHeight="1">
      <c r="A245" s="391"/>
      <c r="B245" s="378"/>
      <c r="C245" s="392"/>
      <c r="D245" s="393"/>
      <c r="E245" s="387" t="s">
        <v>194</v>
      </c>
      <c r="F245" s="398" t="s">
        <v>495</v>
      </c>
      <c r="G245" s="389"/>
      <c r="H245" s="389"/>
      <c r="I245" s="389"/>
      <c r="J245" s="389"/>
      <c r="K245" s="390"/>
      <c r="L245" s="390"/>
      <c r="M245" s="390"/>
      <c r="N245" s="390"/>
      <c r="O245" s="390"/>
      <c r="P245" s="390"/>
      <c r="Q245" s="390"/>
      <c r="R245" s="390"/>
    </row>
    <row r="246" spans="1:18" s="448" customFormat="1" ht="12" customHeight="1">
      <c r="A246" s="455">
        <v>2911</v>
      </c>
      <c r="B246" s="462" t="s">
        <v>490</v>
      </c>
      <c r="C246" s="463" t="s">
        <v>13</v>
      </c>
      <c r="D246" s="464" t="s">
        <v>13</v>
      </c>
      <c r="E246" s="461" t="s">
        <v>496</v>
      </c>
      <c r="F246" s="457"/>
      <c r="G246" s="458">
        <f t="shared" si="56"/>
        <v>78766.056000000011</v>
      </c>
      <c r="H246" s="458">
        <f t="shared" si="56"/>
        <v>119841.25599999999</v>
      </c>
      <c r="I246" s="458">
        <f t="shared" si="56"/>
        <v>163058.25599999999</v>
      </c>
      <c r="J246" s="458">
        <f t="shared" si="56"/>
        <v>201552.55600000001</v>
      </c>
      <c r="K246" s="459">
        <f>'[1]yndameny mankap.'!G32</f>
        <v>48256.600000000006</v>
      </c>
      <c r="L246" s="459">
        <f>'[1]yndameny mankap.'!H32</f>
        <v>89331.8</v>
      </c>
      <c r="M246" s="459">
        <f>'[1]yndameny mankap.'!I32</f>
        <v>132418.79999999999</v>
      </c>
      <c r="N246" s="459">
        <f>'[1]yndameny mankap.'!J32</f>
        <v>170913.1</v>
      </c>
      <c r="O246" s="468">
        <f>'[1]yndameny mankap.'!G150</f>
        <v>30509.455999999998</v>
      </c>
      <c r="P246" s="468">
        <f>'[1]yndameny mankap.'!H150</f>
        <v>30509.455999999998</v>
      </c>
      <c r="Q246" s="468">
        <f>'[1]yndameny mankap.'!I150</f>
        <v>30639.455999999998</v>
      </c>
      <c r="R246" s="468">
        <f>'[1]yndameny mankap.'!J150</f>
        <v>30639.455999999998</v>
      </c>
    </row>
    <row r="247" spans="1:18" ht="12" hidden="1" customHeight="1">
      <c r="A247" s="391">
        <v>2912</v>
      </c>
      <c r="B247" s="417" t="s">
        <v>490</v>
      </c>
      <c r="C247" s="401" t="s">
        <v>13</v>
      </c>
      <c r="D247" s="402" t="s">
        <v>182</v>
      </c>
      <c r="E247" s="387" t="s">
        <v>497</v>
      </c>
      <c r="F247" s="410" t="s">
        <v>498</v>
      </c>
      <c r="G247" s="373">
        <f t="shared" si="56"/>
        <v>0</v>
      </c>
      <c r="H247" s="373">
        <f t="shared" si="56"/>
        <v>0</v>
      </c>
      <c r="I247" s="373">
        <f t="shared" si="56"/>
        <v>0</v>
      </c>
      <c r="J247" s="373">
        <f t="shared" si="56"/>
        <v>0</v>
      </c>
      <c r="K247" s="403"/>
      <c r="L247" s="403"/>
      <c r="M247" s="403"/>
      <c r="N247" s="403"/>
      <c r="O247" s="404"/>
      <c r="P247" s="404"/>
      <c r="Q247" s="404"/>
      <c r="R247" s="404"/>
    </row>
    <row r="248" spans="1:18" ht="12" customHeight="1">
      <c r="A248" s="391">
        <v>2920</v>
      </c>
      <c r="B248" s="415" t="s">
        <v>490</v>
      </c>
      <c r="C248" s="392" t="s">
        <v>182</v>
      </c>
      <c r="D248" s="393" t="s">
        <v>188</v>
      </c>
      <c r="E248" s="394" t="s">
        <v>499</v>
      </c>
      <c r="F248" s="410" t="s">
        <v>500</v>
      </c>
      <c r="G248" s="373">
        <f t="shared" si="56"/>
        <v>0</v>
      </c>
      <c r="H248" s="373">
        <f t="shared" si="56"/>
        <v>0</v>
      </c>
      <c r="I248" s="373">
        <f t="shared" si="56"/>
        <v>0</v>
      </c>
      <c r="J248" s="373">
        <f t="shared" si="56"/>
        <v>0</v>
      </c>
      <c r="K248" s="403">
        <f>K250+K251</f>
        <v>0</v>
      </c>
      <c r="L248" s="403">
        <f t="shared" ref="L248:R248" si="68">L250+L251</f>
        <v>0</v>
      </c>
      <c r="M248" s="403">
        <f t="shared" si="68"/>
        <v>0</v>
      </c>
      <c r="N248" s="403">
        <f t="shared" si="68"/>
        <v>0</v>
      </c>
      <c r="O248" s="404">
        <f t="shared" si="68"/>
        <v>0</v>
      </c>
      <c r="P248" s="404">
        <f t="shared" si="68"/>
        <v>0</v>
      </c>
      <c r="Q248" s="404">
        <f t="shared" si="68"/>
        <v>0</v>
      </c>
      <c r="R248" s="404">
        <f t="shared" si="68"/>
        <v>0</v>
      </c>
    </row>
    <row r="249" spans="1:18" ht="12" customHeight="1">
      <c r="A249" s="391"/>
      <c r="B249" s="378"/>
      <c r="C249" s="392"/>
      <c r="D249" s="393"/>
      <c r="E249" s="387" t="s">
        <v>194</v>
      </c>
      <c r="F249" s="398" t="s">
        <v>501</v>
      </c>
      <c r="G249" s="373"/>
      <c r="H249" s="373"/>
      <c r="I249" s="373"/>
      <c r="J249" s="373"/>
      <c r="K249" s="403"/>
      <c r="L249" s="403"/>
      <c r="M249" s="403"/>
      <c r="N249" s="403"/>
      <c r="O249" s="404"/>
      <c r="P249" s="404"/>
      <c r="Q249" s="404"/>
      <c r="R249" s="404"/>
    </row>
    <row r="250" spans="1:18" ht="12" customHeight="1">
      <c r="A250" s="391">
        <v>2921</v>
      </c>
      <c r="B250" s="417" t="s">
        <v>490</v>
      </c>
      <c r="C250" s="401" t="s">
        <v>182</v>
      </c>
      <c r="D250" s="402" t="s">
        <v>13</v>
      </c>
      <c r="E250" s="387" t="s">
        <v>502</v>
      </c>
      <c r="F250" s="398"/>
      <c r="G250" s="373">
        <f t="shared" si="56"/>
        <v>0</v>
      </c>
      <c r="H250" s="373">
        <f t="shared" si="56"/>
        <v>0</v>
      </c>
      <c r="I250" s="373">
        <f t="shared" si="56"/>
        <v>0</v>
      </c>
      <c r="J250" s="373">
        <f t="shared" si="56"/>
        <v>0</v>
      </c>
      <c r="K250" s="459">
        <f>'[1]himn,krt'!G32</f>
        <v>0</v>
      </c>
      <c r="L250" s="403">
        <f>'[1]himn,krt'!H32</f>
        <v>0</v>
      </c>
      <c r="M250" s="403">
        <f>'[1]himn,krt'!H32</f>
        <v>0</v>
      </c>
      <c r="N250" s="408">
        <f>'[1]himn,krt'!J32</f>
        <v>0</v>
      </c>
      <c r="O250" s="409"/>
      <c r="P250" s="409"/>
      <c r="Q250" s="409"/>
      <c r="R250" s="409"/>
    </row>
    <row r="251" spans="1:18" ht="12" hidden="1" customHeight="1">
      <c r="A251" s="391">
        <v>2922</v>
      </c>
      <c r="B251" s="417" t="s">
        <v>490</v>
      </c>
      <c r="C251" s="401" t="s">
        <v>182</v>
      </c>
      <c r="D251" s="402" t="s">
        <v>182</v>
      </c>
      <c r="E251" s="387" t="s">
        <v>503</v>
      </c>
      <c r="F251" s="410" t="s">
        <v>504</v>
      </c>
      <c r="G251" s="373">
        <f t="shared" si="56"/>
        <v>0</v>
      </c>
      <c r="H251" s="373">
        <f t="shared" si="56"/>
        <v>0</v>
      </c>
      <c r="I251" s="373">
        <f t="shared" si="56"/>
        <v>0</v>
      </c>
      <c r="J251" s="373">
        <f t="shared" si="56"/>
        <v>0</v>
      </c>
      <c r="K251" s="403"/>
      <c r="L251" s="403"/>
      <c r="M251" s="403"/>
      <c r="N251" s="403"/>
      <c r="O251" s="404"/>
      <c r="P251" s="404"/>
      <c r="Q251" s="404"/>
      <c r="R251" s="404"/>
    </row>
    <row r="252" spans="1:18" ht="12" hidden="1" customHeight="1">
      <c r="A252" s="391">
        <v>2930</v>
      </c>
      <c r="B252" s="415" t="s">
        <v>490</v>
      </c>
      <c r="C252" s="392" t="s">
        <v>183</v>
      </c>
      <c r="D252" s="393" t="s">
        <v>188</v>
      </c>
      <c r="E252" s="394" t="s">
        <v>505</v>
      </c>
      <c r="F252" s="410" t="s">
        <v>506</v>
      </c>
      <c r="G252" s="373">
        <f t="shared" si="56"/>
        <v>0</v>
      </c>
      <c r="H252" s="373">
        <f t="shared" si="56"/>
        <v>0</v>
      </c>
      <c r="I252" s="373">
        <f t="shared" si="56"/>
        <v>0</v>
      </c>
      <c r="J252" s="373">
        <f t="shared" si="56"/>
        <v>0</v>
      </c>
      <c r="K252" s="403">
        <f>K254+K255</f>
        <v>0</v>
      </c>
      <c r="L252" s="403">
        <f t="shared" ref="L252:R252" si="69">L254+L255</f>
        <v>0</v>
      </c>
      <c r="M252" s="403">
        <f t="shared" si="69"/>
        <v>0</v>
      </c>
      <c r="N252" s="403">
        <f t="shared" si="69"/>
        <v>0</v>
      </c>
      <c r="O252" s="404">
        <f t="shared" si="69"/>
        <v>0</v>
      </c>
      <c r="P252" s="404">
        <f t="shared" si="69"/>
        <v>0</v>
      </c>
      <c r="Q252" s="404">
        <f t="shared" si="69"/>
        <v>0</v>
      </c>
      <c r="R252" s="404">
        <f t="shared" si="69"/>
        <v>0</v>
      </c>
    </row>
    <row r="253" spans="1:18" ht="12" hidden="1" customHeight="1">
      <c r="A253" s="391"/>
      <c r="B253" s="378"/>
      <c r="C253" s="392"/>
      <c r="D253" s="393"/>
      <c r="E253" s="387" t="s">
        <v>194</v>
      </c>
      <c r="F253" s="398" t="s">
        <v>507</v>
      </c>
      <c r="G253" s="373"/>
      <c r="H253" s="373"/>
      <c r="I253" s="373"/>
      <c r="J253" s="373"/>
      <c r="K253" s="403"/>
      <c r="L253" s="403"/>
      <c r="M253" s="403"/>
      <c r="N253" s="403"/>
      <c r="O253" s="404"/>
      <c r="P253" s="404"/>
      <c r="Q253" s="404"/>
      <c r="R253" s="404"/>
    </row>
    <row r="254" spans="1:18" ht="12" hidden="1" customHeight="1">
      <c r="A254" s="391">
        <v>2931</v>
      </c>
      <c r="B254" s="417" t="s">
        <v>490</v>
      </c>
      <c r="C254" s="401" t="s">
        <v>183</v>
      </c>
      <c r="D254" s="402" t="s">
        <v>13</v>
      </c>
      <c r="E254" s="387" t="s">
        <v>508</v>
      </c>
      <c r="F254" s="398"/>
      <c r="G254" s="373">
        <f t="shared" si="56"/>
        <v>0</v>
      </c>
      <c r="H254" s="373">
        <f t="shared" si="56"/>
        <v>0</v>
      </c>
      <c r="I254" s="373">
        <f t="shared" si="56"/>
        <v>0</v>
      </c>
      <c r="J254" s="373">
        <f t="shared" si="56"/>
        <v>0</v>
      </c>
      <c r="K254" s="403"/>
      <c r="L254" s="403"/>
      <c r="M254" s="403"/>
      <c r="N254" s="408"/>
      <c r="O254" s="409"/>
      <c r="P254" s="409"/>
      <c r="Q254" s="409"/>
      <c r="R254" s="409"/>
    </row>
    <row r="255" spans="1:18" ht="12" hidden="1" customHeight="1">
      <c r="A255" s="391">
        <v>2932</v>
      </c>
      <c r="B255" s="417" t="s">
        <v>490</v>
      </c>
      <c r="C255" s="401" t="s">
        <v>183</v>
      </c>
      <c r="D255" s="402" t="s">
        <v>182</v>
      </c>
      <c r="E255" s="387" t="s">
        <v>509</v>
      </c>
      <c r="F255" s="410" t="s">
        <v>510</v>
      </c>
      <c r="G255" s="373">
        <f t="shared" si="56"/>
        <v>0</v>
      </c>
      <c r="H255" s="373">
        <f t="shared" si="56"/>
        <v>0</v>
      </c>
      <c r="I255" s="373">
        <f t="shared" si="56"/>
        <v>0</v>
      </c>
      <c r="J255" s="373">
        <f t="shared" si="56"/>
        <v>0</v>
      </c>
      <c r="K255" s="403"/>
      <c r="L255" s="403"/>
      <c r="M255" s="403"/>
      <c r="N255" s="403"/>
      <c r="O255" s="404"/>
      <c r="P255" s="404"/>
      <c r="Q255" s="404"/>
      <c r="R255" s="404"/>
    </row>
    <row r="256" spans="1:18" ht="12" hidden="1" customHeight="1">
      <c r="A256" s="391">
        <v>2940</v>
      </c>
      <c r="B256" s="415" t="s">
        <v>490</v>
      </c>
      <c r="C256" s="392" t="s">
        <v>184</v>
      </c>
      <c r="D256" s="393" t="s">
        <v>188</v>
      </c>
      <c r="E256" s="394" t="s">
        <v>511</v>
      </c>
      <c r="F256" s="410"/>
      <c r="G256" s="373">
        <f t="shared" si="56"/>
        <v>0</v>
      </c>
      <c r="H256" s="373">
        <f t="shared" si="56"/>
        <v>0</v>
      </c>
      <c r="I256" s="373">
        <f t="shared" si="56"/>
        <v>0</v>
      </c>
      <c r="J256" s="373">
        <f t="shared" si="56"/>
        <v>0</v>
      </c>
      <c r="K256" s="403">
        <f>K258+K259</f>
        <v>0</v>
      </c>
      <c r="L256" s="403">
        <f t="shared" ref="L256:R256" si="70">L258+L259</f>
        <v>0</v>
      </c>
      <c r="M256" s="403">
        <f t="shared" si="70"/>
        <v>0</v>
      </c>
      <c r="N256" s="403">
        <f t="shared" si="70"/>
        <v>0</v>
      </c>
      <c r="O256" s="404">
        <f t="shared" si="70"/>
        <v>0</v>
      </c>
      <c r="P256" s="404">
        <f t="shared" si="70"/>
        <v>0</v>
      </c>
      <c r="Q256" s="404">
        <f t="shared" si="70"/>
        <v>0</v>
      </c>
      <c r="R256" s="404">
        <f t="shared" si="70"/>
        <v>0</v>
      </c>
    </row>
    <row r="257" spans="1:18" ht="12" hidden="1" customHeight="1">
      <c r="A257" s="391"/>
      <c r="B257" s="378"/>
      <c r="C257" s="392"/>
      <c r="D257" s="393"/>
      <c r="E257" s="387" t="s">
        <v>194</v>
      </c>
      <c r="F257" s="398" t="s">
        <v>512</v>
      </c>
      <c r="G257" s="373"/>
      <c r="H257" s="373"/>
      <c r="I257" s="373"/>
      <c r="J257" s="373"/>
      <c r="K257" s="403"/>
      <c r="L257" s="403"/>
      <c r="M257" s="403"/>
      <c r="N257" s="403"/>
      <c r="O257" s="404"/>
      <c r="P257" s="404"/>
      <c r="Q257" s="404"/>
      <c r="R257" s="404"/>
    </row>
    <row r="258" spans="1:18" ht="12" hidden="1" customHeight="1">
      <c r="A258" s="391">
        <v>2941</v>
      </c>
      <c r="B258" s="417" t="s">
        <v>490</v>
      </c>
      <c r="C258" s="401" t="s">
        <v>184</v>
      </c>
      <c r="D258" s="402" t="s">
        <v>13</v>
      </c>
      <c r="E258" s="387" t="s">
        <v>513</v>
      </c>
      <c r="F258" s="398"/>
      <c r="G258" s="373">
        <f t="shared" si="56"/>
        <v>0</v>
      </c>
      <c r="H258" s="373">
        <f t="shared" si="56"/>
        <v>0</v>
      </c>
      <c r="I258" s="373">
        <f t="shared" si="56"/>
        <v>0</v>
      </c>
      <c r="J258" s="373">
        <f t="shared" si="56"/>
        <v>0</v>
      </c>
      <c r="K258" s="403">
        <f>'[1]barcraguyn krt.'!G32</f>
        <v>0</v>
      </c>
      <c r="L258" s="403">
        <f>'[1]barcraguyn krt.'!H32</f>
        <v>0</v>
      </c>
      <c r="M258" s="403">
        <f>'[1]barcraguyn krt.'!I32</f>
        <v>0</v>
      </c>
      <c r="N258" s="408">
        <f>'[1]barcraguyn krt.'!J32</f>
        <v>0</v>
      </c>
      <c r="O258" s="409"/>
      <c r="P258" s="409"/>
      <c r="Q258" s="409"/>
      <c r="R258" s="409"/>
    </row>
    <row r="259" spans="1:18" ht="0.75" customHeight="1">
      <c r="A259" s="391">
        <v>2942</v>
      </c>
      <c r="B259" s="417" t="s">
        <v>490</v>
      </c>
      <c r="C259" s="401" t="s">
        <v>184</v>
      </c>
      <c r="D259" s="402" t="s">
        <v>182</v>
      </c>
      <c r="E259" s="469" t="s">
        <v>514</v>
      </c>
      <c r="F259" s="410" t="s">
        <v>515</v>
      </c>
      <c r="G259" s="373">
        <f t="shared" si="56"/>
        <v>0</v>
      </c>
      <c r="H259" s="373">
        <f t="shared" si="56"/>
        <v>0</v>
      </c>
      <c r="I259" s="373">
        <f t="shared" si="56"/>
        <v>0</v>
      </c>
      <c r="J259" s="373">
        <f t="shared" si="56"/>
        <v>0</v>
      </c>
      <c r="K259" s="403"/>
      <c r="L259" s="403"/>
      <c r="M259" s="403"/>
      <c r="N259" s="403"/>
      <c r="O259" s="404"/>
      <c r="P259" s="404"/>
      <c r="Q259" s="404"/>
      <c r="R259" s="404"/>
    </row>
    <row r="260" spans="1:18" s="448" customFormat="1" ht="22.5" customHeight="1">
      <c r="A260" s="455">
        <v>2950</v>
      </c>
      <c r="B260" s="443" t="s">
        <v>490</v>
      </c>
      <c r="C260" s="444" t="s">
        <v>219</v>
      </c>
      <c r="D260" s="445" t="s">
        <v>188</v>
      </c>
      <c r="E260" s="456" t="s">
        <v>516</v>
      </c>
      <c r="F260" s="447" t="s">
        <v>517</v>
      </c>
      <c r="G260" s="458">
        <f t="shared" si="56"/>
        <v>24362.2</v>
      </c>
      <c r="H260" s="458">
        <f t="shared" si="56"/>
        <v>50135.200000000004</v>
      </c>
      <c r="I260" s="458">
        <f t="shared" si="56"/>
        <v>66135.299999999988</v>
      </c>
      <c r="J260" s="458">
        <f t="shared" si="56"/>
        <v>85606.78</v>
      </c>
      <c r="K260" s="459">
        <f>K262+K263</f>
        <v>24362.2</v>
      </c>
      <c r="L260" s="459">
        <f t="shared" ref="L260:R260" si="71">L262+L263</f>
        <v>50135.200000000004</v>
      </c>
      <c r="M260" s="459">
        <f t="shared" si="71"/>
        <v>66135.299999999988</v>
      </c>
      <c r="N260" s="459">
        <f t="shared" si="71"/>
        <v>85581.4</v>
      </c>
      <c r="O260" s="470">
        <f t="shared" si="71"/>
        <v>0</v>
      </c>
      <c r="P260" s="470">
        <f t="shared" si="71"/>
        <v>0</v>
      </c>
      <c r="Q260" s="470">
        <f t="shared" si="71"/>
        <v>0</v>
      </c>
      <c r="R260" s="470">
        <f t="shared" si="71"/>
        <v>25.38</v>
      </c>
    </row>
    <row r="261" spans="1:18" s="448" customFormat="1" ht="12.75" customHeight="1">
      <c r="A261" s="455"/>
      <c r="B261" s="460"/>
      <c r="C261" s="444"/>
      <c r="D261" s="445"/>
      <c r="E261" s="461" t="s">
        <v>194</v>
      </c>
      <c r="F261" s="457" t="s">
        <v>518</v>
      </c>
      <c r="G261" s="458"/>
      <c r="H261" s="458"/>
      <c r="I261" s="458"/>
      <c r="J261" s="458"/>
      <c r="K261" s="459"/>
      <c r="L261" s="459"/>
      <c r="M261" s="459"/>
      <c r="N261" s="459"/>
      <c r="O261" s="470"/>
      <c r="P261" s="470"/>
      <c r="Q261" s="470"/>
      <c r="R261" s="470"/>
    </row>
    <row r="262" spans="1:18" s="448" customFormat="1" ht="24" customHeight="1">
      <c r="A262" s="455">
        <v>2951</v>
      </c>
      <c r="B262" s="462" t="s">
        <v>490</v>
      </c>
      <c r="C262" s="463" t="s">
        <v>219</v>
      </c>
      <c r="D262" s="464" t="s">
        <v>13</v>
      </c>
      <c r="E262" s="461" t="s">
        <v>519</v>
      </c>
      <c r="F262" s="457"/>
      <c r="G262" s="458">
        <f t="shared" si="56"/>
        <v>24362.2</v>
      </c>
      <c r="H262" s="458">
        <f t="shared" si="56"/>
        <v>50135.200000000004</v>
      </c>
      <c r="I262" s="458">
        <f t="shared" si="56"/>
        <v>66135.299999999988</v>
      </c>
      <c r="J262" s="458">
        <f t="shared" si="56"/>
        <v>85606.78</v>
      </c>
      <c r="K262" s="459">
        <f>'[1]yndam arvest erash'!G32</f>
        <v>24362.2</v>
      </c>
      <c r="L262" s="459">
        <f>'[1]yndam arvest erash'!H32</f>
        <v>50135.200000000004</v>
      </c>
      <c r="M262" s="459">
        <f>'[1]yndam arvest erash'!I32</f>
        <v>66135.299999999988</v>
      </c>
      <c r="N262" s="459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391">
        <v>2952</v>
      </c>
      <c r="B263" s="417" t="s">
        <v>490</v>
      </c>
      <c r="C263" s="401" t="s">
        <v>219</v>
      </c>
      <c r="D263" s="402" t="s">
        <v>182</v>
      </c>
      <c r="E263" s="387" t="s">
        <v>520</v>
      </c>
      <c r="F263" s="398"/>
      <c r="G263" s="389">
        <f t="shared" si="56"/>
        <v>0</v>
      </c>
      <c r="H263" s="389">
        <f t="shared" si="56"/>
        <v>0</v>
      </c>
      <c r="I263" s="389">
        <f t="shared" si="56"/>
        <v>0</v>
      </c>
      <c r="J263" s="389">
        <f t="shared" si="56"/>
        <v>0</v>
      </c>
      <c r="K263" s="390"/>
      <c r="L263" s="390"/>
      <c r="M263" s="390"/>
      <c r="N263" s="390"/>
      <c r="O263" s="390"/>
      <c r="P263" s="390"/>
      <c r="Q263" s="390"/>
      <c r="R263" s="390"/>
    </row>
    <row r="264" spans="1:18" ht="12" hidden="1" customHeight="1">
      <c r="A264" s="391">
        <v>2960</v>
      </c>
      <c r="B264" s="415" t="s">
        <v>490</v>
      </c>
      <c r="C264" s="392" t="s">
        <v>224</v>
      </c>
      <c r="D264" s="393" t="s">
        <v>188</v>
      </c>
      <c r="E264" s="394" t="s">
        <v>521</v>
      </c>
      <c r="F264" s="410" t="s">
        <v>522</v>
      </c>
      <c r="G264" s="389">
        <f t="shared" si="56"/>
        <v>0</v>
      </c>
      <c r="H264" s="389">
        <f t="shared" si="56"/>
        <v>0</v>
      </c>
      <c r="I264" s="389">
        <f t="shared" si="56"/>
        <v>0</v>
      </c>
      <c r="J264" s="389">
        <f t="shared" si="56"/>
        <v>0</v>
      </c>
      <c r="K264" s="390">
        <f>K266</f>
        <v>0</v>
      </c>
      <c r="L264" s="390">
        <f t="shared" ref="L264:R264" si="72">L266</f>
        <v>0</v>
      </c>
      <c r="M264" s="390">
        <f t="shared" si="72"/>
        <v>0</v>
      </c>
      <c r="N264" s="390">
        <f t="shared" si="72"/>
        <v>0</v>
      </c>
      <c r="O264" s="390">
        <f t="shared" si="72"/>
        <v>0</v>
      </c>
      <c r="P264" s="390">
        <f t="shared" si="72"/>
        <v>0</v>
      </c>
      <c r="Q264" s="390">
        <f t="shared" si="72"/>
        <v>0</v>
      </c>
      <c r="R264" s="390">
        <f t="shared" si="72"/>
        <v>0</v>
      </c>
    </row>
    <row r="265" spans="1:18" ht="12" hidden="1" customHeight="1">
      <c r="A265" s="391"/>
      <c r="B265" s="378"/>
      <c r="C265" s="392"/>
      <c r="D265" s="393"/>
      <c r="E265" s="387" t="s">
        <v>194</v>
      </c>
      <c r="F265" s="398" t="s">
        <v>523</v>
      </c>
      <c r="G265" s="389"/>
      <c r="H265" s="389"/>
      <c r="I265" s="389"/>
      <c r="J265" s="389"/>
      <c r="K265" s="390"/>
      <c r="L265" s="390"/>
      <c r="M265" s="390"/>
      <c r="N265" s="390"/>
      <c r="O265" s="390"/>
      <c r="P265" s="390"/>
      <c r="Q265" s="390"/>
      <c r="R265" s="390"/>
    </row>
    <row r="266" spans="1:18" ht="12" hidden="1" customHeight="1">
      <c r="A266" s="391">
        <v>2961</v>
      </c>
      <c r="B266" s="417" t="s">
        <v>490</v>
      </c>
      <c r="C266" s="401" t="s">
        <v>224</v>
      </c>
      <c r="D266" s="402" t="s">
        <v>13</v>
      </c>
      <c r="E266" s="387" t="s">
        <v>521</v>
      </c>
      <c r="F266" s="398"/>
      <c r="G266" s="389">
        <f t="shared" si="56"/>
        <v>0</v>
      </c>
      <c r="H266" s="389">
        <f t="shared" si="56"/>
        <v>0</v>
      </c>
      <c r="I266" s="389">
        <f t="shared" si="56"/>
        <v>0</v>
      </c>
      <c r="J266" s="389">
        <f t="shared" si="56"/>
        <v>0</v>
      </c>
      <c r="K266" s="390"/>
      <c r="L266" s="390"/>
      <c r="M266" s="390"/>
      <c r="N266" s="399"/>
      <c r="O266" s="399"/>
      <c r="P266" s="399"/>
      <c r="Q266" s="399"/>
      <c r="R266" s="399"/>
    </row>
    <row r="267" spans="1:18" ht="12" hidden="1" customHeight="1">
      <c r="A267" s="391">
        <v>2970</v>
      </c>
      <c r="B267" s="415" t="s">
        <v>490</v>
      </c>
      <c r="C267" s="392" t="s">
        <v>229</v>
      </c>
      <c r="D267" s="393" t="s">
        <v>188</v>
      </c>
      <c r="E267" s="394" t="s">
        <v>524</v>
      </c>
      <c r="F267" s="410" t="s">
        <v>525</v>
      </c>
      <c r="G267" s="389">
        <f t="shared" ref="G267:J307" si="73">K267+O267</f>
        <v>0</v>
      </c>
      <c r="H267" s="389">
        <f t="shared" si="73"/>
        <v>0</v>
      </c>
      <c r="I267" s="389">
        <f t="shared" si="73"/>
        <v>0</v>
      </c>
      <c r="J267" s="389">
        <f t="shared" si="73"/>
        <v>0</v>
      </c>
      <c r="K267" s="390">
        <f>K269</f>
        <v>0</v>
      </c>
      <c r="L267" s="390">
        <f t="shared" ref="L267:R267" si="74">L269</f>
        <v>0</v>
      </c>
      <c r="M267" s="390">
        <f t="shared" si="74"/>
        <v>0</v>
      </c>
      <c r="N267" s="390">
        <f t="shared" si="74"/>
        <v>0</v>
      </c>
      <c r="O267" s="390">
        <f t="shared" si="74"/>
        <v>0</v>
      </c>
      <c r="P267" s="390">
        <f t="shared" si="74"/>
        <v>0</v>
      </c>
      <c r="Q267" s="390">
        <f t="shared" si="74"/>
        <v>0</v>
      </c>
      <c r="R267" s="390">
        <f t="shared" si="74"/>
        <v>0</v>
      </c>
    </row>
    <row r="268" spans="1:18" ht="12" hidden="1" customHeight="1">
      <c r="A268" s="391"/>
      <c r="B268" s="378"/>
      <c r="C268" s="392"/>
      <c r="D268" s="393"/>
      <c r="E268" s="387" t="s">
        <v>194</v>
      </c>
      <c r="F268" s="398" t="s">
        <v>526</v>
      </c>
      <c r="G268" s="389"/>
      <c r="H268" s="389"/>
      <c r="I268" s="389"/>
      <c r="J268" s="389"/>
      <c r="K268" s="390"/>
      <c r="L268" s="390"/>
      <c r="M268" s="390"/>
      <c r="N268" s="390"/>
      <c r="O268" s="390"/>
      <c r="P268" s="390"/>
      <c r="Q268" s="390"/>
      <c r="R268" s="390"/>
    </row>
    <row r="269" spans="1:18" ht="12" hidden="1" customHeight="1">
      <c r="A269" s="391">
        <v>2971</v>
      </c>
      <c r="B269" s="417" t="s">
        <v>490</v>
      </c>
      <c r="C269" s="401" t="s">
        <v>229</v>
      </c>
      <c r="D269" s="402" t="s">
        <v>13</v>
      </c>
      <c r="E269" s="387" t="s">
        <v>524</v>
      </c>
      <c r="F269" s="398"/>
      <c r="G269" s="389">
        <f t="shared" si="73"/>
        <v>0</v>
      </c>
      <c r="H269" s="389">
        <f t="shared" si="73"/>
        <v>0</v>
      </c>
      <c r="I269" s="389">
        <f t="shared" si="73"/>
        <v>0</v>
      </c>
      <c r="J269" s="389">
        <f t="shared" si="73"/>
        <v>0</v>
      </c>
      <c r="K269" s="390"/>
      <c r="L269" s="390"/>
      <c r="M269" s="390"/>
      <c r="N269" s="399"/>
      <c r="O269" s="399"/>
      <c r="P269" s="399"/>
      <c r="Q269" s="399"/>
      <c r="R269" s="399"/>
    </row>
    <row r="270" spans="1:18" ht="12" hidden="1" customHeight="1">
      <c r="A270" s="391">
        <v>2980</v>
      </c>
      <c r="B270" s="415" t="s">
        <v>490</v>
      </c>
      <c r="C270" s="392" t="s">
        <v>231</v>
      </c>
      <c r="D270" s="393" t="s">
        <v>188</v>
      </c>
      <c r="E270" s="394" t="s">
        <v>527</v>
      </c>
      <c r="F270" s="410" t="s">
        <v>526</v>
      </c>
      <c r="G270" s="389">
        <f t="shared" si="73"/>
        <v>0</v>
      </c>
      <c r="H270" s="389">
        <f t="shared" si="73"/>
        <v>0</v>
      </c>
      <c r="I270" s="389">
        <f t="shared" si="73"/>
        <v>0</v>
      </c>
      <c r="J270" s="389">
        <f t="shared" si="73"/>
        <v>0</v>
      </c>
      <c r="K270" s="390">
        <f>K272</f>
        <v>0</v>
      </c>
      <c r="L270" s="390">
        <f t="shared" ref="L270:R270" si="75">L272</f>
        <v>0</v>
      </c>
      <c r="M270" s="390">
        <f t="shared" si="75"/>
        <v>0</v>
      </c>
      <c r="N270" s="390">
        <f t="shared" si="75"/>
        <v>0</v>
      </c>
      <c r="O270" s="390">
        <f t="shared" si="75"/>
        <v>0</v>
      </c>
      <c r="P270" s="390">
        <f t="shared" si="75"/>
        <v>0</v>
      </c>
      <c r="Q270" s="390">
        <f t="shared" si="75"/>
        <v>0</v>
      </c>
      <c r="R270" s="390">
        <f t="shared" si="75"/>
        <v>0</v>
      </c>
    </row>
    <row r="271" spans="1:18" ht="12" hidden="1" customHeight="1">
      <c r="A271" s="391"/>
      <c r="B271" s="378"/>
      <c r="C271" s="392"/>
      <c r="D271" s="393"/>
      <c r="E271" s="387" t="s">
        <v>194</v>
      </c>
      <c r="F271" s="398" t="s">
        <v>528</v>
      </c>
      <c r="G271" s="389"/>
      <c r="H271" s="389"/>
      <c r="I271" s="389"/>
      <c r="J271" s="389"/>
      <c r="K271" s="390"/>
      <c r="L271" s="390"/>
      <c r="M271" s="390"/>
      <c r="N271" s="390"/>
      <c r="O271" s="390"/>
      <c r="P271" s="390"/>
      <c r="Q271" s="390"/>
      <c r="R271" s="390"/>
    </row>
    <row r="272" spans="1:18" ht="12" hidden="1" customHeight="1">
      <c r="A272" s="391">
        <v>2981</v>
      </c>
      <c r="B272" s="417" t="s">
        <v>490</v>
      </c>
      <c r="C272" s="401" t="s">
        <v>231</v>
      </c>
      <c r="D272" s="402" t="s">
        <v>13</v>
      </c>
      <c r="E272" s="387" t="s">
        <v>527</v>
      </c>
      <c r="F272" s="398"/>
      <c r="G272" s="389">
        <f t="shared" si="73"/>
        <v>0</v>
      </c>
      <c r="H272" s="389">
        <f t="shared" si="73"/>
        <v>0</v>
      </c>
      <c r="I272" s="389">
        <f t="shared" si="73"/>
        <v>0</v>
      </c>
      <c r="J272" s="389">
        <f t="shared" si="73"/>
        <v>0</v>
      </c>
      <c r="K272" s="390"/>
      <c r="L272" s="390"/>
      <c r="M272" s="390"/>
      <c r="N272" s="399"/>
      <c r="O272" s="399"/>
      <c r="P272" s="399"/>
      <c r="Q272" s="399"/>
      <c r="R272" s="399"/>
    </row>
    <row r="273" spans="1:18" ht="48.75" customHeight="1">
      <c r="A273" s="412">
        <v>3000</v>
      </c>
      <c r="B273" s="415" t="s">
        <v>529</v>
      </c>
      <c r="C273" s="392" t="s">
        <v>188</v>
      </c>
      <c r="D273" s="393" t="s">
        <v>188</v>
      </c>
      <c r="E273" s="416" t="s">
        <v>530</v>
      </c>
      <c r="F273" s="410" t="s">
        <v>531</v>
      </c>
      <c r="G273" s="372">
        <f t="shared" si="73"/>
        <v>1550</v>
      </c>
      <c r="H273" s="372">
        <f t="shared" si="73"/>
        <v>2800</v>
      </c>
      <c r="I273" s="372">
        <f t="shared" si="73"/>
        <v>3650</v>
      </c>
      <c r="J273" s="372">
        <f t="shared" si="73"/>
        <v>4900</v>
      </c>
      <c r="K273" s="404">
        <f>K275+K279+K282+K285+K288+K291+K294+K297+K301</f>
        <v>1550</v>
      </c>
      <c r="L273" s="404">
        <f t="shared" ref="L273:R273" si="76">L275+L279+L282+L285+L288+L291+L294+L297+L301</f>
        <v>2800</v>
      </c>
      <c r="M273" s="404">
        <f t="shared" si="76"/>
        <v>3650</v>
      </c>
      <c r="N273" s="404">
        <f t="shared" si="76"/>
        <v>4900</v>
      </c>
      <c r="O273" s="404">
        <f t="shared" si="76"/>
        <v>0</v>
      </c>
      <c r="P273" s="404">
        <f t="shared" si="76"/>
        <v>0</v>
      </c>
      <c r="Q273" s="404">
        <f t="shared" si="76"/>
        <v>0</v>
      </c>
      <c r="R273" s="404">
        <f t="shared" si="76"/>
        <v>0</v>
      </c>
    </row>
    <row r="274" spans="1:18" ht="12.75" customHeight="1">
      <c r="A274" s="386"/>
      <c r="B274" s="378"/>
      <c r="C274" s="379"/>
      <c r="D274" s="380"/>
      <c r="E274" s="387" t="s">
        <v>191</v>
      </c>
      <c r="F274" s="413" t="s">
        <v>532</v>
      </c>
      <c r="G274" s="372"/>
      <c r="H274" s="372"/>
      <c r="I274" s="372"/>
      <c r="J274" s="372"/>
      <c r="K274" s="372"/>
      <c r="L274" s="372"/>
      <c r="M274" s="372"/>
      <c r="N274" s="372"/>
      <c r="O274" s="372"/>
      <c r="P274" s="372"/>
      <c r="Q274" s="372"/>
      <c r="R274" s="372"/>
    </row>
    <row r="275" spans="1:18" ht="12" hidden="1" customHeight="1">
      <c r="A275" s="391">
        <v>3010</v>
      </c>
      <c r="B275" s="415" t="s">
        <v>529</v>
      </c>
      <c r="C275" s="392" t="s">
        <v>13</v>
      </c>
      <c r="D275" s="393" t="s">
        <v>188</v>
      </c>
      <c r="E275" s="394" t="s">
        <v>533</v>
      </c>
      <c r="F275" s="388"/>
      <c r="G275" s="372">
        <f t="shared" si="73"/>
        <v>0</v>
      </c>
      <c r="H275" s="372">
        <f t="shared" si="73"/>
        <v>0</v>
      </c>
      <c r="I275" s="372">
        <f t="shared" si="73"/>
        <v>0</v>
      </c>
      <c r="J275" s="372">
        <f t="shared" si="73"/>
        <v>0</v>
      </c>
      <c r="K275" s="404">
        <f>K277+K278</f>
        <v>0</v>
      </c>
      <c r="L275" s="404">
        <f t="shared" ref="L275:R275" si="77">L277+L278</f>
        <v>0</v>
      </c>
      <c r="M275" s="404">
        <f t="shared" si="77"/>
        <v>0</v>
      </c>
      <c r="N275" s="404">
        <f t="shared" si="77"/>
        <v>0</v>
      </c>
      <c r="O275" s="404">
        <f t="shared" si="77"/>
        <v>0</v>
      </c>
      <c r="P275" s="404">
        <f t="shared" si="77"/>
        <v>0</v>
      </c>
      <c r="Q275" s="404">
        <f t="shared" si="77"/>
        <v>0</v>
      </c>
      <c r="R275" s="404">
        <f t="shared" si="77"/>
        <v>0</v>
      </c>
    </row>
    <row r="276" spans="1:18" ht="12" hidden="1" customHeight="1">
      <c r="A276" s="391"/>
      <c r="B276" s="378"/>
      <c r="C276" s="392"/>
      <c r="D276" s="393"/>
      <c r="E276" s="387" t="s">
        <v>194</v>
      </c>
      <c r="F276" s="398" t="s">
        <v>534</v>
      </c>
      <c r="G276" s="372"/>
      <c r="H276" s="372"/>
      <c r="I276" s="372"/>
      <c r="J276" s="372"/>
      <c r="K276" s="404"/>
      <c r="L276" s="404"/>
      <c r="M276" s="404"/>
      <c r="N276" s="404"/>
      <c r="O276" s="404"/>
      <c r="P276" s="404"/>
      <c r="Q276" s="404"/>
      <c r="R276" s="404"/>
    </row>
    <row r="277" spans="1:18" ht="12" hidden="1" customHeight="1">
      <c r="A277" s="391">
        <v>3011</v>
      </c>
      <c r="B277" s="417" t="s">
        <v>529</v>
      </c>
      <c r="C277" s="401" t="s">
        <v>13</v>
      </c>
      <c r="D277" s="402" t="s">
        <v>13</v>
      </c>
      <c r="E277" s="387" t="s">
        <v>535</v>
      </c>
      <c r="F277" s="398"/>
      <c r="G277" s="372">
        <f t="shared" si="73"/>
        <v>0</v>
      </c>
      <c r="H277" s="372">
        <f t="shared" si="73"/>
        <v>0</v>
      </c>
      <c r="I277" s="372">
        <f t="shared" si="73"/>
        <v>0</v>
      </c>
      <c r="J277" s="372">
        <f t="shared" si="73"/>
        <v>0</v>
      </c>
      <c r="K277" s="404"/>
      <c r="L277" s="404"/>
      <c r="M277" s="404"/>
      <c r="N277" s="409"/>
      <c r="O277" s="409"/>
      <c r="P277" s="409"/>
      <c r="Q277" s="409"/>
      <c r="R277" s="409"/>
    </row>
    <row r="278" spans="1:18" ht="12" hidden="1" customHeight="1">
      <c r="A278" s="391">
        <v>3012</v>
      </c>
      <c r="B278" s="417" t="s">
        <v>529</v>
      </c>
      <c r="C278" s="401" t="s">
        <v>13</v>
      </c>
      <c r="D278" s="402" t="s">
        <v>182</v>
      </c>
      <c r="E278" s="387" t="s">
        <v>536</v>
      </c>
      <c r="F278" s="410" t="s">
        <v>537</v>
      </c>
      <c r="G278" s="372">
        <f t="shared" si="73"/>
        <v>0</v>
      </c>
      <c r="H278" s="372">
        <f t="shared" si="73"/>
        <v>0</v>
      </c>
      <c r="I278" s="372">
        <f t="shared" si="73"/>
        <v>0</v>
      </c>
      <c r="J278" s="372">
        <f t="shared" si="73"/>
        <v>0</v>
      </c>
      <c r="K278" s="404"/>
      <c r="L278" s="404"/>
      <c r="M278" s="404"/>
      <c r="N278" s="404"/>
      <c r="O278" s="404"/>
      <c r="P278" s="404"/>
      <c r="Q278" s="404"/>
      <c r="R278" s="404"/>
    </row>
    <row r="279" spans="1:18" ht="12" hidden="1" customHeight="1">
      <c r="A279" s="391">
        <v>3020</v>
      </c>
      <c r="B279" s="415" t="s">
        <v>529</v>
      </c>
      <c r="C279" s="392" t="s">
        <v>182</v>
      </c>
      <c r="D279" s="393" t="s">
        <v>188</v>
      </c>
      <c r="E279" s="394" t="s">
        <v>538</v>
      </c>
      <c r="F279" s="410" t="s">
        <v>539</v>
      </c>
      <c r="G279" s="372">
        <f t="shared" si="73"/>
        <v>0</v>
      </c>
      <c r="H279" s="372">
        <f t="shared" si="73"/>
        <v>0</v>
      </c>
      <c r="I279" s="372">
        <f t="shared" si="73"/>
        <v>0</v>
      </c>
      <c r="J279" s="372">
        <f t="shared" si="73"/>
        <v>0</v>
      </c>
      <c r="K279" s="404">
        <f>K281</f>
        <v>0</v>
      </c>
      <c r="L279" s="404">
        <f t="shared" ref="L279:R279" si="78">L281</f>
        <v>0</v>
      </c>
      <c r="M279" s="404">
        <f t="shared" si="78"/>
        <v>0</v>
      </c>
      <c r="N279" s="404">
        <f t="shared" si="78"/>
        <v>0</v>
      </c>
      <c r="O279" s="404">
        <f t="shared" si="78"/>
        <v>0</v>
      </c>
      <c r="P279" s="404">
        <f t="shared" si="78"/>
        <v>0</v>
      </c>
      <c r="Q279" s="404">
        <f t="shared" si="78"/>
        <v>0</v>
      </c>
      <c r="R279" s="404">
        <f t="shared" si="78"/>
        <v>0</v>
      </c>
    </row>
    <row r="280" spans="1:18" ht="12" hidden="1" customHeight="1">
      <c r="A280" s="391"/>
      <c r="B280" s="378"/>
      <c r="C280" s="392"/>
      <c r="D280" s="393"/>
      <c r="E280" s="387" t="s">
        <v>194</v>
      </c>
      <c r="F280" s="398" t="s">
        <v>540</v>
      </c>
      <c r="G280" s="372"/>
      <c r="H280" s="372"/>
      <c r="I280" s="372"/>
      <c r="J280" s="372"/>
      <c r="K280" s="404"/>
      <c r="L280" s="404"/>
      <c r="M280" s="404"/>
      <c r="N280" s="404"/>
      <c r="O280" s="404"/>
      <c r="P280" s="404"/>
      <c r="Q280" s="404"/>
      <c r="R280" s="404"/>
    </row>
    <row r="281" spans="1:18" ht="12" hidden="1" customHeight="1">
      <c r="A281" s="391">
        <v>3021</v>
      </c>
      <c r="B281" s="417" t="s">
        <v>529</v>
      </c>
      <c r="C281" s="401" t="s">
        <v>182</v>
      </c>
      <c r="D281" s="402" t="s">
        <v>13</v>
      </c>
      <c r="E281" s="387" t="s">
        <v>538</v>
      </c>
      <c r="F281" s="398"/>
      <c r="G281" s="372">
        <f t="shared" si="73"/>
        <v>0</v>
      </c>
      <c r="H281" s="372">
        <f t="shared" si="73"/>
        <v>0</v>
      </c>
      <c r="I281" s="372">
        <f t="shared" si="73"/>
        <v>0</v>
      </c>
      <c r="J281" s="372">
        <f t="shared" si="73"/>
        <v>0</v>
      </c>
      <c r="K281" s="404"/>
      <c r="L281" s="404"/>
      <c r="M281" s="404"/>
      <c r="N281" s="409"/>
      <c r="O281" s="409"/>
      <c r="P281" s="409"/>
      <c r="Q281" s="409"/>
      <c r="R281" s="409"/>
    </row>
    <row r="282" spans="1:18" ht="12" hidden="1" customHeight="1">
      <c r="A282" s="391">
        <v>3030</v>
      </c>
      <c r="B282" s="415" t="s">
        <v>529</v>
      </c>
      <c r="C282" s="392" t="s">
        <v>183</v>
      </c>
      <c r="D282" s="393" t="s">
        <v>188</v>
      </c>
      <c r="E282" s="394" t="s">
        <v>541</v>
      </c>
      <c r="F282" s="410" t="s">
        <v>542</v>
      </c>
      <c r="G282" s="372">
        <f t="shared" si="73"/>
        <v>0</v>
      </c>
      <c r="H282" s="372">
        <f t="shared" si="73"/>
        <v>0</v>
      </c>
      <c r="I282" s="372">
        <f t="shared" si="73"/>
        <v>0</v>
      </c>
      <c r="J282" s="372">
        <f t="shared" si="73"/>
        <v>0</v>
      </c>
      <c r="K282" s="404">
        <f>K284</f>
        <v>0</v>
      </c>
      <c r="L282" s="404">
        <f t="shared" ref="L282:R282" si="79">L284</f>
        <v>0</v>
      </c>
      <c r="M282" s="404">
        <f t="shared" si="79"/>
        <v>0</v>
      </c>
      <c r="N282" s="404">
        <f t="shared" si="79"/>
        <v>0</v>
      </c>
      <c r="O282" s="404">
        <f t="shared" si="79"/>
        <v>0</v>
      </c>
      <c r="P282" s="404">
        <f t="shared" si="79"/>
        <v>0</v>
      </c>
      <c r="Q282" s="404">
        <f t="shared" si="79"/>
        <v>0</v>
      </c>
      <c r="R282" s="404">
        <f t="shared" si="79"/>
        <v>0</v>
      </c>
    </row>
    <row r="283" spans="1:18" ht="12" hidden="1" customHeight="1">
      <c r="A283" s="391"/>
      <c r="B283" s="378"/>
      <c r="C283" s="392"/>
      <c r="D283" s="393"/>
      <c r="E283" s="387" t="s">
        <v>194</v>
      </c>
      <c r="F283" s="398" t="s">
        <v>543</v>
      </c>
      <c r="G283" s="372"/>
      <c r="H283" s="372"/>
      <c r="I283" s="372"/>
      <c r="J283" s="372"/>
      <c r="K283" s="404"/>
      <c r="L283" s="404"/>
      <c r="M283" s="404"/>
      <c r="N283" s="404"/>
      <c r="O283" s="404"/>
      <c r="P283" s="404"/>
      <c r="Q283" s="404"/>
      <c r="R283" s="404"/>
    </row>
    <row r="284" spans="1:18" ht="12" hidden="1" customHeight="1">
      <c r="A284" s="391">
        <v>3031</v>
      </c>
      <c r="B284" s="417" t="s">
        <v>529</v>
      </c>
      <c r="C284" s="401" t="s">
        <v>183</v>
      </c>
      <c r="D284" s="402" t="s">
        <v>13</v>
      </c>
      <c r="E284" s="387" t="s">
        <v>541</v>
      </c>
      <c r="F284" s="398"/>
      <c r="G284" s="372">
        <f t="shared" si="73"/>
        <v>0</v>
      </c>
      <c r="H284" s="372">
        <f t="shared" si="73"/>
        <v>0</v>
      </c>
      <c r="I284" s="372">
        <f t="shared" si="73"/>
        <v>0</v>
      </c>
      <c r="J284" s="372">
        <f t="shared" si="73"/>
        <v>0</v>
      </c>
      <c r="K284" s="404"/>
      <c r="L284" s="404"/>
      <c r="M284" s="404"/>
      <c r="N284" s="409"/>
      <c r="O284" s="409"/>
      <c r="P284" s="409"/>
      <c r="Q284" s="409"/>
      <c r="R284" s="409"/>
    </row>
    <row r="285" spans="1:18" ht="12" hidden="1" customHeight="1">
      <c r="A285" s="391">
        <v>3040</v>
      </c>
      <c r="B285" s="415" t="s">
        <v>529</v>
      </c>
      <c r="C285" s="392" t="s">
        <v>184</v>
      </c>
      <c r="D285" s="393" t="s">
        <v>188</v>
      </c>
      <c r="E285" s="394" t="s">
        <v>544</v>
      </c>
      <c r="F285" s="398"/>
      <c r="G285" s="372">
        <f t="shared" si="73"/>
        <v>0</v>
      </c>
      <c r="H285" s="372">
        <f t="shared" si="73"/>
        <v>0</v>
      </c>
      <c r="I285" s="372">
        <f t="shared" si="73"/>
        <v>0</v>
      </c>
      <c r="J285" s="372">
        <f t="shared" si="73"/>
        <v>0</v>
      </c>
      <c r="K285" s="409">
        <f>K287</f>
        <v>0</v>
      </c>
      <c r="L285" s="409">
        <f t="shared" ref="L285:R285" si="80">L287</f>
        <v>0</v>
      </c>
      <c r="M285" s="409">
        <f t="shared" si="80"/>
        <v>0</v>
      </c>
      <c r="N285" s="409">
        <f t="shared" si="80"/>
        <v>0</v>
      </c>
      <c r="O285" s="409">
        <f t="shared" si="80"/>
        <v>0</v>
      </c>
      <c r="P285" s="409">
        <f t="shared" si="80"/>
        <v>0</v>
      </c>
      <c r="Q285" s="409">
        <f t="shared" si="80"/>
        <v>0</v>
      </c>
      <c r="R285" s="409">
        <f t="shared" si="80"/>
        <v>0</v>
      </c>
    </row>
    <row r="286" spans="1:18" ht="12" hidden="1" customHeight="1">
      <c r="A286" s="391"/>
      <c r="B286" s="378"/>
      <c r="C286" s="392"/>
      <c r="D286" s="393"/>
      <c r="E286" s="387" t="s">
        <v>194</v>
      </c>
      <c r="F286" s="398" t="s">
        <v>545</v>
      </c>
      <c r="G286" s="372"/>
      <c r="H286" s="372"/>
      <c r="I286" s="372"/>
      <c r="J286" s="372"/>
      <c r="K286" s="404"/>
      <c r="L286" s="404"/>
      <c r="M286" s="404"/>
      <c r="N286" s="404"/>
      <c r="O286" s="404"/>
      <c r="P286" s="404"/>
      <c r="Q286" s="404"/>
      <c r="R286" s="404"/>
    </row>
    <row r="287" spans="1:18" ht="12" hidden="1" customHeight="1">
      <c r="A287" s="391">
        <v>3041</v>
      </c>
      <c r="B287" s="417" t="s">
        <v>529</v>
      </c>
      <c r="C287" s="401" t="s">
        <v>184</v>
      </c>
      <c r="D287" s="402" t="s">
        <v>13</v>
      </c>
      <c r="E287" s="387" t="s">
        <v>544</v>
      </c>
      <c r="F287" s="398"/>
      <c r="G287" s="372">
        <f t="shared" si="73"/>
        <v>0</v>
      </c>
      <c r="H287" s="372">
        <f t="shared" si="73"/>
        <v>0</v>
      </c>
      <c r="I287" s="372">
        <f t="shared" si="73"/>
        <v>0</v>
      </c>
      <c r="J287" s="372">
        <f t="shared" si="73"/>
        <v>0</v>
      </c>
      <c r="K287" s="404"/>
      <c r="L287" s="404"/>
      <c r="M287" s="404"/>
      <c r="N287" s="409"/>
      <c r="O287" s="409"/>
      <c r="P287" s="409"/>
      <c r="Q287" s="409"/>
      <c r="R287" s="409"/>
    </row>
    <row r="288" spans="1:18" ht="12" hidden="1" customHeight="1">
      <c r="A288" s="391">
        <v>3050</v>
      </c>
      <c r="B288" s="415" t="s">
        <v>529</v>
      </c>
      <c r="C288" s="392" t="s">
        <v>219</v>
      </c>
      <c r="D288" s="393" t="s">
        <v>188</v>
      </c>
      <c r="E288" s="394" t="s">
        <v>546</v>
      </c>
      <c r="F288" s="410" t="s">
        <v>547</v>
      </c>
      <c r="G288" s="372">
        <f t="shared" si="73"/>
        <v>0</v>
      </c>
      <c r="H288" s="372">
        <f t="shared" si="73"/>
        <v>0</v>
      </c>
      <c r="I288" s="372">
        <f t="shared" si="73"/>
        <v>0</v>
      </c>
      <c r="J288" s="372">
        <f t="shared" si="73"/>
        <v>0</v>
      </c>
      <c r="K288" s="404">
        <f>K290</f>
        <v>0</v>
      </c>
      <c r="L288" s="404">
        <f t="shared" ref="L288:R288" si="81">L290</f>
        <v>0</v>
      </c>
      <c r="M288" s="404">
        <f t="shared" si="81"/>
        <v>0</v>
      </c>
      <c r="N288" s="404">
        <f t="shared" si="81"/>
        <v>0</v>
      </c>
      <c r="O288" s="404">
        <f t="shared" si="81"/>
        <v>0</v>
      </c>
      <c r="P288" s="404">
        <f t="shared" si="81"/>
        <v>0</v>
      </c>
      <c r="Q288" s="404">
        <f t="shared" si="81"/>
        <v>0</v>
      </c>
      <c r="R288" s="404">
        <f t="shared" si="81"/>
        <v>0</v>
      </c>
    </row>
    <row r="289" spans="1:18" ht="12" hidden="1" customHeight="1">
      <c r="A289" s="391"/>
      <c r="B289" s="378"/>
      <c r="C289" s="392"/>
      <c r="D289" s="393"/>
      <c r="E289" s="387" t="s">
        <v>194</v>
      </c>
      <c r="F289" s="398" t="s">
        <v>548</v>
      </c>
      <c r="G289" s="372"/>
      <c r="H289" s="372"/>
      <c r="I289" s="372"/>
      <c r="J289" s="372"/>
      <c r="K289" s="404"/>
      <c r="L289" s="404"/>
      <c r="M289" s="404"/>
      <c r="N289" s="404"/>
      <c r="O289" s="404"/>
      <c r="P289" s="404"/>
      <c r="Q289" s="404"/>
      <c r="R289" s="404"/>
    </row>
    <row r="290" spans="1:18" ht="12" hidden="1" customHeight="1">
      <c r="A290" s="391">
        <v>3051</v>
      </c>
      <c r="B290" s="417" t="s">
        <v>529</v>
      </c>
      <c r="C290" s="401" t="s">
        <v>219</v>
      </c>
      <c r="D290" s="402" t="s">
        <v>13</v>
      </c>
      <c r="E290" s="387" t="s">
        <v>546</v>
      </c>
      <c r="F290" s="398"/>
      <c r="G290" s="372">
        <f t="shared" si="73"/>
        <v>0</v>
      </c>
      <c r="H290" s="372">
        <f t="shared" si="73"/>
        <v>0</v>
      </c>
      <c r="I290" s="372">
        <f t="shared" si="73"/>
        <v>0</v>
      </c>
      <c r="J290" s="372">
        <f t="shared" si="73"/>
        <v>0</v>
      </c>
      <c r="K290" s="404"/>
      <c r="L290" s="404"/>
      <c r="M290" s="404"/>
      <c r="N290" s="409"/>
      <c r="O290" s="409"/>
      <c r="P290" s="409"/>
      <c r="Q290" s="409"/>
      <c r="R290" s="409"/>
    </row>
    <row r="291" spans="1:18" ht="12" hidden="1" customHeight="1">
      <c r="A291" s="391">
        <v>3060</v>
      </c>
      <c r="B291" s="415" t="s">
        <v>529</v>
      </c>
      <c r="C291" s="392" t="s">
        <v>224</v>
      </c>
      <c r="D291" s="393" t="s">
        <v>188</v>
      </c>
      <c r="E291" s="394" t="s">
        <v>549</v>
      </c>
      <c r="F291" s="410" t="s">
        <v>548</v>
      </c>
      <c r="G291" s="372">
        <f t="shared" si="73"/>
        <v>0</v>
      </c>
      <c r="H291" s="372">
        <f t="shared" si="73"/>
        <v>0</v>
      </c>
      <c r="I291" s="372">
        <f t="shared" si="73"/>
        <v>0</v>
      </c>
      <c r="J291" s="372">
        <f t="shared" si="73"/>
        <v>0</v>
      </c>
      <c r="K291" s="404">
        <f>K293</f>
        <v>0</v>
      </c>
      <c r="L291" s="404">
        <f t="shared" ref="L291:R291" si="82">L293</f>
        <v>0</v>
      </c>
      <c r="M291" s="404">
        <f t="shared" si="82"/>
        <v>0</v>
      </c>
      <c r="N291" s="404">
        <f t="shared" si="82"/>
        <v>0</v>
      </c>
      <c r="O291" s="404">
        <f t="shared" si="82"/>
        <v>0</v>
      </c>
      <c r="P291" s="404">
        <f t="shared" si="82"/>
        <v>0</v>
      </c>
      <c r="Q291" s="404">
        <f t="shared" si="82"/>
        <v>0</v>
      </c>
      <c r="R291" s="404">
        <f t="shared" si="82"/>
        <v>0</v>
      </c>
    </row>
    <row r="292" spans="1:18" ht="12" hidden="1" customHeight="1">
      <c r="A292" s="391"/>
      <c r="B292" s="378"/>
      <c r="C292" s="392"/>
      <c r="D292" s="393"/>
      <c r="E292" s="387" t="s">
        <v>194</v>
      </c>
      <c r="F292" s="398" t="s">
        <v>550</v>
      </c>
      <c r="G292" s="372"/>
      <c r="H292" s="372"/>
      <c r="I292" s="372"/>
      <c r="J292" s="372"/>
      <c r="K292" s="404"/>
      <c r="L292" s="404"/>
      <c r="M292" s="404"/>
      <c r="N292" s="404"/>
      <c r="O292" s="404"/>
      <c r="P292" s="404"/>
      <c r="Q292" s="404"/>
      <c r="R292" s="404"/>
    </row>
    <row r="293" spans="1:18" ht="12" hidden="1" customHeight="1">
      <c r="A293" s="391">
        <v>3061</v>
      </c>
      <c r="B293" s="417" t="s">
        <v>529</v>
      </c>
      <c r="C293" s="401" t="s">
        <v>224</v>
      </c>
      <c r="D293" s="402" t="s">
        <v>13</v>
      </c>
      <c r="E293" s="387" t="s">
        <v>549</v>
      </c>
      <c r="F293" s="398"/>
      <c r="G293" s="372">
        <f t="shared" si="73"/>
        <v>0</v>
      </c>
      <c r="H293" s="372">
        <f t="shared" si="73"/>
        <v>0</v>
      </c>
      <c r="I293" s="372">
        <f t="shared" si="73"/>
        <v>0</v>
      </c>
      <c r="J293" s="372">
        <f t="shared" si="73"/>
        <v>0</v>
      </c>
      <c r="K293" s="404"/>
      <c r="L293" s="404"/>
      <c r="M293" s="404"/>
      <c r="N293" s="409"/>
      <c r="O293" s="409"/>
      <c r="P293" s="409"/>
      <c r="Q293" s="409"/>
      <c r="R293" s="409"/>
    </row>
    <row r="294" spans="1:18" ht="29.25" customHeight="1">
      <c r="A294" s="391">
        <v>3070</v>
      </c>
      <c r="B294" s="415" t="s">
        <v>529</v>
      </c>
      <c r="C294" s="392" t="s">
        <v>229</v>
      </c>
      <c r="D294" s="393" t="s">
        <v>188</v>
      </c>
      <c r="E294" s="394" t="s">
        <v>551</v>
      </c>
      <c r="F294" s="410" t="s">
        <v>550</v>
      </c>
      <c r="G294" s="372">
        <f t="shared" si="73"/>
        <v>1550</v>
      </c>
      <c r="H294" s="372">
        <f t="shared" si="73"/>
        <v>2800</v>
      </c>
      <c r="I294" s="372">
        <f t="shared" si="73"/>
        <v>3650</v>
      </c>
      <c r="J294" s="372">
        <f t="shared" si="73"/>
        <v>4900</v>
      </c>
      <c r="K294" s="404">
        <f>K296</f>
        <v>1550</v>
      </c>
      <c r="L294" s="404">
        <f t="shared" ref="L294:R294" si="83">L296</f>
        <v>2800</v>
      </c>
      <c r="M294" s="404">
        <f t="shared" si="83"/>
        <v>3650</v>
      </c>
      <c r="N294" s="404">
        <f t="shared" si="83"/>
        <v>4900</v>
      </c>
      <c r="O294" s="404">
        <f t="shared" si="83"/>
        <v>0</v>
      </c>
      <c r="P294" s="404">
        <f t="shared" si="83"/>
        <v>0</v>
      </c>
      <c r="Q294" s="404">
        <f t="shared" si="83"/>
        <v>0</v>
      </c>
      <c r="R294" s="404">
        <f t="shared" si="83"/>
        <v>0</v>
      </c>
    </row>
    <row r="295" spans="1:18" ht="9.75" customHeight="1">
      <c r="A295" s="391"/>
      <c r="B295" s="378"/>
      <c r="C295" s="392"/>
      <c r="D295" s="393"/>
      <c r="E295" s="387" t="s">
        <v>194</v>
      </c>
      <c r="F295" s="398" t="s">
        <v>552</v>
      </c>
      <c r="G295" s="372"/>
      <c r="H295" s="372"/>
      <c r="I295" s="372"/>
      <c r="J295" s="372"/>
      <c r="K295" s="404"/>
      <c r="L295" s="404"/>
      <c r="M295" s="404"/>
      <c r="N295" s="404"/>
      <c r="O295" s="404"/>
      <c r="P295" s="404"/>
      <c r="Q295" s="404"/>
      <c r="R295" s="404"/>
    </row>
    <row r="296" spans="1:18" ht="15.75" customHeight="1">
      <c r="A296" s="391">
        <v>3071</v>
      </c>
      <c r="B296" s="417" t="s">
        <v>529</v>
      </c>
      <c r="C296" s="401" t="s">
        <v>229</v>
      </c>
      <c r="D296" s="402" t="s">
        <v>13</v>
      </c>
      <c r="E296" s="387" t="s">
        <v>551</v>
      </c>
      <c r="F296" s="398"/>
      <c r="G296" s="372">
        <f t="shared" si="73"/>
        <v>1550</v>
      </c>
      <c r="H296" s="372">
        <f t="shared" si="73"/>
        <v>2800</v>
      </c>
      <c r="I296" s="372">
        <f t="shared" si="73"/>
        <v>3650</v>
      </c>
      <c r="J296" s="372">
        <f t="shared" si="73"/>
        <v>4900</v>
      </c>
      <c r="K296" s="404">
        <f>'[1]soc ogn'!G32+'[1]nvir. b`h'!G133</f>
        <v>1550</v>
      </c>
      <c r="L296" s="404">
        <f>'[1]soc ogn'!H32+'[1]nvir. b`h'!H133</f>
        <v>2800</v>
      </c>
      <c r="M296" s="404">
        <f>'[1]soc ogn'!I32+'[1]nvir. b`h'!I32</f>
        <v>3650</v>
      </c>
      <c r="N296" s="404">
        <f>'[1]soc ogn'!J32+'[1]nvir. b`h'!F32</f>
        <v>4900</v>
      </c>
      <c r="O296" s="409">
        <f>'[1]soc ogn'!G150</f>
        <v>0</v>
      </c>
      <c r="P296" s="409">
        <f>'[1]soc ogn'!H150</f>
        <v>0</v>
      </c>
      <c r="Q296" s="409">
        <f>'[1]soc ogn'!I150</f>
        <v>0</v>
      </c>
      <c r="R296" s="409">
        <f>'[1]soc ogn'!J150</f>
        <v>0</v>
      </c>
    </row>
    <row r="297" spans="1:18" ht="12" hidden="1" customHeight="1">
      <c r="A297" s="391">
        <v>3080</v>
      </c>
      <c r="B297" s="415" t="s">
        <v>529</v>
      </c>
      <c r="C297" s="392" t="s">
        <v>231</v>
      </c>
      <c r="D297" s="393" t="s">
        <v>188</v>
      </c>
      <c r="E297" s="394" t="s">
        <v>553</v>
      </c>
      <c r="F297" s="410" t="s">
        <v>554</v>
      </c>
      <c r="G297" s="389">
        <f t="shared" si="73"/>
        <v>0</v>
      </c>
      <c r="H297" s="389">
        <f t="shared" si="73"/>
        <v>0</v>
      </c>
      <c r="I297" s="389">
        <f t="shared" si="73"/>
        <v>0</v>
      </c>
      <c r="J297" s="389">
        <f t="shared" si="73"/>
        <v>0</v>
      </c>
      <c r="K297" s="390">
        <f>K299</f>
        <v>0</v>
      </c>
      <c r="L297" s="390">
        <f t="shared" ref="L297:R297" si="84">L299</f>
        <v>0</v>
      </c>
      <c r="M297" s="390">
        <f t="shared" si="84"/>
        <v>0</v>
      </c>
      <c r="N297" s="390">
        <f t="shared" si="84"/>
        <v>0</v>
      </c>
      <c r="O297" s="390">
        <f t="shared" si="84"/>
        <v>0</v>
      </c>
      <c r="P297" s="390">
        <f t="shared" si="84"/>
        <v>0</v>
      </c>
      <c r="Q297" s="390">
        <f t="shared" si="84"/>
        <v>0</v>
      </c>
      <c r="R297" s="390">
        <f t="shared" si="84"/>
        <v>0</v>
      </c>
    </row>
    <row r="298" spans="1:18" ht="12" hidden="1" customHeight="1">
      <c r="A298" s="391"/>
      <c r="B298" s="378"/>
      <c r="C298" s="392"/>
      <c r="D298" s="393"/>
      <c r="E298" s="387" t="s">
        <v>194</v>
      </c>
      <c r="F298" s="398" t="s">
        <v>555</v>
      </c>
      <c r="G298" s="389"/>
      <c r="H298" s="389"/>
      <c r="I298" s="389"/>
      <c r="J298" s="389"/>
      <c r="K298" s="390"/>
      <c r="L298" s="390"/>
      <c r="M298" s="390"/>
      <c r="N298" s="390"/>
      <c r="O298" s="390"/>
      <c r="P298" s="390"/>
      <c r="Q298" s="390"/>
      <c r="R298" s="390"/>
    </row>
    <row r="299" spans="1:18" ht="12" hidden="1" customHeight="1">
      <c r="A299" s="391">
        <v>3081</v>
      </c>
      <c r="B299" s="417" t="s">
        <v>529</v>
      </c>
      <c r="C299" s="401" t="s">
        <v>231</v>
      </c>
      <c r="D299" s="402" t="s">
        <v>13</v>
      </c>
      <c r="E299" s="387" t="s">
        <v>553</v>
      </c>
      <c r="F299" s="398"/>
      <c r="G299" s="389">
        <f t="shared" si="73"/>
        <v>0</v>
      </c>
      <c r="H299" s="389">
        <f t="shared" si="73"/>
        <v>0</v>
      </c>
      <c r="I299" s="389">
        <f t="shared" si="73"/>
        <v>0</v>
      </c>
      <c r="J299" s="389">
        <f t="shared" si="73"/>
        <v>0</v>
      </c>
      <c r="K299" s="390"/>
      <c r="L299" s="390"/>
      <c r="M299" s="390"/>
      <c r="N299" s="399"/>
      <c r="O299" s="399"/>
      <c r="P299" s="399"/>
      <c r="Q299" s="399"/>
      <c r="R299" s="399"/>
    </row>
    <row r="300" spans="1:18" ht="12" hidden="1" customHeight="1">
      <c r="A300" s="391"/>
      <c r="B300" s="378"/>
      <c r="C300" s="392"/>
      <c r="D300" s="393"/>
      <c r="E300" s="387" t="s">
        <v>194</v>
      </c>
      <c r="F300" s="410" t="s">
        <v>556</v>
      </c>
      <c r="G300" s="389"/>
      <c r="H300" s="389"/>
      <c r="I300" s="389"/>
      <c r="J300" s="389"/>
      <c r="K300" s="390"/>
      <c r="L300" s="390"/>
      <c r="M300" s="390"/>
      <c r="N300" s="390"/>
      <c r="O300" s="390"/>
      <c r="P300" s="390"/>
      <c r="Q300" s="390"/>
      <c r="R300" s="390"/>
    </row>
    <row r="301" spans="1:18" ht="12" hidden="1" customHeight="1">
      <c r="A301" s="391">
        <v>3090</v>
      </c>
      <c r="B301" s="415" t="s">
        <v>529</v>
      </c>
      <c r="C301" s="392" t="s">
        <v>367</v>
      </c>
      <c r="D301" s="393" t="s">
        <v>188</v>
      </c>
      <c r="E301" s="394" t="s">
        <v>557</v>
      </c>
      <c r="F301" s="398"/>
      <c r="G301" s="389">
        <f t="shared" si="73"/>
        <v>0</v>
      </c>
      <c r="H301" s="389">
        <f t="shared" si="73"/>
        <v>0</v>
      </c>
      <c r="I301" s="389">
        <f t="shared" si="73"/>
        <v>0</v>
      </c>
      <c r="J301" s="389">
        <f t="shared" si="73"/>
        <v>0</v>
      </c>
      <c r="K301" s="390">
        <f>K303+K304</f>
        <v>0</v>
      </c>
      <c r="L301" s="390">
        <f t="shared" ref="L301:R301" si="85">L303+L304</f>
        <v>0</v>
      </c>
      <c r="M301" s="390">
        <f t="shared" si="85"/>
        <v>0</v>
      </c>
      <c r="N301" s="390">
        <f t="shared" si="85"/>
        <v>0</v>
      </c>
      <c r="O301" s="390">
        <f t="shared" si="85"/>
        <v>0</v>
      </c>
      <c r="P301" s="390">
        <f t="shared" si="85"/>
        <v>0</v>
      </c>
      <c r="Q301" s="390">
        <f t="shared" si="85"/>
        <v>0</v>
      </c>
      <c r="R301" s="390">
        <f t="shared" si="85"/>
        <v>0</v>
      </c>
    </row>
    <row r="302" spans="1:18" ht="12" hidden="1" customHeight="1">
      <c r="A302" s="391"/>
      <c r="B302" s="378"/>
      <c r="C302" s="392"/>
      <c r="D302" s="393"/>
      <c r="E302" s="387" t="s">
        <v>194</v>
      </c>
      <c r="F302" s="398" t="s">
        <v>558</v>
      </c>
      <c r="G302" s="389"/>
      <c r="H302" s="389"/>
      <c r="I302" s="389"/>
      <c r="J302" s="389"/>
      <c r="K302" s="390"/>
      <c r="L302" s="390"/>
      <c r="M302" s="390"/>
      <c r="N302" s="390"/>
      <c r="O302" s="390"/>
      <c r="P302" s="390"/>
      <c r="Q302" s="390"/>
      <c r="R302" s="390"/>
    </row>
    <row r="303" spans="1:18" ht="12" hidden="1" customHeight="1">
      <c r="A303" s="471">
        <v>3091</v>
      </c>
      <c r="B303" s="417" t="s">
        <v>529</v>
      </c>
      <c r="C303" s="472" t="s">
        <v>367</v>
      </c>
      <c r="D303" s="473" t="s">
        <v>13</v>
      </c>
      <c r="E303" s="474" t="s">
        <v>557</v>
      </c>
      <c r="F303" s="398"/>
      <c r="G303" s="389">
        <f t="shared" si="73"/>
        <v>0</v>
      </c>
      <c r="H303" s="389">
        <f t="shared" si="73"/>
        <v>0</v>
      </c>
      <c r="I303" s="389">
        <f t="shared" si="73"/>
        <v>0</v>
      </c>
      <c r="J303" s="389">
        <f t="shared" si="73"/>
        <v>0</v>
      </c>
      <c r="K303" s="390"/>
      <c r="L303" s="390"/>
      <c r="M303" s="390"/>
      <c r="N303" s="399"/>
      <c r="O303" s="399"/>
      <c r="P303" s="399"/>
      <c r="Q303" s="399"/>
      <c r="R303" s="399"/>
    </row>
    <row r="304" spans="1:18" ht="12" hidden="1" customHeight="1">
      <c r="A304" s="471">
        <v>3092</v>
      </c>
      <c r="B304" s="417" t="s">
        <v>529</v>
      </c>
      <c r="C304" s="472" t="s">
        <v>367</v>
      </c>
      <c r="D304" s="473" t="s">
        <v>182</v>
      </c>
      <c r="E304" s="474" t="s">
        <v>559</v>
      </c>
      <c r="F304" s="410" t="s">
        <v>560</v>
      </c>
      <c r="G304" s="389">
        <f t="shared" si="73"/>
        <v>0</v>
      </c>
      <c r="H304" s="389">
        <f t="shared" si="73"/>
        <v>0</v>
      </c>
      <c r="I304" s="389">
        <f t="shared" si="73"/>
        <v>0</v>
      </c>
      <c r="J304" s="389">
        <f t="shared" si="73"/>
        <v>0</v>
      </c>
      <c r="K304" s="390"/>
      <c r="L304" s="390"/>
      <c r="M304" s="390"/>
      <c r="N304" s="390"/>
      <c r="O304" s="390"/>
      <c r="P304" s="390"/>
      <c r="Q304" s="390"/>
      <c r="R304" s="390"/>
    </row>
    <row r="305" spans="1:18" ht="27" customHeight="1">
      <c r="A305" s="475">
        <v>3100</v>
      </c>
      <c r="B305" s="392" t="s">
        <v>561</v>
      </c>
      <c r="C305" s="392" t="s">
        <v>188</v>
      </c>
      <c r="D305" s="393" t="s">
        <v>188</v>
      </c>
      <c r="E305" s="476" t="s">
        <v>562</v>
      </c>
      <c r="F305" s="410"/>
      <c r="G305" s="372">
        <f t="shared" si="73"/>
        <v>35000</v>
      </c>
      <c r="H305" s="372">
        <f t="shared" si="73"/>
        <v>83000</v>
      </c>
      <c r="I305" s="372">
        <f t="shared" si="73"/>
        <v>103000</v>
      </c>
      <c r="J305" s="372">
        <f t="shared" si="73"/>
        <v>153655.73000000001</v>
      </c>
      <c r="K305" s="403">
        <f>K307</f>
        <v>35000</v>
      </c>
      <c r="L305" s="404">
        <f>L307</f>
        <v>83000</v>
      </c>
      <c r="M305" s="404">
        <f t="shared" ref="M305:R305" si="86">M307</f>
        <v>103000</v>
      </c>
      <c r="N305" s="477">
        <f>N307</f>
        <v>153655.73000000001</v>
      </c>
      <c r="O305" s="404">
        <f t="shared" si="86"/>
        <v>0</v>
      </c>
      <c r="P305" s="404">
        <f t="shared" si="86"/>
        <v>0</v>
      </c>
      <c r="Q305" s="404">
        <f t="shared" si="86"/>
        <v>0</v>
      </c>
      <c r="R305" s="404">
        <f t="shared" si="86"/>
        <v>0</v>
      </c>
    </row>
    <row r="306" spans="1:18" ht="12" hidden="1" customHeight="1">
      <c r="A306" s="471"/>
      <c r="B306" s="378"/>
      <c r="C306" s="379"/>
      <c r="D306" s="380"/>
      <c r="E306" s="387" t="s">
        <v>191</v>
      </c>
      <c r="F306" s="413"/>
      <c r="G306" s="373"/>
      <c r="H306" s="373"/>
      <c r="I306" s="372"/>
      <c r="J306" s="372"/>
      <c r="K306" s="403"/>
      <c r="L306" s="404"/>
      <c r="M306" s="404"/>
      <c r="N306" s="477"/>
      <c r="O306" s="404"/>
      <c r="P306" s="404"/>
      <c r="Q306" s="404"/>
      <c r="R306" s="404"/>
    </row>
    <row r="307" spans="1:18" ht="29.25" customHeight="1">
      <c r="A307" s="471">
        <v>3110</v>
      </c>
      <c r="B307" s="478" t="s">
        <v>561</v>
      </c>
      <c r="C307" s="478" t="s">
        <v>13</v>
      </c>
      <c r="D307" s="479" t="s">
        <v>188</v>
      </c>
      <c r="E307" s="466" t="s">
        <v>563</v>
      </c>
      <c r="F307" s="388"/>
      <c r="G307" s="372">
        <f t="shared" si="73"/>
        <v>35000</v>
      </c>
      <c r="H307" s="372">
        <f>L307+P307</f>
        <v>83000</v>
      </c>
      <c r="I307" s="372">
        <f>M307+Q307</f>
        <v>103000</v>
      </c>
      <c r="J307" s="372">
        <f>N307+R307</f>
        <v>153655.73000000001</v>
      </c>
      <c r="K307" s="404">
        <f>K309</f>
        <v>35000</v>
      </c>
      <c r="L307" s="404">
        <f>L309</f>
        <v>83000</v>
      </c>
      <c r="M307" s="404">
        <f>M309</f>
        <v>103000</v>
      </c>
      <c r="N307" s="477">
        <f>N309</f>
        <v>153655.73000000001</v>
      </c>
      <c r="O307" s="404"/>
      <c r="P307" s="404">
        <f>P309</f>
        <v>0</v>
      </c>
      <c r="Q307" s="404">
        <f>Q309</f>
        <v>0</v>
      </c>
      <c r="R307" s="404">
        <f>R309</f>
        <v>0</v>
      </c>
    </row>
    <row r="308" spans="1:18" ht="11.25" customHeight="1">
      <c r="A308" s="471"/>
      <c r="B308" s="378"/>
      <c r="C308" s="392"/>
      <c r="D308" s="393"/>
      <c r="E308" s="387" t="s">
        <v>194</v>
      </c>
      <c r="F308" s="410"/>
      <c r="G308" s="389"/>
      <c r="H308" s="373"/>
      <c r="I308" s="372"/>
      <c r="J308" s="372"/>
      <c r="K308" s="403"/>
      <c r="L308" s="404"/>
      <c r="M308" s="404"/>
      <c r="N308" s="404"/>
      <c r="O308" s="404"/>
      <c r="P308" s="404"/>
      <c r="Q308" s="404"/>
      <c r="R308" s="404"/>
    </row>
    <row r="309" spans="1:18" ht="16.5" customHeight="1" thickBot="1">
      <c r="A309" s="480">
        <v>3112</v>
      </c>
      <c r="B309" s="481" t="s">
        <v>561</v>
      </c>
      <c r="C309" s="481" t="s">
        <v>13</v>
      </c>
      <c r="D309" s="482" t="s">
        <v>182</v>
      </c>
      <c r="E309" s="483" t="s">
        <v>564</v>
      </c>
      <c r="F309" s="398"/>
      <c r="G309" s="372">
        <f>K309+O309</f>
        <v>35000</v>
      </c>
      <c r="H309" s="372">
        <f>L309+P309</f>
        <v>83000</v>
      </c>
      <c r="I309" s="372">
        <f>M309+Q309</f>
        <v>103000</v>
      </c>
      <c r="J309" s="372">
        <f>N309+R309</f>
        <v>153655.73000000001</v>
      </c>
      <c r="K309" s="404">
        <f>'[1]pah fond '!G32+'[1]ekam erams bashx nor'!L140</f>
        <v>35000</v>
      </c>
      <c r="L309" s="404">
        <f>'[1]pah fond '!H32+'[1]ekam erams bashx nor'!M140</f>
        <v>83000</v>
      </c>
      <c r="M309" s="404">
        <f>'[1]pah fond '!I32+'[1]ekam erams bashx nor'!N140</f>
        <v>103000</v>
      </c>
      <c r="N309" s="403">
        <f>'[1]pah fond '!J32+'[1]ekam erams bashx nor'!O140</f>
        <v>153655.73000000001</v>
      </c>
      <c r="O309" s="409"/>
      <c r="P309" s="409">
        <f>'[1]pah fond '!H150</f>
        <v>0</v>
      </c>
      <c r="Q309" s="409">
        <f>'[1]pah fond '!I150</f>
        <v>0</v>
      </c>
      <c r="R309" s="409">
        <f>'[1]pah fond '!J150</f>
        <v>0</v>
      </c>
    </row>
    <row r="311" spans="1:18">
      <c r="G311" s="485"/>
    </row>
    <row r="312" spans="1:18" s="331" customFormat="1" ht="8.25" customHeight="1">
      <c r="B312" s="332"/>
      <c r="C312" s="333"/>
      <c r="D312" s="334"/>
      <c r="E312" s="334"/>
      <c r="F312" s="334"/>
      <c r="G312" s="334"/>
    </row>
    <row r="313" spans="1:18" s="331" customFormat="1" ht="15" customHeight="1">
      <c r="A313" s="335" t="s">
        <v>160</v>
      </c>
      <c r="B313" s="332"/>
      <c r="C313" s="333"/>
      <c r="D313" s="334"/>
      <c r="E313" s="334"/>
      <c r="F313" s="334"/>
      <c r="G313" s="334"/>
      <c r="H313" s="325"/>
      <c r="I313" s="336"/>
    </row>
    <row r="314" spans="1:18" s="331" customFormat="1" ht="12.75" customHeight="1">
      <c r="A314" s="337" t="s">
        <v>161</v>
      </c>
      <c r="B314" s="332"/>
      <c r="C314" s="333"/>
      <c r="D314" s="334"/>
      <c r="E314" s="334"/>
      <c r="F314" s="334"/>
      <c r="G314" s="334"/>
    </row>
    <row r="315" spans="1:18" s="331" customFormat="1" ht="1.5" hidden="1" customHeight="1">
      <c r="A315" s="338"/>
      <c r="B315" s="332"/>
      <c r="C315" s="333"/>
      <c r="D315" s="334"/>
      <c r="E315" s="334"/>
      <c r="F315" s="334"/>
      <c r="G315" s="334"/>
    </row>
    <row r="316" spans="1:18" s="331" customFormat="1" ht="12.75" customHeight="1">
      <c r="A316" s="339" t="s">
        <v>162</v>
      </c>
      <c r="B316" s="332"/>
      <c r="C316" s="333"/>
      <c r="D316" s="334"/>
      <c r="E316" s="334"/>
      <c r="F316" s="334"/>
      <c r="G316" s="334"/>
      <c r="H316" s="336"/>
    </row>
    <row r="317" spans="1:18" s="331" customFormat="1" ht="15" hidden="1" customHeight="1">
      <c r="A317" s="340"/>
      <c r="B317" s="332"/>
      <c r="C317" s="333"/>
      <c r="D317" s="334"/>
      <c r="E317" s="334"/>
      <c r="F317" s="334"/>
      <c r="G317" s="334"/>
    </row>
    <row r="318" spans="1:18" s="331" customFormat="1" ht="12.75" customHeight="1">
      <c r="A318" s="341" t="s">
        <v>163</v>
      </c>
      <c r="B318" s="332"/>
      <c r="C318" s="333"/>
      <c r="D318" s="334"/>
      <c r="E318" s="334"/>
      <c r="F318" s="334"/>
      <c r="G318" s="334"/>
      <c r="I318" s="342"/>
    </row>
    <row r="319" spans="1:18" s="331" customFormat="1" ht="11.25" customHeight="1">
      <c r="A319" s="341" t="s">
        <v>164</v>
      </c>
      <c r="B319" s="332"/>
      <c r="C319" s="333"/>
      <c r="D319" s="334"/>
      <c r="E319" s="334"/>
      <c r="F319" s="334"/>
      <c r="G319" s="334"/>
      <c r="I319" s="342"/>
    </row>
    <row r="320" spans="1:18" s="331" customFormat="1" ht="15" customHeight="1">
      <c r="A320" s="343"/>
      <c r="B320" s="332"/>
      <c r="C320" s="333"/>
      <c r="D320" s="334"/>
      <c r="E320" s="334"/>
      <c r="F320" s="334"/>
      <c r="G320" s="334"/>
    </row>
    <row r="321" spans="2:7" s="331" customFormat="1" ht="15" customHeight="1">
      <c r="B321" s="332"/>
      <c r="C321" s="333"/>
      <c r="D321" s="334"/>
      <c r="E321" s="334"/>
      <c r="F321" s="334"/>
      <c r="G321" s="334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A144" sqref="A144:IV145"/>
    </sheetView>
  </sheetViews>
  <sheetFormatPr defaultRowHeight="9.75"/>
  <cols>
    <col min="1" max="1" width="3.5703125" style="344" customWidth="1"/>
    <col min="2" max="2" width="28" style="273" customWidth="1"/>
    <col min="3" max="3" width="3.140625" style="273" customWidth="1"/>
    <col min="4" max="4" width="8.7109375" style="273" customWidth="1"/>
    <col min="5" max="6" width="9.28515625" style="273" customWidth="1"/>
    <col min="7" max="7" width="9.5703125" style="273" customWidth="1"/>
    <col min="8" max="8" width="9.140625" style="273" customWidth="1"/>
    <col min="9" max="9" width="8.42578125" style="273" customWidth="1"/>
    <col min="10" max="10" width="8.7109375" style="273" customWidth="1"/>
    <col min="11" max="11" width="9.5703125" style="273" customWidth="1"/>
    <col min="12" max="12" width="9.28515625" style="273" customWidth="1"/>
    <col min="13" max="14" width="8.7109375" style="273" customWidth="1"/>
    <col min="15" max="15" width="9.42578125" style="345" customWidth="1"/>
    <col min="16" max="16" width="7" style="273" hidden="1" customWidth="1"/>
    <col min="17" max="17" width="7.7109375" style="273" hidden="1" customWidth="1"/>
    <col min="18" max="18" width="7.42578125" style="273" hidden="1" customWidth="1"/>
    <col min="19" max="19" width="7.5703125" style="273" hidden="1" customWidth="1"/>
    <col min="20" max="20" width="6.42578125" style="273" hidden="1" customWidth="1"/>
    <col min="21" max="21" width="6.28515625" style="273" hidden="1" customWidth="1"/>
    <col min="22" max="22" width="5.7109375" style="273" hidden="1" customWidth="1"/>
    <col min="23" max="23" width="5.5703125" style="273" hidden="1" customWidth="1"/>
    <col min="24" max="24" width="1" style="273" customWidth="1"/>
    <col min="25" max="256" width="9.140625" style="273"/>
    <col min="257" max="257" width="3.5703125" style="273" customWidth="1"/>
    <col min="258" max="258" width="28" style="273" customWidth="1"/>
    <col min="259" max="259" width="3.140625" style="273" customWidth="1"/>
    <col min="260" max="260" width="8.7109375" style="273" customWidth="1"/>
    <col min="261" max="262" width="9.28515625" style="273" customWidth="1"/>
    <col min="263" max="263" width="9.5703125" style="273" customWidth="1"/>
    <col min="264" max="264" width="9.140625" style="273" customWidth="1"/>
    <col min="265" max="265" width="8.42578125" style="273" customWidth="1"/>
    <col min="266" max="266" width="8.7109375" style="273" customWidth="1"/>
    <col min="267" max="267" width="9.5703125" style="273" customWidth="1"/>
    <col min="268" max="268" width="9.28515625" style="273" customWidth="1"/>
    <col min="269" max="270" width="8.7109375" style="273" customWidth="1"/>
    <col min="271" max="271" width="9.42578125" style="273" customWidth="1"/>
    <col min="272" max="279" width="0" style="273" hidden="1" customWidth="1"/>
    <col min="280" max="280" width="1" style="273" customWidth="1"/>
    <col min="281" max="512" width="9.140625" style="273"/>
    <col min="513" max="513" width="3.5703125" style="273" customWidth="1"/>
    <col min="514" max="514" width="28" style="273" customWidth="1"/>
    <col min="515" max="515" width="3.140625" style="273" customWidth="1"/>
    <col min="516" max="516" width="8.7109375" style="273" customWidth="1"/>
    <col min="517" max="518" width="9.28515625" style="273" customWidth="1"/>
    <col min="519" max="519" width="9.5703125" style="273" customWidth="1"/>
    <col min="520" max="520" width="9.140625" style="273" customWidth="1"/>
    <col min="521" max="521" width="8.42578125" style="273" customWidth="1"/>
    <col min="522" max="522" width="8.7109375" style="273" customWidth="1"/>
    <col min="523" max="523" width="9.5703125" style="273" customWidth="1"/>
    <col min="524" max="524" width="9.28515625" style="273" customWidth="1"/>
    <col min="525" max="526" width="8.7109375" style="273" customWidth="1"/>
    <col min="527" max="527" width="9.42578125" style="273" customWidth="1"/>
    <col min="528" max="535" width="0" style="273" hidden="1" customWidth="1"/>
    <col min="536" max="536" width="1" style="273" customWidth="1"/>
    <col min="537" max="768" width="9.140625" style="273"/>
    <col min="769" max="769" width="3.5703125" style="273" customWidth="1"/>
    <col min="770" max="770" width="28" style="273" customWidth="1"/>
    <col min="771" max="771" width="3.140625" style="273" customWidth="1"/>
    <col min="772" max="772" width="8.7109375" style="273" customWidth="1"/>
    <col min="773" max="774" width="9.28515625" style="273" customWidth="1"/>
    <col min="775" max="775" width="9.5703125" style="273" customWidth="1"/>
    <col min="776" max="776" width="9.140625" style="273" customWidth="1"/>
    <col min="777" max="777" width="8.42578125" style="273" customWidth="1"/>
    <col min="778" max="778" width="8.7109375" style="273" customWidth="1"/>
    <col min="779" max="779" width="9.5703125" style="273" customWidth="1"/>
    <col min="780" max="780" width="9.28515625" style="273" customWidth="1"/>
    <col min="781" max="782" width="8.7109375" style="273" customWidth="1"/>
    <col min="783" max="783" width="9.42578125" style="273" customWidth="1"/>
    <col min="784" max="791" width="0" style="273" hidden="1" customWidth="1"/>
    <col min="792" max="792" width="1" style="273" customWidth="1"/>
    <col min="793" max="1024" width="9.140625" style="273"/>
    <col min="1025" max="1025" width="3.5703125" style="273" customWidth="1"/>
    <col min="1026" max="1026" width="28" style="273" customWidth="1"/>
    <col min="1027" max="1027" width="3.140625" style="273" customWidth="1"/>
    <col min="1028" max="1028" width="8.7109375" style="273" customWidth="1"/>
    <col min="1029" max="1030" width="9.28515625" style="273" customWidth="1"/>
    <col min="1031" max="1031" width="9.5703125" style="273" customWidth="1"/>
    <col min="1032" max="1032" width="9.140625" style="273" customWidth="1"/>
    <col min="1033" max="1033" width="8.42578125" style="273" customWidth="1"/>
    <col min="1034" max="1034" width="8.7109375" style="273" customWidth="1"/>
    <col min="1035" max="1035" width="9.5703125" style="273" customWidth="1"/>
    <col min="1036" max="1036" width="9.28515625" style="273" customWidth="1"/>
    <col min="1037" max="1038" width="8.7109375" style="273" customWidth="1"/>
    <col min="1039" max="1039" width="9.42578125" style="273" customWidth="1"/>
    <col min="1040" max="1047" width="0" style="273" hidden="1" customWidth="1"/>
    <col min="1048" max="1048" width="1" style="273" customWidth="1"/>
    <col min="1049" max="1280" width="9.140625" style="273"/>
    <col min="1281" max="1281" width="3.5703125" style="273" customWidth="1"/>
    <col min="1282" max="1282" width="28" style="273" customWidth="1"/>
    <col min="1283" max="1283" width="3.140625" style="273" customWidth="1"/>
    <col min="1284" max="1284" width="8.7109375" style="273" customWidth="1"/>
    <col min="1285" max="1286" width="9.28515625" style="273" customWidth="1"/>
    <col min="1287" max="1287" width="9.5703125" style="273" customWidth="1"/>
    <col min="1288" max="1288" width="9.140625" style="273" customWidth="1"/>
    <col min="1289" max="1289" width="8.42578125" style="273" customWidth="1"/>
    <col min="1290" max="1290" width="8.7109375" style="273" customWidth="1"/>
    <col min="1291" max="1291" width="9.5703125" style="273" customWidth="1"/>
    <col min="1292" max="1292" width="9.28515625" style="273" customWidth="1"/>
    <col min="1293" max="1294" width="8.7109375" style="273" customWidth="1"/>
    <col min="1295" max="1295" width="9.42578125" style="273" customWidth="1"/>
    <col min="1296" max="1303" width="0" style="273" hidden="1" customWidth="1"/>
    <col min="1304" max="1304" width="1" style="273" customWidth="1"/>
    <col min="1305" max="1536" width="9.140625" style="273"/>
    <col min="1537" max="1537" width="3.5703125" style="273" customWidth="1"/>
    <col min="1538" max="1538" width="28" style="273" customWidth="1"/>
    <col min="1539" max="1539" width="3.140625" style="273" customWidth="1"/>
    <col min="1540" max="1540" width="8.7109375" style="273" customWidth="1"/>
    <col min="1541" max="1542" width="9.28515625" style="273" customWidth="1"/>
    <col min="1543" max="1543" width="9.5703125" style="273" customWidth="1"/>
    <col min="1544" max="1544" width="9.140625" style="273" customWidth="1"/>
    <col min="1545" max="1545" width="8.42578125" style="273" customWidth="1"/>
    <col min="1546" max="1546" width="8.7109375" style="273" customWidth="1"/>
    <col min="1547" max="1547" width="9.5703125" style="273" customWidth="1"/>
    <col min="1548" max="1548" width="9.28515625" style="273" customWidth="1"/>
    <col min="1549" max="1550" width="8.7109375" style="273" customWidth="1"/>
    <col min="1551" max="1551" width="9.42578125" style="273" customWidth="1"/>
    <col min="1552" max="1559" width="0" style="273" hidden="1" customWidth="1"/>
    <col min="1560" max="1560" width="1" style="273" customWidth="1"/>
    <col min="1561" max="1792" width="9.140625" style="273"/>
    <col min="1793" max="1793" width="3.5703125" style="273" customWidth="1"/>
    <col min="1794" max="1794" width="28" style="273" customWidth="1"/>
    <col min="1795" max="1795" width="3.140625" style="273" customWidth="1"/>
    <col min="1796" max="1796" width="8.7109375" style="273" customWidth="1"/>
    <col min="1797" max="1798" width="9.28515625" style="273" customWidth="1"/>
    <col min="1799" max="1799" width="9.5703125" style="273" customWidth="1"/>
    <col min="1800" max="1800" width="9.140625" style="273" customWidth="1"/>
    <col min="1801" max="1801" width="8.42578125" style="273" customWidth="1"/>
    <col min="1802" max="1802" width="8.7109375" style="273" customWidth="1"/>
    <col min="1803" max="1803" width="9.5703125" style="273" customWidth="1"/>
    <col min="1804" max="1804" width="9.28515625" style="273" customWidth="1"/>
    <col min="1805" max="1806" width="8.7109375" style="273" customWidth="1"/>
    <col min="1807" max="1807" width="9.42578125" style="273" customWidth="1"/>
    <col min="1808" max="1815" width="0" style="273" hidden="1" customWidth="1"/>
    <col min="1816" max="1816" width="1" style="273" customWidth="1"/>
    <col min="1817" max="2048" width="9.140625" style="273"/>
    <col min="2049" max="2049" width="3.5703125" style="273" customWidth="1"/>
    <col min="2050" max="2050" width="28" style="273" customWidth="1"/>
    <col min="2051" max="2051" width="3.140625" style="273" customWidth="1"/>
    <col min="2052" max="2052" width="8.7109375" style="273" customWidth="1"/>
    <col min="2053" max="2054" width="9.28515625" style="273" customWidth="1"/>
    <col min="2055" max="2055" width="9.5703125" style="273" customWidth="1"/>
    <col min="2056" max="2056" width="9.140625" style="273" customWidth="1"/>
    <col min="2057" max="2057" width="8.42578125" style="273" customWidth="1"/>
    <col min="2058" max="2058" width="8.7109375" style="273" customWidth="1"/>
    <col min="2059" max="2059" width="9.5703125" style="273" customWidth="1"/>
    <col min="2060" max="2060" width="9.28515625" style="273" customWidth="1"/>
    <col min="2061" max="2062" width="8.7109375" style="273" customWidth="1"/>
    <col min="2063" max="2063" width="9.42578125" style="273" customWidth="1"/>
    <col min="2064" max="2071" width="0" style="273" hidden="1" customWidth="1"/>
    <col min="2072" max="2072" width="1" style="273" customWidth="1"/>
    <col min="2073" max="2304" width="9.140625" style="273"/>
    <col min="2305" max="2305" width="3.5703125" style="273" customWidth="1"/>
    <col min="2306" max="2306" width="28" style="273" customWidth="1"/>
    <col min="2307" max="2307" width="3.140625" style="273" customWidth="1"/>
    <col min="2308" max="2308" width="8.7109375" style="273" customWidth="1"/>
    <col min="2309" max="2310" width="9.28515625" style="273" customWidth="1"/>
    <col min="2311" max="2311" width="9.5703125" style="273" customWidth="1"/>
    <col min="2312" max="2312" width="9.140625" style="273" customWidth="1"/>
    <col min="2313" max="2313" width="8.42578125" style="273" customWidth="1"/>
    <col min="2314" max="2314" width="8.7109375" style="273" customWidth="1"/>
    <col min="2315" max="2315" width="9.5703125" style="273" customWidth="1"/>
    <col min="2316" max="2316" width="9.28515625" style="273" customWidth="1"/>
    <col min="2317" max="2318" width="8.7109375" style="273" customWidth="1"/>
    <col min="2319" max="2319" width="9.42578125" style="273" customWidth="1"/>
    <col min="2320" max="2327" width="0" style="273" hidden="1" customWidth="1"/>
    <col min="2328" max="2328" width="1" style="273" customWidth="1"/>
    <col min="2329" max="2560" width="9.140625" style="273"/>
    <col min="2561" max="2561" width="3.5703125" style="273" customWidth="1"/>
    <col min="2562" max="2562" width="28" style="273" customWidth="1"/>
    <col min="2563" max="2563" width="3.140625" style="273" customWidth="1"/>
    <col min="2564" max="2564" width="8.7109375" style="273" customWidth="1"/>
    <col min="2565" max="2566" width="9.28515625" style="273" customWidth="1"/>
    <col min="2567" max="2567" width="9.5703125" style="273" customWidth="1"/>
    <col min="2568" max="2568" width="9.140625" style="273" customWidth="1"/>
    <col min="2569" max="2569" width="8.42578125" style="273" customWidth="1"/>
    <col min="2570" max="2570" width="8.7109375" style="273" customWidth="1"/>
    <col min="2571" max="2571" width="9.5703125" style="273" customWidth="1"/>
    <col min="2572" max="2572" width="9.28515625" style="273" customWidth="1"/>
    <col min="2573" max="2574" width="8.7109375" style="273" customWidth="1"/>
    <col min="2575" max="2575" width="9.42578125" style="273" customWidth="1"/>
    <col min="2576" max="2583" width="0" style="273" hidden="1" customWidth="1"/>
    <col min="2584" max="2584" width="1" style="273" customWidth="1"/>
    <col min="2585" max="2816" width="9.140625" style="273"/>
    <col min="2817" max="2817" width="3.5703125" style="273" customWidth="1"/>
    <col min="2818" max="2818" width="28" style="273" customWidth="1"/>
    <col min="2819" max="2819" width="3.140625" style="273" customWidth="1"/>
    <col min="2820" max="2820" width="8.7109375" style="273" customWidth="1"/>
    <col min="2821" max="2822" width="9.28515625" style="273" customWidth="1"/>
    <col min="2823" max="2823" width="9.5703125" style="273" customWidth="1"/>
    <col min="2824" max="2824" width="9.140625" style="273" customWidth="1"/>
    <col min="2825" max="2825" width="8.42578125" style="273" customWidth="1"/>
    <col min="2826" max="2826" width="8.7109375" style="273" customWidth="1"/>
    <col min="2827" max="2827" width="9.5703125" style="273" customWidth="1"/>
    <col min="2828" max="2828" width="9.28515625" style="273" customWidth="1"/>
    <col min="2829" max="2830" width="8.7109375" style="273" customWidth="1"/>
    <col min="2831" max="2831" width="9.42578125" style="273" customWidth="1"/>
    <col min="2832" max="2839" width="0" style="273" hidden="1" customWidth="1"/>
    <col min="2840" max="2840" width="1" style="273" customWidth="1"/>
    <col min="2841" max="3072" width="9.140625" style="273"/>
    <col min="3073" max="3073" width="3.5703125" style="273" customWidth="1"/>
    <col min="3074" max="3074" width="28" style="273" customWidth="1"/>
    <col min="3075" max="3075" width="3.140625" style="273" customWidth="1"/>
    <col min="3076" max="3076" width="8.7109375" style="273" customWidth="1"/>
    <col min="3077" max="3078" width="9.28515625" style="273" customWidth="1"/>
    <col min="3079" max="3079" width="9.5703125" style="273" customWidth="1"/>
    <col min="3080" max="3080" width="9.140625" style="273" customWidth="1"/>
    <col min="3081" max="3081" width="8.42578125" style="273" customWidth="1"/>
    <col min="3082" max="3082" width="8.7109375" style="273" customWidth="1"/>
    <col min="3083" max="3083" width="9.5703125" style="273" customWidth="1"/>
    <col min="3084" max="3084" width="9.28515625" style="273" customWidth="1"/>
    <col min="3085" max="3086" width="8.7109375" style="273" customWidth="1"/>
    <col min="3087" max="3087" width="9.42578125" style="273" customWidth="1"/>
    <col min="3088" max="3095" width="0" style="273" hidden="1" customWidth="1"/>
    <col min="3096" max="3096" width="1" style="273" customWidth="1"/>
    <col min="3097" max="3328" width="9.140625" style="273"/>
    <col min="3329" max="3329" width="3.5703125" style="273" customWidth="1"/>
    <col min="3330" max="3330" width="28" style="273" customWidth="1"/>
    <col min="3331" max="3331" width="3.140625" style="273" customWidth="1"/>
    <col min="3332" max="3332" width="8.7109375" style="273" customWidth="1"/>
    <col min="3333" max="3334" width="9.28515625" style="273" customWidth="1"/>
    <col min="3335" max="3335" width="9.5703125" style="273" customWidth="1"/>
    <col min="3336" max="3336" width="9.140625" style="273" customWidth="1"/>
    <col min="3337" max="3337" width="8.42578125" style="273" customWidth="1"/>
    <col min="3338" max="3338" width="8.7109375" style="273" customWidth="1"/>
    <col min="3339" max="3339" width="9.5703125" style="273" customWidth="1"/>
    <col min="3340" max="3340" width="9.28515625" style="273" customWidth="1"/>
    <col min="3341" max="3342" width="8.7109375" style="273" customWidth="1"/>
    <col min="3343" max="3343" width="9.42578125" style="273" customWidth="1"/>
    <col min="3344" max="3351" width="0" style="273" hidden="1" customWidth="1"/>
    <col min="3352" max="3352" width="1" style="273" customWidth="1"/>
    <col min="3353" max="3584" width="9.140625" style="273"/>
    <col min="3585" max="3585" width="3.5703125" style="273" customWidth="1"/>
    <col min="3586" max="3586" width="28" style="273" customWidth="1"/>
    <col min="3587" max="3587" width="3.140625" style="273" customWidth="1"/>
    <col min="3588" max="3588" width="8.7109375" style="273" customWidth="1"/>
    <col min="3589" max="3590" width="9.28515625" style="273" customWidth="1"/>
    <col min="3591" max="3591" width="9.5703125" style="273" customWidth="1"/>
    <col min="3592" max="3592" width="9.140625" style="273" customWidth="1"/>
    <col min="3593" max="3593" width="8.42578125" style="273" customWidth="1"/>
    <col min="3594" max="3594" width="8.7109375" style="273" customWidth="1"/>
    <col min="3595" max="3595" width="9.5703125" style="273" customWidth="1"/>
    <col min="3596" max="3596" width="9.28515625" style="273" customWidth="1"/>
    <col min="3597" max="3598" width="8.7109375" style="273" customWidth="1"/>
    <col min="3599" max="3599" width="9.42578125" style="273" customWidth="1"/>
    <col min="3600" max="3607" width="0" style="273" hidden="1" customWidth="1"/>
    <col min="3608" max="3608" width="1" style="273" customWidth="1"/>
    <col min="3609" max="3840" width="9.140625" style="273"/>
    <col min="3841" max="3841" width="3.5703125" style="273" customWidth="1"/>
    <col min="3842" max="3842" width="28" style="273" customWidth="1"/>
    <col min="3843" max="3843" width="3.140625" style="273" customWidth="1"/>
    <col min="3844" max="3844" width="8.7109375" style="273" customWidth="1"/>
    <col min="3845" max="3846" width="9.28515625" style="273" customWidth="1"/>
    <col min="3847" max="3847" width="9.5703125" style="273" customWidth="1"/>
    <col min="3848" max="3848" width="9.140625" style="273" customWidth="1"/>
    <col min="3849" max="3849" width="8.42578125" style="273" customWidth="1"/>
    <col min="3850" max="3850" width="8.7109375" style="273" customWidth="1"/>
    <col min="3851" max="3851" width="9.5703125" style="273" customWidth="1"/>
    <col min="3852" max="3852" width="9.28515625" style="273" customWidth="1"/>
    <col min="3853" max="3854" width="8.7109375" style="273" customWidth="1"/>
    <col min="3855" max="3855" width="9.42578125" style="273" customWidth="1"/>
    <col min="3856" max="3863" width="0" style="273" hidden="1" customWidth="1"/>
    <col min="3864" max="3864" width="1" style="273" customWidth="1"/>
    <col min="3865" max="4096" width="9.140625" style="273"/>
    <col min="4097" max="4097" width="3.5703125" style="273" customWidth="1"/>
    <col min="4098" max="4098" width="28" style="273" customWidth="1"/>
    <col min="4099" max="4099" width="3.140625" style="273" customWidth="1"/>
    <col min="4100" max="4100" width="8.7109375" style="273" customWidth="1"/>
    <col min="4101" max="4102" width="9.28515625" style="273" customWidth="1"/>
    <col min="4103" max="4103" width="9.5703125" style="273" customWidth="1"/>
    <col min="4104" max="4104" width="9.140625" style="273" customWidth="1"/>
    <col min="4105" max="4105" width="8.42578125" style="273" customWidth="1"/>
    <col min="4106" max="4106" width="8.7109375" style="273" customWidth="1"/>
    <col min="4107" max="4107" width="9.5703125" style="273" customWidth="1"/>
    <col min="4108" max="4108" width="9.28515625" style="273" customWidth="1"/>
    <col min="4109" max="4110" width="8.7109375" style="273" customWidth="1"/>
    <col min="4111" max="4111" width="9.42578125" style="273" customWidth="1"/>
    <col min="4112" max="4119" width="0" style="273" hidden="1" customWidth="1"/>
    <col min="4120" max="4120" width="1" style="273" customWidth="1"/>
    <col min="4121" max="4352" width="9.140625" style="273"/>
    <col min="4353" max="4353" width="3.5703125" style="273" customWidth="1"/>
    <col min="4354" max="4354" width="28" style="273" customWidth="1"/>
    <col min="4355" max="4355" width="3.140625" style="273" customWidth="1"/>
    <col min="4356" max="4356" width="8.7109375" style="273" customWidth="1"/>
    <col min="4357" max="4358" width="9.28515625" style="273" customWidth="1"/>
    <col min="4359" max="4359" width="9.5703125" style="273" customWidth="1"/>
    <col min="4360" max="4360" width="9.140625" style="273" customWidth="1"/>
    <col min="4361" max="4361" width="8.42578125" style="273" customWidth="1"/>
    <col min="4362" max="4362" width="8.7109375" style="273" customWidth="1"/>
    <col min="4363" max="4363" width="9.5703125" style="273" customWidth="1"/>
    <col min="4364" max="4364" width="9.28515625" style="273" customWidth="1"/>
    <col min="4365" max="4366" width="8.7109375" style="273" customWidth="1"/>
    <col min="4367" max="4367" width="9.42578125" style="273" customWidth="1"/>
    <col min="4368" max="4375" width="0" style="273" hidden="1" customWidth="1"/>
    <col min="4376" max="4376" width="1" style="273" customWidth="1"/>
    <col min="4377" max="4608" width="9.140625" style="273"/>
    <col min="4609" max="4609" width="3.5703125" style="273" customWidth="1"/>
    <col min="4610" max="4610" width="28" style="273" customWidth="1"/>
    <col min="4611" max="4611" width="3.140625" style="273" customWidth="1"/>
    <col min="4612" max="4612" width="8.7109375" style="273" customWidth="1"/>
    <col min="4613" max="4614" width="9.28515625" style="273" customWidth="1"/>
    <col min="4615" max="4615" width="9.5703125" style="273" customWidth="1"/>
    <col min="4616" max="4616" width="9.140625" style="273" customWidth="1"/>
    <col min="4617" max="4617" width="8.42578125" style="273" customWidth="1"/>
    <col min="4618" max="4618" width="8.7109375" style="273" customWidth="1"/>
    <col min="4619" max="4619" width="9.5703125" style="273" customWidth="1"/>
    <col min="4620" max="4620" width="9.28515625" style="273" customWidth="1"/>
    <col min="4621" max="4622" width="8.7109375" style="273" customWidth="1"/>
    <col min="4623" max="4623" width="9.42578125" style="273" customWidth="1"/>
    <col min="4624" max="4631" width="0" style="273" hidden="1" customWidth="1"/>
    <col min="4632" max="4632" width="1" style="273" customWidth="1"/>
    <col min="4633" max="4864" width="9.140625" style="273"/>
    <col min="4865" max="4865" width="3.5703125" style="273" customWidth="1"/>
    <col min="4866" max="4866" width="28" style="273" customWidth="1"/>
    <col min="4867" max="4867" width="3.140625" style="273" customWidth="1"/>
    <col min="4868" max="4868" width="8.7109375" style="273" customWidth="1"/>
    <col min="4869" max="4870" width="9.28515625" style="273" customWidth="1"/>
    <col min="4871" max="4871" width="9.5703125" style="273" customWidth="1"/>
    <col min="4872" max="4872" width="9.140625" style="273" customWidth="1"/>
    <col min="4873" max="4873" width="8.42578125" style="273" customWidth="1"/>
    <col min="4874" max="4874" width="8.7109375" style="273" customWidth="1"/>
    <col min="4875" max="4875" width="9.5703125" style="273" customWidth="1"/>
    <col min="4876" max="4876" width="9.28515625" style="273" customWidth="1"/>
    <col min="4877" max="4878" width="8.7109375" style="273" customWidth="1"/>
    <col min="4879" max="4879" width="9.42578125" style="273" customWidth="1"/>
    <col min="4880" max="4887" width="0" style="273" hidden="1" customWidth="1"/>
    <col min="4888" max="4888" width="1" style="273" customWidth="1"/>
    <col min="4889" max="5120" width="9.140625" style="273"/>
    <col min="5121" max="5121" width="3.5703125" style="273" customWidth="1"/>
    <col min="5122" max="5122" width="28" style="273" customWidth="1"/>
    <col min="5123" max="5123" width="3.140625" style="273" customWidth="1"/>
    <col min="5124" max="5124" width="8.7109375" style="273" customWidth="1"/>
    <col min="5125" max="5126" width="9.28515625" style="273" customWidth="1"/>
    <col min="5127" max="5127" width="9.5703125" style="273" customWidth="1"/>
    <col min="5128" max="5128" width="9.140625" style="273" customWidth="1"/>
    <col min="5129" max="5129" width="8.42578125" style="273" customWidth="1"/>
    <col min="5130" max="5130" width="8.7109375" style="273" customWidth="1"/>
    <col min="5131" max="5131" width="9.5703125" style="273" customWidth="1"/>
    <col min="5132" max="5132" width="9.28515625" style="273" customWidth="1"/>
    <col min="5133" max="5134" width="8.7109375" style="273" customWidth="1"/>
    <col min="5135" max="5135" width="9.42578125" style="273" customWidth="1"/>
    <col min="5136" max="5143" width="0" style="273" hidden="1" customWidth="1"/>
    <col min="5144" max="5144" width="1" style="273" customWidth="1"/>
    <col min="5145" max="5376" width="9.140625" style="273"/>
    <col min="5377" max="5377" width="3.5703125" style="273" customWidth="1"/>
    <col min="5378" max="5378" width="28" style="273" customWidth="1"/>
    <col min="5379" max="5379" width="3.140625" style="273" customWidth="1"/>
    <col min="5380" max="5380" width="8.7109375" style="273" customWidth="1"/>
    <col min="5381" max="5382" width="9.28515625" style="273" customWidth="1"/>
    <col min="5383" max="5383" width="9.5703125" style="273" customWidth="1"/>
    <col min="5384" max="5384" width="9.140625" style="273" customWidth="1"/>
    <col min="5385" max="5385" width="8.42578125" style="273" customWidth="1"/>
    <col min="5386" max="5386" width="8.7109375" style="273" customWidth="1"/>
    <col min="5387" max="5387" width="9.5703125" style="273" customWidth="1"/>
    <col min="5388" max="5388" width="9.28515625" style="273" customWidth="1"/>
    <col min="5389" max="5390" width="8.7109375" style="273" customWidth="1"/>
    <col min="5391" max="5391" width="9.42578125" style="273" customWidth="1"/>
    <col min="5392" max="5399" width="0" style="273" hidden="1" customWidth="1"/>
    <col min="5400" max="5400" width="1" style="273" customWidth="1"/>
    <col min="5401" max="5632" width="9.140625" style="273"/>
    <col min="5633" max="5633" width="3.5703125" style="273" customWidth="1"/>
    <col min="5634" max="5634" width="28" style="273" customWidth="1"/>
    <col min="5635" max="5635" width="3.140625" style="273" customWidth="1"/>
    <col min="5636" max="5636" width="8.7109375" style="273" customWidth="1"/>
    <col min="5637" max="5638" width="9.28515625" style="273" customWidth="1"/>
    <col min="5639" max="5639" width="9.5703125" style="273" customWidth="1"/>
    <col min="5640" max="5640" width="9.140625" style="273" customWidth="1"/>
    <col min="5641" max="5641" width="8.42578125" style="273" customWidth="1"/>
    <col min="5642" max="5642" width="8.7109375" style="273" customWidth="1"/>
    <col min="5643" max="5643" width="9.5703125" style="273" customWidth="1"/>
    <col min="5644" max="5644" width="9.28515625" style="273" customWidth="1"/>
    <col min="5645" max="5646" width="8.7109375" style="273" customWidth="1"/>
    <col min="5647" max="5647" width="9.42578125" style="273" customWidth="1"/>
    <col min="5648" max="5655" width="0" style="273" hidden="1" customWidth="1"/>
    <col min="5656" max="5656" width="1" style="273" customWidth="1"/>
    <col min="5657" max="5888" width="9.140625" style="273"/>
    <col min="5889" max="5889" width="3.5703125" style="273" customWidth="1"/>
    <col min="5890" max="5890" width="28" style="273" customWidth="1"/>
    <col min="5891" max="5891" width="3.140625" style="273" customWidth="1"/>
    <col min="5892" max="5892" width="8.7109375" style="273" customWidth="1"/>
    <col min="5893" max="5894" width="9.28515625" style="273" customWidth="1"/>
    <col min="5895" max="5895" width="9.5703125" style="273" customWidth="1"/>
    <col min="5896" max="5896" width="9.140625" style="273" customWidth="1"/>
    <col min="5897" max="5897" width="8.42578125" style="273" customWidth="1"/>
    <col min="5898" max="5898" width="8.7109375" style="273" customWidth="1"/>
    <col min="5899" max="5899" width="9.5703125" style="273" customWidth="1"/>
    <col min="5900" max="5900" width="9.28515625" style="273" customWidth="1"/>
    <col min="5901" max="5902" width="8.7109375" style="273" customWidth="1"/>
    <col min="5903" max="5903" width="9.42578125" style="273" customWidth="1"/>
    <col min="5904" max="5911" width="0" style="273" hidden="1" customWidth="1"/>
    <col min="5912" max="5912" width="1" style="273" customWidth="1"/>
    <col min="5913" max="6144" width="9.140625" style="273"/>
    <col min="6145" max="6145" width="3.5703125" style="273" customWidth="1"/>
    <col min="6146" max="6146" width="28" style="273" customWidth="1"/>
    <col min="6147" max="6147" width="3.140625" style="273" customWidth="1"/>
    <col min="6148" max="6148" width="8.7109375" style="273" customWidth="1"/>
    <col min="6149" max="6150" width="9.28515625" style="273" customWidth="1"/>
    <col min="6151" max="6151" width="9.5703125" style="273" customWidth="1"/>
    <col min="6152" max="6152" width="9.140625" style="273" customWidth="1"/>
    <col min="6153" max="6153" width="8.42578125" style="273" customWidth="1"/>
    <col min="6154" max="6154" width="8.7109375" style="273" customWidth="1"/>
    <col min="6155" max="6155" width="9.5703125" style="273" customWidth="1"/>
    <col min="6156" max="6156" width="9.28515625" style="273" customWidth="1"/>
    <col min="6157" max="6158" width="8.7109375" style="273" customWidth="1"/>
    <col min="6159" max="6159" width="9.42578125" style="273" customWidth="1"/>
    <col min="6160" max="6167" width="0" style="273" hidden="1" customWidth="1"/>
    <col min="6168" max="6168" width="1" style="273" customWidth="1"/>
    <col min="6169" max="6400" width="9.140625" style="273"/>
    <col min="6401" max="6401" width="3.5703125" style="273" customWidth="1"/>
    <col min="6402" max="6402" width="28" style="273" customWidth="1"/>
    <col min="6403" max="6403" width="3.140625" style="273" customWidth="1"/>
    <col min="6404" max="6404" width="8.7109375" style="273" customWidth="1"/>
    <col min="6405" max="6406" width="9.28515625" style="273" customWidth="1"/>
    <col min="6407" max="6407" width="9.5703125" style="273" customWidth="1"/>
    <col min="6408" max="6408" width="9.140625" style="273" customWidth="1"/>
    <col min="6409" max="6409" width="8.42578125" style="273" customWidth="1"/>
    <col min="6410" max="6410" width="8.7109375" style="273" customWidth="1"/>
    <col min="6411" max="6411" width="9.5703125" style="273" customWidth="1"/>
    <col min="6412" max="6412" width="9.28515625" style="273" customWidth="1"/>
    <col min="6413" max="6414" width="8.7109375" style="273" customWidth="1"/>
    <col min="6415" max="6415" width="9.42578125" style="273" customWidth="1"/>
    <col min="6416" max="6423" width="0" style="273" hidden="1" customWidth="1"/>
    <col min="6424" max="6424" width="1" style="273" customWidth="1"/>
    <col min="6425" max="6656" width="9.140625" style="273"/>
    <col min="6657" max="6657" width="3.5703125" style="273" customWidth="1"/>
    <col min="6658" max="6658" width="28" style="273" customWidth="1"/>
    <col min="6659" max="6659" width="3.140625" style="273" customWidth="1"/>
    <col min="6660" max="6660" width="8.7109375" style="273" customWidth="1"/>
    <col min="6661" max="6662" width="9.28515625" style="273" customWidth="1"/>
    <col min="6663" max="6663" width="9.5703125" style="273" customWidth="1"/>
    <col min="6664" max="6664" width="9.140625" style="273" customWidth="1"/>
    <col min="6665" max="6665" width="8.42578125" style="273" customWidth="1"/>
    <col min="6666" max="6666" width="8.7109375" style="273" customWidth="1"/>
    <col min="6667" max="6667" width="9.5703125" style="273" customWidth="1"/>
    <col min="6668" max="6668" width="9.28515625" style="273" customWidth="1"/>
    <col min="6669" max="6670" width="8.7109375" style="273" customWidth="1"/>
    <col min="6671" max="6671" width="9.42578125" style="273" customWidth="1"/>
    <col min="6672" max="6679" width="0" style="273" hidden="1" customWidth="1"/>
    <col min="6680" max="6680" width="1" style="273" customWidth="1"/>
    <col min="6681" max="6912" width="9.140625" style="273"/>
    <col min="6913" max="6913" width="3.5703125" style="273" customWidth="1"/>
    <col min="6914" max="6914" width="28" style="273" customWidth="1"/>
    <col min="6915" max="6915" width="3.140625" style="273" customWidth="1"/>
    <col min="6916" max="6916" width="8.7109375" style="273" customWidth="1"/>
    <col min="6917" max="6918" width="9.28515625" style="273" customWidth="1"/>
    <col min="6919" max="6919" width="9.5703125" style="273" customWidth="1"/>
    <col min="6920" max="6920" width="9.140625" style="273" customWidth="1"/>
    <col min="6921" max="6921" width="8.42578125" style="273" customWidth="1"/>
    <col min="6922" max="6922" width="8.7109375" style="273" customWidth="1"/>
    <col min="6923" max="6923" width="9.5703125" style="273" customWidth="1"/>
    <col min="6924" max="6924" width="9.28515625" style="273" customWidth="1"/>
    <col min="6925" max="6926" width="8.7109375" style="273" customWidth="1"/>
    <col min="6927" max="6927" width="9.42578125" style="273" customWidth="1"/>
    <col min="6928" max="6935" width="0" style="273" hidden="1" customWidth="1"/>
    <col min="6936" max="6936" width="1" style="273" customWidth="1"/>
    <col min="6937" max="7168" width="9.140625" style="273"/>
    <col min="7169" max="7169" width="3.5703125" style="273" customWidth="1"/>
    <col min="7170" max="7170" width="28" style="273" customWidth="1"/>
    <col min="7171" max="7171" width="3.140625" style="273" customWidth="1"/>
    <col min="7172" max="7172" width="8.7109375" style="273" customWidth="1"/>
    <col min="7173" max="7174" width="9.28515625" style="273" customWidth="1"/>
    <col min="7175" max="7175" width="9.5703125" style="273" customWidth="1"/>
    <col min="7176" max="7176" width="9.140625" style="273" customWidth="1"/>
    <col min="7177" max="7177" width="8.42578125" style="273" customWidth="1"/>
    <col min="7178" max="7178" width="8.7109375" style="273" customWidth="1"/>
    <col min="7179" max="7179" width="9.5703125" style="273" customWidth="1"/>
    <col min="7180" max="7180" width="9.28515625" style="273" customWidth="1"/>
    <col min="7181" max="7182" width="8.7109375" style="273" customWidth="1"/>
    <col min="7183" max="7183" width="9.42578125" style="273" customWidth="1"/>
    <col min="7184" max="7191" width="0" style="273" hidden="1" customWidth="1"/>
    <col min="7192" max="7192" width="1" style="273" customWidth="1"/>
    <col min="7193" max="7424" width="9.140625" style="273"/>
    <col min="7425" max="7425" width="3.5703125" style="273" customWidth="1"/>
    <col min="7426" max="7426" width="28" style="273" customWidth="1"/>
    <col min="7427" max="7427" width="3.140625" style="273" customWidth="1"/>
    <col min="7428" max="7428" width="8.7109375" style="273" customWidth="1"/>
    <col min="7429" max="7430" width="9.28515625" style="273" customWidth="1"/>
    <col min="7431" max="7431" width="9.5703125" style="273" customWidth="1"/>
    <col min="7432" max="7432" width="9.140625" style="273" customWidth="1"/>
    <col min="7433" max="7433" width="8.42578125" style="273" customWidth="1"/>
    <col min="7434" max="7434" width="8.7109375" style="273" customWidth="1"/>
    <col min="7435" max="7435" width="9.5703125" style="273" customWidth="1"/>
    <col min="7436" max="7436" width="9.28515625" style="273" customWidth="1"/>
    <col min="7437" max="7438" width="8.7109375" style="273" customWidth="1"/>
    <col min="7439" max="7439" width="9.42578125" style="273" customWidth="1"/>
    <col min="7440" max="7447" width="0" style="273" hidden="1" customWidth="1"/>
    <col min="7448" max="7448" width="1" style="273" customWidth="1"/>
    <col min="7449" max="7680" width="9.140625" style="273"/>
    <col min="7681" max="7681" width="3.5703125" style="273" customWidth="1"/>
    <col min="7682" max="7682" width="28" style="273" customWidth="1"/>
    <col min="7683" max="7683" width="3.140625" style="273" customWidth="1"/>
    <col min="7684" max="7684" width="8.7109375" style="273" customWidth="1"/>
    <col min="7685" max="7686" width="9.28515625" style="273" customWidth="1"/>
    <col min="7687" max="7687" width="9.5703125" style="273" customWidth="1"/>
    <col min="7688" max="7688" width="9.140625" style="273" customWidth="1"/>
    <col min="7689" max="7689" width="8.42578125" style="273" customWidth="1"/>
    <col min="7690" max="7690" width="8.7109375" style="273" customWidth="1"/>
    <col min="7691" max="7691" width="9.5703125" style="273" customWidth="1"/>
    <col min="7692" max="7692" width="9.28515625" style="273" customWidth="1"/>
    <col min="7693" max="7694" width="8.7109375" style="273" customWidth="1"/>
    <col min="7695" max="7695" width="9.42578125" style="273" customWidth="1"/>
    <col min="7696" max="7703" width="0" style="273" hidden="1" customWidth="1"/>
    <col min="7704" max="7704" width="1" style="273" customWidth="1"/>
    <col min="7705" max="7936" width="9.140625" style="273"/>
    <col min="7937" max="7937" width="3.5703125" style="273" customWidth="1"/>
    <col min="7938" max="7938" width="28" style="273" customWidth="1"/>
    <col min="7939" max="7939" width="3.140625" style="273" customWidth="1"/>
    <col min="7940" max="7940" width="8.7109375" style="273" customWidth="1"/>
    <col min="7941" max="7942" width="9.28515625" style="273" customWidth="1"/>
    <col min="7943" max="7943" width="9.5703125" style="273" customWidth="1"/>
    <col min="7944" max="7944" width="9.140625" style="273" customWidth="1"/>
    <col min="7945" max="7945" width="8.42578125" style="273" customWidth="1"/>
    <col min="7946" max="7946" width="8.7109375" style="273" customWidth="1"/>
    <col min="7947" max="7947" width="9.5703125" style="273" customWidth="1"/>
    <col min="7948" max="7948" width="9.28515625" style="273" customWidth="1"/>
    <col min="7949" max="7950" width="8.7109375" style="273" customWidth="1"/>
    <col min="7951" max="7951" width="9.42578125" style="273" customWidth="1"/>
    <col min="7952" max="7959" width="0" style="273" hidden="1" customWidth="1"/>
    <col min="7960" max="7960" width="1" style="273" customWidth="1"/>
    <col min="7961" max="8192" width="9.140625" style="273"/>
    <col min="8193" max="8193" width="3.5703125" style="273" customWidth="1"/>
    <col min="8194" max="8194" width="28" style="273" customWidth="1"/>
    <col min="8195" max="8195" width="3.140625" style="273" customWidth="1"/>
    <col min="8196" max="8196" width="8.7109375" style="273" customWidth="1"/>
    <col min="8197" max="8198" width="9.28515625" style="273" customWidth="1"/>
    <col min="8199" max="8199" width="9.5703125" style="273" customWidth="1"/>
    <col min="8200" max="8200" width="9.140625" style="273" customWidth="1"/>
    <col min="8201" max="8201" width="8.42578125" style="273" customWidth="1"/>
    <col min="8202" max="8202" width="8.7109375" style="273" customWidth="1"/>
    <col min="8203" max="8203" width="9.5703125" style="273" customWidth="1"/>
    <col min="8204" max="8204" width="9.28515625" style="273" customWidth="1"/>
    <col min="8205" max="8206" width="8.7109375" style="273" customWidth="1"/>
    <col min="8207" max="8207" width="9.42578125" style="273" customWidth="1"/>
    <col min="8208" max="8215" width="0" style="273" hidden="1" customWidth="1"/>
    <col min="8216" max="8216" width="1" style="273" customWidth="1"/>
    <col min="8217" max="8448" width="9.140625" style="273"/>
    <col min="8449" max="8449" width="3.5703125" style="273" customWidth="1"/>
    <col min="8450" max="8450" width="28" style="273" customWidth="1"/>
    <col min="8451" max="8451" width="3.140625" style="273" customWidth="1"/>
    <col min="8452" max="8452" width="8.7109375" style="273" customWidth="1"/>
    <col min="8453" max="8454" width="9.28515625" style="273" customWidth="1"/>
    <col min="8455" max="8455" width="9.5703125" style="273" customWidth="1"/>
    <col min="8456" max="8456" width="9.140625" style="273" customWidth="1"/>
    <col min="8457" max="8457" width="8.42578125" style="273" customWidth="1"/>
    <col min="8458" max="8458" width="8.7109375" style="273" customWidth="1"/>
    <col min="8459" max="8459" width="9.5703125" style="273" customWidth="1"/>
    <col min="8460" max="8460" width="9.28515625" style="273" customWidth="1"/>
    <col min="8461" max="8462" width="8.7109375" style="273" customWidth="1"/>
    <col min="8463" max="8463" width="9.42578125" style="273" customWidth="1"/>
    <col min="8464" max="8471" width="0" style="273" hidden="1" customWidth="1"/>
    <col min="8472" max="8472" width="1" style="273" customWidth="1"/>
    <col min="8473" max="8704" width="9.140625" style="273"/>
    <col min="8705" max="8705" width="3.5703125" style="273" customWidth="1"/>
    <col min="8706" max="8706" width="28" style="273" customWidth="1"/>
    <col min="8707" max="8707" width="3.140625" style="273" customWidth="1"/>
    <col min="8708" max="8708" width="8.7109375" style="273" customWidth="1"/>
    <col min="8709" max="8710" width="9.28515625" style="273" customWidth="1"/>
    <col min="8711" max="8711" width="9.5703125" style="273" customWidth="1"/>
    <col min="8712" max="8712" width="9.140625" style="273" customWidth="1"/>
    <col min="8713" max="8713" width="8.42578125" style="273" customWidth="1"/>
    <col min="8714" max="8714" width="8.7109375" style="273" customWidth="1"/>
    <col min="8715" max="8715" width="9.5703125" style="273" customWidth="1"/>
    <col min="8716" max="8716" width="9.28515625" style="273" customWidth="1"/>
    <col min="8717" max="8718" width="8.7109375" style="273" customWidth="1"/>
    <col min="8719" max="8719" width="9.42578125" style="273" customWidth="1"/>
    <col min="8720" max="8727" width="0" style="273" hidden="1" customWidth="1"/>
    <col min="8728" max="8728" width="1" style="273" customWidth="1"/>
    <col min="8729" max="8960" width="9.140625" style="273"/>
    <col min="8961" max="8961" width="3.5703125" style="273" customWidth="1"/>
    <col min="8962" max="8962" width="28" style="273" customWidth="1"/>
    <col min="8963" max="8963" width="3.140625" style="273" customWidth="1"/>
    <col min="8964" max="8964" width="8.7109375" style="273" customWidth="1"/>
    <col min="8965" max="8966" width="9.28515625" style="273" customWidth="1"/>
    <col min="8967" max="8967" width="9.5703125" style="273" customWidth="1"/>
    <col min="8968" max="8968" width="9.140625" style="273" customWidth="1"/>
    <col min="8969" max="8969" width="8.42578125" style="273" customWidth="1"/>
    <col min="8970" max="8970" width="8.7109375" style="273" customWidth="1"/>
    <col min="8971" max="8971" width="9.5703125" style="273" customWidth="1"/>
    <col min="8972" max="8972" width="9.28515625" style="273" customWidth="1"/>
    <col min="8973" max="8974" width="8.7109375" style="273" customWidth="1"/>
    <col min="8975" max="8975" width="9.42578125" style="273" customWidth="1"/>
    <col min="8976" max="8983" width="0" style="273" hidden="1" customWidth="1"/>
    <col min="8984" max="8984" width="1" style="273" customWidth="1"/>
    <col min="8985" max="9216" width="9.140625" style="273"/>
    <col min="9217" max="9217" width="3.5703125" style="273" customWidth="1"/>
    <col min="9218" max="9218" width="28" style="273" customWidth="1"/>
    <col min="9219" max="9219" width="3.140625" style="273" customWidth="1"/>
    <col min="9220" max="9220" width="8.7109375" style="273" customWidth="1"/>
    <col min="9221" max="9222" width="9.28515625" style="273" customWidth="1"/>
    <col min="9223" max="9223" width="9.5703125" style="273" customWidth="1"/>
    <col min="9224" max="9224" width="9.140625" style="273" customWidth="1"/>
    <col min="9225" max="9225" width="8.42578125" style="273" customWidth="1"/>
    <col min="9226" max="9226" width="8.7109375" style="273" customWidth="1"/>
    <col min="9227" max="9227" width="9.5703125" style="273" customWidth="1"/>
    <col min="9228" max="9228" width="9.28515625" style="273" customWidth="1"/>
    <col min="9229" max="9230" width="8.7109375" style="273" customWidth="1"/>
    <col min="9231" max="9231" width="9.42578125" style="273" customWidth="1"/>
    <col min="9232" max="9239" width="0" style="273" hidden="1" customWidth="1"/>
    <col min="9240" max="9240" width="1" style="273" customWidth="1"/>
    <col min="9241" max="9472" width="9.140625" style="273"/>
    <col min="9473" max="9473" width="3.5703125" style="273" customWidth="1"/>
    <col min="9474" max="9474" width="28" style="273" customWidth="1"/>
    <col min="9475" max="9475" width="3.140625" style="273" customWidth="1"/>
    <col min="9476" max="9476" width="8.7109375" style="273" customWidth="1"/>
    <col min="9477" max="9478" width="9.28515625" style="273" customWidth="1"/>
    <col min="9479" max="9479" width="9.5703125" style="273" customWidth="1"/>
    <col min="9480" max="9480" width="9.140625" style="273" customWidth="1"/>
    <col min="9481" max="9481" width="8.42578125" style="273" customWidth="1"/>
    <col min="9482" max="9482" width="8.7109375" style="273" customWidth="1"/>
    <col min="9483" max="9483" width="9.5703125" style="273" customWidth="1"/>
    <col min="9484" max="9484" width="9.28515625" style="273" customWidth="1"/>
    <col min="9485" max="9486" width="8.7109375" style="273" customWidth="1"/>
    <col min="9487" max="9487" width="9.42578125" style="273" customWidth="1"/>
    <col min="9488" max="9495" width="0" style="273" hidden="1" customWidth="1"/>
    <col min="9496" max="9496" width="1" style="273" customWidth="1"/>
    <col min="9497" max="9728" width="9.140625" style="273"/>
    <col min="9729" max="9729" width="3.5703125" style="273" customWidth="1"/>
    <col min="9730" max="9730" width="28" style="273" customWidth="1"/>
    <col min="9731" max="9731" width="3.140625" style="273" customWidth="1"/>
    <col min="9732" max="9732" width="8.7109375" style="273" customWidth="1"/>
    <col min="9733" max="9734" width="9.28515625" style="273" customWidth="1"/>
    <col min="9735" max="9735" width="9.5703125" style="273" customWidth="1"/>
    <col min="9736" max="9736" width="9.140625" style="273" customWidth="1"/>
    <col min="9737" max="9737" width="8.42578125" style="273" customWidth="1"/>
    <col min="9738" max="9738" width="8.7109375" style="273" customWidth="1"/>
    <col min="9739" max="9739" width="9.5703125" style="273" customWidth="1"/>
    <col min="9740" max="9740" width="9.28515625" style="273" customWidth="1"/>
    <col min="9741" max="9742" width="8.7109375" style="273" customWidth="1"/>
    <col min="9743" max="9743" width="9.42578125" style="273" customWidth="1"/>
    <col min="9744" max="9751" width="0" style="273" hidden="1" customWidth="1"/>
    <col min="9752" max="9752" width="1" style="273" customWidth="1"/>
    <col min="9753" max="9984" width="9.140625" style="273"/>
    <col min="9985" max="9985" width="3.5703125" style="273" customWidth="1"/>
    <col min="9986" max="9986" width="28" style="273" customWidth="1"/>
    <col min="9987" max="9987" width="3.140625" style="273" customWidth="1"/>
    <col min="9988" max="9988" width="8.7109375" style="273" customWidth="1"/>
    <col min="9989" max="9990" width="9.28515625" style="273" customWidth="1"/>
    <col min="9991" max="9991" width="9.5703125" style="273" customWidth="1"/>
    <col min="9992" max="9992" width="9.140625" style="273" customWidth="1"/>
    <col min="9993" max="9993" width="8.42578125" style="273" customWidth="1"/>
    <col min="9994" max="9994" width="8.7109375" style="273" customWidth="1"/>
    <col min="9995" max="9995" width="9.5703125" style="273" customWidth="1"/>
    <col min="9996" max="9996" width="9.28515625" style="273" customWidth="1"/>
    <col min="9997" max="9998" width="8.7109375" style="273" customWidth="1"/>
    <col min="9999" max="9999" width="9.42578125" style="273" customWidth="1"/>
    <col min="10000" max="10007" width="0" style="273" hidden="1" customWidth="1"/>
    <col min="10008" max="10008" width="1" style="273" customWidth="1"/>
    <col min="10009" max="10240" width="9.140625" style="273"/>
    <col min="10241" max="10241" width="3.5703125" style="273" customWidth="1"/>
    <col min="10242" max="10242" width="28" style="273" customWidth="1"/>
    <col min="10243" max="10243" width="3.140625" style="273" customWidth="1"/>
    <col min="10244" max="10244" width="8.7109375" style="273" customWidth="1"/>
    <col min="10245" max="10246" width="9.28515625" style="273" customWidth="1"/>
    <col min="10247" max="10247" width="9.5703125" style="273" customWidth="1"/>
    <col min="10248" max="10248" width="9.140625" style="273" customWidth="1"/>
    <col min="10249" max="10249" width="8.42578125" style="273" customWidth="1"/>
    <col min="10250" max="10250" width="8.7109375" style="273" customWidth="1"/>
    <col min="10251" max="10251" width="9.5703125" style="273" customWidth="1"/>
    <col min="10252" max="10252" width="9.28515625" style="273" customWidth="1"/>
    <col min="10253" max="10254" width="8.7109375" style="273" customWidth="1"/>
    <col min="10255" max="10255" width="9.42578125" style="273" customWidth="1"/>
    <col min="10256" max="10263" width="0" style="273" hidden="1" customWidth="1"/>
    <col min="10264" max="10264" width="1" style="273" customWidth="1"/>
    <col min="10265" max="10496" width="9.140625" style="273"/>
    <col min="10497" max="10497" width="3.5703125" style="273" customWidth="1"/>
    <col min="10498" max="10498" width="28" style="273" customWidth="1"/>
    <col min="10499" max="10499" width="3.140625" style="273" customWidth="1"/>
    <col min="10500" max="10500" width="8.7109375" style="273" customWidth="1"/>
    <col min="10501" max="10502" width="9.28515625" style="273" customWidth="1"/>
    <col min="10503" max="10503" width="9.5703125" style="273" customWidth="1"/>
    <col min="10504" max="10504" width="9.140625" style="273" customWidth="1"/>
    <col min="10505" max="10505" width="8.42578125" style="273" customWidth="1"/>
    <col min="10506" max="10506" width="8.7109375" style="273" customWidth="1"/>
    <col min="10507" max="10507" width="9.5703125" style="273" customWidth="1"/>
    <col min="10508" max="10508" width="9.28515625" style="273" customWidth="1"/>
    <col min="10509" max="10510" width="8.7109375" style="273" customWidth="1"/>
    <col min="10511" max="10511" width="9.42578125" style="273" customWidth="1"/>
    <col min="10512" max="10519" width="0" style="273" hidden="1" customWidth="1"/>
    <col min="10520" max="10520" width="1" style="273" customWidth="1"/>
    <col min="10521" max="10752" width="9.140625" style="273"/>
    <col min="10753" max="10753" width="3.5703125" style="273" customWidth="1"/>
    <col min="10754" max="10754" width="28" style="273" customWidth="1"/>
    <col min="10755" max="10755" width="3.140625" style="273" customWidth="1"/>
    <col min="10756" max="10756" width="8.7109375" style="273" customWidth="1"/>
    <col min="10757" max="10758" width="9.28515625" style="273" customWidth="1"/>
    <col min="10759" max="10759" width="9.5703125" style="273" customWidth="1"/>
    <col min="10760" max="10760" width="9.140625" style="273" customWidth="1"/>
    <col min="10761" max="10761" width="8.42578125" style="273" customWidth="1"/>
    <col min="10762" max="10762" width="8.7109375" style="273" customWidth="1"/>
    <col min="10763" max="10763" width="9.5703125" style="273" customWidth="1"/>
    <col min="10764" max="10764" width="9.28515625" style="273" customWidth="1"/>
    <col min="10765" max="10766" width="8.7109375" style="273" customWidth="1"/>
    <col min="10767" max="10767" width="9.42578125" style="273" customWidth="1"/>
    <col min="10768" max="10775" width="0" style="273" hidden="1" customWidth="1"/>
    <col min="10776" max="10776" width="1" style="273" customWidth="1"/>
    <col min="10777" max="11008" width="9.140625" style="273"/>
    <col min="11009" max="11009" width="3.5703125" style="273" customWidth="1"/>
    <col min="11010" max="11010" width="28" style="273" customWidth="1"/>
    <col min="11011" max="11011" width="3.140625" style="273" customWidth="1"/>
    <col min="11012" max="11012" width="8.7109375" style="273" customWidth="1"/>
    <col min="11013" max="11014" width="9.28515625" style="273" customWidth="1"/>
    <col min="11015" max="11015" width="9.5703125" style="273" customWidth="1"/>
    <col min="11016" max="11016" width="9.140625" style="273" customWidth="1"/>
    <col min="11017" max="11017" width="8.42578125" style="273" customWidth="1"/>
    <col min="11018" max="11018" width="8.7109375" style="273" customWidth="1"/>
    <col min="11019" max="11019" width="9.5703125" style="273" customWidth="1"/>
    <col min="11020" max="11020" width="9.28515625" style="273" customWidth="1"/>
    <col min="11021" max="11022" width="8.7109375" style="273" customWidth="1"/>
    <col min="11023" max="11023" width="9.42578125" style="273" customWidth="1"/>
    <col min="11024" max="11031" width="0" style="273" hidden="1" customWidth="1"/>
    <col min="11032" max="11032" width="1" style="273" customWidth="1"/>
    <col min="11033" max="11264" width="9.140625" style="273"/>
    <col min="11265" max="11265" width="3.5703125" style="273" customWidth="1"/>
    <col min="11266" max="11266" width="28" style="273" customWidth="1"/>
    <col min="11267" max="11267" width="3.140625" style="273" customWidth="1"/>
    <col min="11268" max="11268" width="8.7109375" style="273" customWidth="1"/>
    <col min="11269" max="11270" width="9.28515625" style="273" customWidth="1"/>
    <col min="11271" max="11271" width="9.5703125" style="273" customWidth="1"/>
    <col min="11272" max="11272" width="9.140625" style="273" customWidth="1"/>
    <col min="11273" max="11273" width="8.42578125" style="273" customWidth="1"/>
    <col min="11274" max="11274" width="8.7109375" style="273" customWidth="1"/>
    <col min="11275" max="11275" width="9.5703125" style="273" customWidth="1"/>
    <col min="11276" max="11276" width="9.28515625" style="273" customWidth="1"/>
    <col min="11277" max="11278" width="8.7109375" style="273" customWidth="1"/>
    <col min="11279" max="11279" width="9.42578125" style="273" customWidth="1"/>
    <col min="11280" max="11287" width="0" style="273" hidden="1" customWidth="1"/>
    <col min="11288" max="11288" width="1" style="273" customWidth="1"/>
    <col min="11289" max="11520" width="9.140625" style="273"/>
    <col min="11521" max="11521" width="3.5703125" style="273" customWidth="1"/>
    <col min="11522" max="11522" width="28" style="273" customWidth="1"/>
    <col min="11523" max="11523" width="3.140625" style="273" customWidth="1"/>
    <col min="11524" max="11524" width="8.7109375" style="273" customWidth="1"/>
    <col min="11525" max="11526" width="9.28515625" style="273" customWidth="1"/>
    <col min="11527" max="11527" width="9.5703125" style="273" customWidth="1"/>
    <col min="11528" max="11528" width="9.140625" style="273" customWidth="1"/>
    <col min="11529" max="11529" width="8.42578125" style="273" customWidth="1"/>
    <col min="11530" max="11530" width="8.7109375" style="273" customWidth="1"/>
    <col min="11531" max="11531" width="9.5703125" style="273" customWidth="1"/>
    <col min="11532" max="11532" width="9.28515625" style="273" customWidth="1"/>
    <col min="11533" max="11534" width="8.7109375" style="273" customWidth="1"/>
    <col min="11535" max="11535" width="9.42578125" style="273" customWidth="1"/>
    <col min="11536" max="11543" width="0" style="273" hidden="1" customWidth="1"/>
    <col min="11544" max="11544" width="1" style="273" customWidth="1"/>
    <col min="11545" max="11776" width="9.140625" style="273"/>
    <col min="11777" max="11777" width="3.5703125" style="273" customWidth="1"/>
    <col min="11778" max="11778" width="28" style="273" customWidth="1"/>
    <col min="11779" max="11779" width="3.140625" style="273" customWidth="1"/>
    <col min="11780" max="11780" width="8.7109375" style="273" customWidth="1"/>
    <col min="11781" max="11782" width="9.28515625" style="273" customWidth="1"/>
    <col min="11783" max="11783" width="9.5703125" style="273" customWidth="1"/>
    <col min="11784" max="11784" width="9.140625" style="273" customWidth="1"/>
    <col min="11785" max="11785" width="8.42578125" style="273" customWidth="1"/>
    <col min="11786" max="11786" width="8.7109375" style="273" customWidth="1"/>
    <col min="11787" max="11787" width="9.5703125" style="273" customWidth="1"/>
    <col min="11788" max="11788" width="9.28515625" style="273" customWidth="1"/>
    <col min="11789" max="11790" width="8.7109375" style="273" customWidth="1"/>
    <col min="11791" max="11791" width="9.42578125" style="273" customWidth="1"/>
    <col min="11792" max="11799" width="0" style="273" hidden="1" customWidth="1"/>
    <col min="11800" max="11800" width="1" style="273" customWidth="1"/>
    <col min="11801" max="12032" width="9.140625" style="273"/>
    <col min="12033" max="12033" width="3.5703125" style="273" customWidth="1"/>
    <col min="12034" max="12034" width="28" style="273" customWidth="1"/>
    <col min="12035" max="12035" width="3.140625" style="273" customWidth="1"/>
    <col min="12036" max="12036" width="8.7109375" style="273" customWidth="1"/>
    <col min="12037" max="12038" width="9.28515625" style="273" customWidth="1"/>
    <col min="12039" max="12039" width="9.5703125" style="273" customWidth="1"/>
    <col min="12040" max="12040" width="9.140625" style="273" customWidth="1"/>
    <col min="12041" max="12041" width="8.42578125" style="273" customWidth="1"/>
    <col min="12042" max="12042" width="8.7109375" style="273" customWidth="1"/>
    <col min="12043" max="12043" width="9.5703125" style="273" customWidth="1"/>
    <col min="12044" max="12044" width="9.28515625" style="273" customWidth="1"/>
    <col min="12045" max="12046" width="8.7109375" style="273" customWidth="1"/>
    <col min="12047" max="12047" width="9.42578125" style="273" customWidth="1"/>
    <col min="12048" max="12055" width="0" style="273" hidden="1" customWidth="1"/>
    <col min="12056" max="12056" width="1" style="273" customWidth="1"/>
    <col min="12057" max="12288" width="9.140625" style="273"/>
    <col min="12289" max="12289" width="3.5703125" style="273" customWidth="1"/>
    <col min="12290" max="12290" width="28" style="273" customWidth="1"/>
    <col min="12291" max="12291" width="3.140625" style="273" customWidth="1"/>
    <col min="12292" max="12292" width="8.7109375" style="273" customWidth="1"/>
    <col min="12293" max="12294" width="9.28515625" style="273" customWidth="1"/>
    <col min="12295" max="12295" width="9.5703125" style="273" customWidth="1"/>
    <col min="12296" max="12296" width="9.140625" style="273" customWidth="1"/>
    <col min="12297" max="12297" width="8.42578125" style="273" customWidth="1"/>
    <col min="12298" max="12298" width="8.7109375" style="273" customWidth="1"/>
    <col min="12299" max="12299" width="9.5703125" style="273" customWidth="1"/>
    <col min="12300" max="12300" width="9.28515625" style="273" customWidth="1"/>
    <col min="12301" max="12302" width="8.7109375" style="273" customWidth="1"/>
    <col min="12303" max="12303" width="9.42578125" style="273" customWidth="1"/>
    <col min="12304" max="12311" width="0" style="273" hidden="1" customWidth="1"/>
    <col min="12312" max="12312" width="1" style="273" customWidth="1"/>
    <col min="12313" max="12544" width="9.140625" style="273"/>
    <col min="12545" max="12545" width="3.5703125" style="273" customWidth="1"/>
    <col min="12546" max="12546" width="28" style="273" customWidth="1"/>
    <col min="12547" max="12547" width="3.140625" style="273" customWidth="1"/>
    <col min="12548" max="12548" width="8.7109375" style="273" customWidth="1"/>
    <col min="12549" max="12550" width="9.28515625" style="273" customWidth="1"/>
    <col min="12551" max="12551" width="9.5703125" style="273" customWidth="1"/>
    <col min="12552" max="12552" width="9.140625" style="273" customWidth="1"/>
    <col min="12553" max="12553" width="8.42578125" style="273" customWidth="1"/>
    <col min="12554" max="12554" width="8.7109375" style="273" customWidth="1"/>
    <col min="12555" max="12555" width="9.5703125" style="273" customWidth="1"/>
    <col min="12556" max="12556" width="9.28515625" style="273" customWidth="1"/>
    <col min="12557" max="12558" width="8.7109375" style="273" customWidth="1"/>
    <col min="12559" max="12559" width="9.42578125" style="273" customWidth="1"/>
    <col min="12560" max="12567" width="0" style="273" hidden="1" customWidth="1"/>
    <col min="12568" max="12568" width="1" style="273" customWidth="1"/>
    <col min="12569" max="12800" width="9.140625" style="273"/>
    <col min="12801" max="12801" width="3.5703125" style="273" customWidth="1"/>
    <col min="12802" max="12802" width="28" style="273" customWidth="1"/>
    <col min="12803" max="12803" width="3.140625" style="273" customWidth="1"/>
    <col min="12804" max="12804" width="8.7109375" style="273" customWidth="1"/>
    <col min="12805" max="12806" width="9.28515625" style="273" customWidth="1"/>
    <col min="12807" max="12807" width="9.5703125" style="273" customWidth="1"/>
    <col min="12808" max="12808" width="9.140625" style="273" customWidth="1"/>
    <col min="12809" max="12809" width="8.42578125" style="273" customWidth="1"/>
    <col min="12810" max="12810" width="8.7109375" style="273" customWidth="1"/>
    <col min="12811" max="12811" width="9.5703125" style="273" customWidth="1"/>
    <col min="12812" max="12812" width="9.28515625" style="273" customWidth="1"/>
    <col min="12813" max="12814" width="8.7109375" style="273" customWidth="1"/>
    <col min="12815" max="12815" width="9.42578125" style="273" customWidth="1"/>
    <col min="12816" max="12823" width="0" style="273" hidden="1" customWidth="1"/>
    <col min="12824" max="12824" width="1" style="273" customWidth="1"/>
    <col min="12825" max="13056" width="9.140625" style="273"/>
    <col min="13057" max="13057" width="3.5703125" style="273" customWidth="1"/>
    <col min="13058" max="13058" width="28" style="273" customWidth="1"/>
    <col min="13059" max="13059" width="3.140625" style="273" customWidth="1"/>
    <col min="13060" max="13060" width="8.7109375" style="273" customWidth="1"/>
    <col min="13061" max="13062" width="9.28515625" style="273" customWidth="1"/>
    <col min="13063" max="13063" width="9.5703125" style="273" customWidth="1"/>
    <col min="13064" max="13064" width="9.140625" style="273" customWidth="1"/>
    <col min="13065" max="13065" width="8.42578125" style="273" customWidth="1"/>
    <col min="13066" max="13066" width="8.7109375" style="273" customWidth="1"/>
    <col min="13067" max="13067" width="9.5703125" style="273" customWidth="1"/>
    <col min="13068" max="13068" width="9.28515625" style="273" customWidth="1"/>
    <col min="13069" max="13070" width="8.7109375" style="273" customWidth="1"/>
    <col min="13071" max="13071" width="9.42578125" style="273" customWidth="1"/>
    <col min="13072" max="13079" width="0" style="273" hidden="1" customWidth="1"/>
    <col min="13080" max="13080" width="1" style="273" customWidth="1"/>
    <col min="13081" max="13312" width="9.140625" style="273"/>
    <col min="13313" max="13313" width="3.5703125" style="273" customWidth="1"/>
    <col min="13314" max="13314" width="28" style="273" customWidth="1"/>
    <col min="13315" max="13315" width="3.140625" style="273" customWidth="1"/>
    <col min="13316" max="13316" width="8.7109375" style="273" customWidth="1"/>
    <col min="13317" max="13318" width="9.28515625" style="273" customWidth="1"/>
    <col min="13319" max="13319" width="9.5703125" style="273" customWidth="1"/>
    <col min="13320" max="13320" width="9.140625" style="273" customWidth="1"/>
    <col min="13321" max="13321" width="8.42578125" style="273" customWidth="1"/>
    <col min="13322" max="13322" width="8.7109375" style="273" customWidth="1"/>
    <col min="13323" max="13323" width="9.5703125" style="273" customWidth="1"/>
    <col min="13324" max="13324" width="9.28515625" style="273" customWidth="1"/>
    <col min="13325" max="13326" width="8.7109375" style="273" customWidth="1"/>
    <col min="13327" max="13327" width="9.42578125" style="273" customWidth="1"/>
    <col min="13328" max="13335" width="0" style="273" hidden="1" customWidth="1"/>
    <col min="13336" max="13336" width="1" style="273" customWidth="1"/>
    <col min="13337" max="13568" width="9.140625" style="273"/>
    <col min="13569" max="13569" width="3.5703125" style="273" customWidth="1"/>
    <col min="13570" max="13570" width="28" style="273" customWidth="1"/>
    <col min="13571" max="13571" width="3.140625" style="273" customWidth="1"/>
    <col min="13572" max="13572" width="8.7109375" style="273" customWidth="1"/>
    <col min="13573" max="13574" width="9.28515625" style="273" customWidth="1"/>
    <col min="13575" max="13575" width="9.5703125" style="273" customWidth="1"/>
    <col min="13576" max="13576" width="9.140625" style="273" customWidth="1"/>
    <col min="13577" max="13577" width="8.42578125" style="273" customWidth="1"/>
    <col min="13578" max="13578" width="8.7109375" style="273" customWidth="1"/>
    <col min="13579" max="13579" width="9.5703125" style="273" customWidth="1"/>
    <col min="13580" max="13580" width="9.28515625" style="273" customWidth="1"/>
    <col min="13581" max="13582" width="8.7109375" style="273" customWidth="1"/>
    <col min="13583" max="13583" width="9.42578125" style="273" customWidth="1"/>
    <col min="13584" max="13591" width="0" style="273" hidden="1" customWidth="1"/>
    <col min="13592" max="13592" width="1" style="273" customWidth="1"/>
    <col min="13593" max="13824" width="9.140625" style="273"/>
    <col min="13825" max="13825" width="3.5703125" style="273" customWidth="1"/>
    <col min="13826" max="13826" width="28" style="273" customWidth="1"/>
    <col min="13827" max="13827" width="3.140625" style="273" customWidth="1"/>
    <col min="13828" max="13828" width="8.7109375" style="273" customWidth="1"/>
    <col min="13829" max="13830" width="9.28515625" style="273" customWidth="1"/>
    <col min="13831" max="13831" width="9.5703125" style="273" customWidth="1"/>
    <col min="13832" max="13832" width="9.140625" style="273" customWidth="1"/>
    <col min="13833" max="13833" width="8.42578125" style="273" customWidth="1"/>
    <col min="13834" max="13834" width="8.7109375" style="273" customWidth="1"/>
    <col min="13835" max="13835" width="9.5703125" style="273" customWidth="1"/>
    <col min="13836" max="13836" width="9.28515625" style="273" customWidth="1"/>
    <col min="13837" max="13838" width="8.7109375" style="273" customWidth="1"/>
    <col min="13839" max="13839" width="9.42578125" style="273" customWidth="1"/>
    <col min="13840" max="13847" width="0" style="273" hidden="1" customWidth="1"/>
    <col min="13848" max="13848" width="1" style="273" customWidth="1"/>
    <col min="13849" max="14080" width="9.140625" style="273"/>
    <col min="14081" max="14081" width="3.5703125" style="273" customWidth="1"/>
    <col min="14082" max="14082" width="28" style="273" customWidth="1"/>
    <col min="14083" max="14083" width="3.140625" style="273" customWidth="1"/>
    <col min="14084" max="14084" width="8.7109375" style="273" customWidth="1"/>
    <col min="14085" max="14086" width="9.28515625" style="273" customWidth="1"/>
    <col min="14087" max="14087" width="9.5703125" style="273" customWidth="1"/>
    <col min="14088" max="14088" width="9.140625" style="273" customWidth="1"/>
    <col min="14089" max="14089" width="8.42578125" style="273" customWidth="1"/>
    <col min="14090" max="14090" width="8.7109375" style="273" customWidth="1"/>
    <col min="14091" max="14091" width="9.5703125" style="273" customWidth="1"/>
    <col min="14092" max="14092" width="9.28515625" style="273" customWidth="1"/>
    <col min="14093" max="14094" width="8.7109375" style="273" customWidth="1"/>
    <col min="14095" max="14095" width="9.42578125" style="273" customWidth="1"/>
    <col min="14096" max="14103" width="0" style="273" hidden="1" customWidth="1"/>
    <col min="14104" max="14104" width="1" style="273" customWidth="1"/>
    <col min="14105" max="14336" width="9.140625" style="273"/>
    <col min="14337" max="14337" width="3.5703125" style="273" customWidth="1"/>
    <col min="14338" max="14338" width="28" style="273" customWidth="1"/>
    <col min="14339" max="14339" width="3.140625" style="273" customWidth="1"/>
    <col min="14340" max="14340" width="8.7109375" style="273" customWidth="1"/>
    <col min="14341" max="14342" width="9.28515625" style="273" customWidth="1"/>
    <col min="14343" max="14343" width="9.5703125" style="273" customWidth="1"/>
    <col min="14344" max="14344" width="9.140625" style="273" customWidth="1"/>
    <col min="14345" max="14345" width="8.42578125" style="273" customWidth="1"/>
    <col min="14346" max="14346" width="8.7109375" style="273" customWidth="1"/>
    <col min="14347" max="14347" width="9.5703125" style="273" customWidth="1"/>
    <col min="14348" max="14348" width="9.28515625" style="273" customWidth="1"/>
    <col min="14349" max="14350" width="8.7109375" style="273" customWidth="1"/>
    <col min="14351" max="14351" width="9.42578125" style="273" customWidth="1"/>
    <col min="14352" max="14359" width="0" style="273" hidden="1" customWidth="1"/>
    <col min="14360" max="14360" width="1" style="273" customWidth="1"/>
    <col min="14361" max="14592" width="9.140625" style="273"/>
    <col min="14593" max="14593" width="3.5703125" style="273" customWidth="1"/>
    <col min="14594" max="14594" width="28" style="273" customWidth="1"/>
    <col min="14595" max="14595" width="3.140625" style="273" customWidth="1"/>
    <col min="14596" max="14596" width="8.7109375" style="273" customWidth="1"/>
    <col min="14597" max="14598" width="9.28515625" style="273" customWidth="1"/>
    <col min="14599" max="14599" width="9.5703125" style="273" customWidth="1"/>
    <col min="14600" max="14600" width="9.140625" style="273" customWidth="1"/>
    <col min="14601" max="14601" width="8.42578125" style="273" customWidth="1"/>
    <col min="14602" max="14602" width="8.7109375" style="273" customWidth="1"/>
    <col min="14603" max="14603" width="9.5703125" style="273" customWidth="1"/>
    <col min="14604" max="14604" width="9.28515625" style="273" customWidth="1"/>
    <col min="14605" max="14606" width="8.7109375" style="273" customWidth="1"/>
    <col min="14607" max="14607" width="9.42578125" style="273" customWidth="1"/>
    <col min="14608" max="14615" width="0" style="273" hidden="1" customWidth="1"/>
    <col min="14616" max="14616" width="1" style="273" customWidth="1"/>
    <col min="14617" max="14848" width="9.140625" style="273"/>
    <col min="14849" max="14849" width="3.5703125" style="273" customWidth="1"/>
    <col min="14850" max="14850" width="28" style="273" customWidth="1"/>
    <col min="14851" max="14851" width="3.140625" style="273" customWidth="1"/>
    <col min="14852" max="14852" width="8.7109375" style="273" customWidth="1"/>
    <col min="14853" max="14854" width="9.28515625" style="273" customWidth="1"/>
    <col min="14855" max="14855" width="9.5703125" style="273" customWidth="1"/>
    <col min="14856" max="14856" width="9.140625" style="273" customWidth="1"/>
    <col min="14857" max="14857" width="8.42578125" style="273" customWidth="1"/>
    <col min="14858" max="14858" width="8.7109375" style="273" customWidth="1"/>
    <col min="14859" max="14859" width="9.5703125" style="273" customWidth="1"/>
    <col min="14860" max="14860" width="9.28515625" style="273" customWidth="1"/>
    <col min="14861" max="14862" width="8.7109375" style="273" customWidth="1"/>
    <col min="14863" max="14863" width="9.42578125" style="273" customWidth="1"/>
    <col min="14864" max="14871" width="0" style="273" hidden="1" customWidth="1"/>
    <col min="14872" max="14872" width="1" style="273" customWidth="1"/>
    <col min="14873" max="15104" width="9.140625" style="273"/>
    <col min="15105" max="15105" width="3.5703125" style="273" customWidth="1"/>
    <col min="15106" max="15106" width="28" style="273" customWidth="1"/>
    <col min="15107" max="15107" width="3.140625" style="273" customWidth="1"/>
    <col min="15108" max="15108" width="8.7109375" style="273" customWidth="1"/>
    <col min="15109" max="15110" width="9.28515625" style="273" customWidth="1"/>
    <col min="15111" max="15111" width="9.5703125" style="273" customWidth="1"/>
    <col min="15112" max="15112" width="9.140625" style="273" customWidth="1"/>
    <col min="15113" max="15113" width="8.42578125" style="273" customWidth="1"/>
    <col min="15114" max="15114" width="8.7109375" style="273" customWidth="1"/>
    <col min="15115" max="15115" width="9.5703125" style="273" customWidth="1"/>
    <col min="15116" max="15116" width="9.28515625" style="273" customWidth="1"/>
    <col min="15117" max="15118" width="8.7109375" style="273" customWidth="1"/>
    <col min="15119" max="15119" width="9.42578125" style="273" customWidth="1"/>
    <col min="15120" max="15127" width="0" style="273" hidden="1" customWidth="1"/>
    <col min="15128" max="15128" width="1" style="273" customWidth="1"/>
    <col min="15129" max="15360" width="9.140625" style="273"/>
    <col min="15361" max="15361" width="3.5703125" style="273" customWidth="1"/>
    <col min="15362" max="15362" width="28" style="273" customWidth="1"/>
    <col min="15363" max="15363" width="3.140625" style="273" customWidth="1"/>
    <col min="15364" max="15364" width="8.7109375" style="273" customWidth="1"/>
    <col min="15365" max="15366" width="9.28515625" style="273" customWidth="1"/>
    <col min="15367" max="15367" width="9.5703125" style="273" customWidth="1"/>
    <col min="15368" max="15368" width="9.140625" style="273" customWidth="1"/>
    <col min="15369" max="15369" width="8.42578125" style="273" customWidth="1"/>
    <col min="15370" max="15370" width="8.7109375" style="273" customWidth="1"/>
    <col min="15371" max="15371" width="9.5703125" style="273" customWidth="1"/>
    <col min="15372" max="15372" width="9.28515625" style="273" customWidth="1"/>
    <col min="15373" max="15374" width="8.7109375" style="273" customWidth="1"/>
    <col min="15375" max="15375" width="9.42578125" style="273" customWidth="1"/>
    <col min="15376" max="15383" width="0" style="273" hidden="1" customWidth="1"/>
    <col min="15384" max="15384" width="1" style="273" customWidth="1"/>
    <col min="15385" max="15616" width="9.140625" style="273"/>
    <col min="15617" max="15617" width="3.5703125" style="273" customWidth="1"/>
    <col min="15618" max="15618" width="28" style="273" customWidth="1"/>
    <col min="15619" max="15619" width="3.140625" style="273" customWidth="1"/>
    <col min="15620" max="15620" width="8.7109375" style="273" customWidth="1"/>
    <col min="15621" max="15622" width="9.28515625" style="273" customWidth="1"/>
    <col min="15623" max="15623" width="9.5703125" style="273" customWidth="1"/>
    <col min="15624" max="15624" width="9.140625" style="273" customWidth="1"/>
    <col min="15625" max="15625" width="8.42578125" style="273" customWidth="1"/>
    <col min="15626" max="15626" width="8.7109375" style="273" customWidth="1"/>
    <col min="15627" max="15627" width="9.5703125" style="273" customWidth="1"/>
    <col min="15628" max="15628" width="9.28515625" style="273" customWidth="1"/>
    <col min="15629" max="15630" width="8.7109375" style="273" customWidth="1"/>
    <col min="15631" max="15631" width="9.42578125" style="273" customWidth="1"/>
    <col min="15632" max="15639" width="0" style="273" hidden="1" customWidth="1"/>
    <col min="15640" max="15640" width="1" style="273" customWidth="1"/>
    <col min="15641" max="15872" width="9.140625" style="273"/>
    <col min="15873" max="15873" width="3.5703125" style="273" customWidth="1"/>
    <col min="15874" max="15874" width="28" style="273" customWidth="1"/>
    <col min="15875" max="15875" width="3.140625" style="273" customWidth="1"/>
    <col min="15876" max="15876" width="8.7109375" style="273" customWidth="1"/>
    <col min="15877" max="15878" width="9.28515625" style="273" customWidth="1"/>
    <col min="15879" max="15879" width="9.5703125" style="273" customWidth="1"/>
    <col min="15880" max="15880" width="9.140625" style="273" customWidth="1"/>
    <col min="15881" max="15881" width="8.42578125" style="273" customWidth="1"/>
    <col min="15882" max="15882" width="8.7109375" style="273" customWidth="1"/>
    <col min="15883" max="15883" width="9.5703125" style="273" customWidth="1"/>
    <col min="15884" max="15884" width="9.28515625" style="273" customWidth="1"/>
    <col min="15885" max="15886" width="8.7109375" style="273" customWidth="1"/>
    <col min="15887" max="15887" width="9.42578125" style="273" customWidth="1"/>
    <col min="15888" max="15895" width="0" style="273" hidden="1" customWidth="1"/>
    <col min="15896" max="15896" width="1" style="273" customWidth="1"/>
    <col min="15897" max="16128" width="9.140625" style="273"/>
    <col min="16129" max="16129" width="3.5703125" style="273" customWidth="1"/>
    <col min="16130" max="16130" width="28" style="273" customWidth="1"/>
    <col min="16131" max="16131" width="3.140625" style="273" customWidth="1"/>
    <col min="16132" max="16132" width="8.7109375" style="273" customWidth="1"/>
    <col min="16133" max="16134" width="9.28515625" style="273" customWidth="1"/>
    <col min="16135" max="16135" width="9.5703125" style="273" customWidth="1"/>
    <col min="16136" max="16136" width="9.140625" style="273" customWidth="1"/>
    <col min="16137" max="16137" width="8.42578125" style="273" customWidth="1"/>
    <col min="16138" max="16138" width="8.7109375" style="273" customWidth="1"/>
    <col min="16139" max="16139" width="9.5703125" style="273" customWidth="1"/>
    <col min="16140" max="16140" width="9.28515625" style="273" customWidth="1"/>
    <col min="16141" max="16142" width="8.7109375" style="273" customWidth="1"/>
    <col min="16143" max="16143" width="9.42578125" style="273" customWidth="1"/>
    <col min="16144" max="16151" width="0" style="273" hidden="1" customWidth="1"/>
    <col min="16152" max="16152" width="1" style="273" customWidth="1"/>
    <col min="16153" max="16384" width="9.140625" style="273"/>
  </cols>
  <sheetData>
    <row r="1" spans="1:23" s="267" customFormat="1">
      <c r="A1" s="943" t="s">
        <v>0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</row>
    <row r="2" spans="1:23" s="267" customFormat="1" ht="15" customHeight="1">
      <c r="A2" s="944" t="s">
        <v>567</v>
      </c>
      <c r="B2" s="944"/>
      <c r="C2" s="944"/>
      <c r="D2" s="944"/>
      <c r="E2" s="944"/>
      <c r="F2" s="944"/>
      <c r="G2" s="944"/>
      <c r="H2" s="944"/>
      <c r="I2" s="944"/>
      <c r="J2" s="944"/>
      <c r="K2" s="944"/>
      <c r="L2" s="944"/>
      <c r="M2" s="944"/>
      <c r="N2" s="944"/>
      <c r="O2" s="944"/>
    </row>
    <row r="3" spans="1:23" s="267" customFormat="1" ht="18" customHeight="1">
      <c r="A3" s="945" t="s">
        <v>1</v>
      </c>
      <c r="B3" s="945"/>
      <c r="C3" s="945"/>
      <c r="D3" s="945"/>
      <c r="E3" s="945"/>
      <c r="F3" s="945"/>
      <c r="G3" s="945"/>
      <c r="H3" s="945"/>
      <c r="I3" s="945"/>
      <c r="J3" s="945"/>
      <c r="K3" s="945"/>
      <c r="L3" s="945"/>
      <c r="M3" s="945"/>
      <c r="N3" s="945"/>
      <c r="O3" s="945"/>
    </row>
    <row r="4" spans="1:23">
      <c r="A4" s="268"/>
      <c r="B4" s="269"/>
      <c r="C4" s="269"/>
      <c r="D4" s="270"/>
      <c r="E4" s="270"/>
      <c r="F4" s="270"/>
      <c r="G4" s="270"/>
      <c r="H4" s="270"/>
      <c r="I4" s="270"/>
      <c r="J4" s="270"/>
      <c r="K4" s="270"/>
      <c r="L4" s="271"/>
      <c r="M4" s="271"/>
      <c r="N4" s="271"/>
      <c r="O4" s="272" t="s">
        <v>2</v>
      </c>
    </row>
    <row r="5" spans="1:23" ht="15" customHeight="1">
      <c r="A5" s="946" t="s">
        <v>3</v>
      </c>
      <c r="B5" s="947" t="s">
        <v>4</v>
      </c>
      <c r="C5" s="947" t="s">
        <v>5</v>
      </c>
      <c r="D5" s="948" t="s">
        <v>6</v>
      </c>
      <c r="E5" s="948"/>
      <c r="F5" s="948"/>
      <c r="G5" s="948"/>
      <c r="H5" s="948" t="s">
        <v>7</v>
      </c>
      <c r="I5" s="948"/>
      <c r="J5" s="948"/>
      <c r="K5" s="949"/>
      <c r="L5" s="948" t="s">
        <v>8</v>
      </c>
      <c r="M5" s="948"/>
      <c r="N5" s="948"/>
      <c r="O5" s="948"/>
      <c r="P5" s="274"/>
    </row>
    <row r="6" spans="1:23">
      <c r="A6" s="946"/>
      <c r="B6" s="947"/>
      <c r="C6" s="947"/>
      <c r="D6" s="275" t="s">
        <v>9</v>
      </c>
      <c r="E6" s="275" t="s">
        <v>10</v>
      </c>
      <c r="F6" s="275" t="s">
        <v>11</v>
      </c>
      <c r="G6" s="275" t="s">
        <v>12</v>
      </c>
      <c r="H6" s="275" t="s">
        <v>9</v>
      </c>
      <c r="I6" s="275" t="s">
        <v>10</v>
      </c>
      <c r="J6" s="275" t="s">
        <v>11</v>
      </c>
      <c r="K6" s="276" t="s">
        <v>12</v>
      </c>
      <c r="L6" s="275" t="s">
        <v>9</v>
      </c>
      <c r="M6" s="275" t="s">
        <v>10</v>
      </c>
      <c r="N6" s="275" t="s">
        <v>11</v>
      </c>
      <c r="O6" s="275" t="s">
        <v>12</v>
      </c>
      <c r="P6" s="277">
        <v>1</v>
      </c>
      <c r="Q6" s="277">
        <v>2</v>
      </c>
      <c r="R6" s="277">
        <v>3</v>
      </c>
      <c r="S6" s="277">
        <v>4</v>
      </c>
      <c r="T6" s="277">
        <v>1</v>
      </c>
      <c r="U6" s="277">
        <v>2</v>
      </c>
      <c r="V6" s="277">
        <v>3</v>
      </c>
      <c r="W6" s="277">
        <v>4</v>
      </c>
    </row>
    <row r="7" spans="1:23" s="283" customFormat="1">
      <c r="A7" s="278" t="s">
        <v>13</v>
      </c>
      <c r="B7" s="279">
        <v>2</v>
      </c>
      <c r="C7" s="280">
        <v>3</v>
      </c>
      <c r="D7" s="280"/>
      <c r="E7" s="280"/>
      <c r="F7" s="280"/>
      <c r="G7" s="280">
        <v>4</v>
      </c>
      <c r="H7" s="280"/>
      <c r="I7" s="280"/>
      <c r="J7" s="280"/>
      <c r="K7" s="281">
        <v>5</v>
      </c>
      <c r="L7" s="280"/>
      <c r="M7" s="280"/>
      <c r="N7" s="280"/>
      <c r="O7" s="282">
        <v>6</v>
      </c>
      <c r="P7" s="280"/>
      <c r="Q7" s="280"/>
      <c r="R7" s="280"/>
      <c r="S7" s="280"/>
      <c r="T7" s="280"/>
      <c r="U7" s="280"/>
      <c r="V7" s="280"/>
      <c r="W7" s="280"/>
    </row>
    <row r="8" spans="1:23" ht="22.5" customHeight="1">
      <c r="A8" s="18">
        <v>1000</v>
      </c>
      <c r="B8" s="19" t="s">
        <v>14</v>
      </c>
      <c r="C8" s="20"/>
      <c r="D8" s="21">
        <f>D9+D66+D85-D140</f>
        <v>829392.07939999993</v>
      </c>
      <c r="E8" s="21">
        <f>E9+E66+E85</f>
        <v>2024952.4150999999</v>
      </c>
      <c r="F8" s="21">
        <f>F9+F66++F85</f>
        <v>2961523.2774</v>
      </c>
      <c r="G8" s="22">
        <f>G9+G66+G85-G140</f>
        <v>3622207.5013000001</v>
      </c>
      <c r="H8" s="21">
        <f>H9+H66+H85</f>
        <v>256122.77009999991</v>
      </c>
      <c r="I8" s="23">
        <f>I9+I66+I85</f>
        <v>507675.16510000004</v>
      </c>
      <c r="J8" s="23">
        <f>J9+J66+J85</f>
        <v>715164.53909999994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4"/>
      <c r="Q8" s="277"/>
      <c r="R8" s="277"/>
      <c r="S8" s="277"/>
      <c r="T8" s="277"/>
      <c r="U8" s="277"/>
      <c r="V8" s="277"/>
      <c r="W8" s="277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54532.984099999907</v>
      </c>
      <c r="E9" s="21">
        <f t="shared" si="0"/>
        <v>100959.81509999999</v>
      </c>
      <c r="F9" s="21">
        <f t="shared" si="0"/>
        <v>126420.8541</v>
      </c>
      <c r="G9" s="21">
        <f t="shared" si="0"/>
        <v>178420.36</v>
      </c>
      <c r="H9" s="29">
        <f t="shared" si="0"/>
        <v>54532.984099999907</v>
      </c>
      <c r="I9" s="29">
        <f t="shared" si="0"/>
        <v>100959.81509999999</v>
      </c>
      <c r="J9" s="29">
        <f t="shared" si="0"/>
        <v>126420.8541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285"/>
      <c r="Q9" s="277"/>
      <c r="R9" s="277"/>
      <c r="S9" s="277"/>
      <c r="T9" s="277"/>
      <c r="U9" s="277"/>
      <c r="V9" s="277"/>
      <c r="W9" s="277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285"/>
      <c r="Q10" s="277"/>
      <c r="R10" s="277"/>
      <c r="S10" s="277"/>
      <c r="T10" s="277"/>
      <c r="U10" s="277"/>
      <c r="V10" s="277"/>
      <c r="W10" s="277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286">
        <v>300</v>
      </c>
      <c r="I11" s="286">
        <v>600</v>
      </c>
      <c r="J11" s="286">
        <v>600</v>
      </c>
      <c r="K11" s="287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285">
        <f>H11</f>
        <v>300</v>
      </c>
      <c r="Q11" s="285">
        <f t="shared" ref="Q11:S12" si="2">I11-H11</f>
        <v>300</v>
      </c>
      <c r="R11" s="285">
        <f t="shared" si="2"/>
        <v>0</v>
      </c>
      <c r="S11" s="285">
        <f t="shared" si="2"/>
        <v>0</v>
      </c>
      <c r="T11" s="285">
        <f t="shared" ref="T11:W12" si="3">P11/3</f>
        <v>100</v>
      </c>
      <c r="U11" s="285">
        <f t="shared" si="3"/>
        <v>100</v>
      </c>
      <c r="V11" s="285">
        <f t="shared" si="3"/>
        <v>0</v>
      </c>
      <c r="W11" s="285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286">
        <v>1625</v>
      </c>
      <c r="I12" s="286">
        <v>3050</v>
      </c>
      <c r="J12" s="288">
        <v>5275</v>
      </c>
      <c r="K12" s="289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285">
        <f>H12</f>
        <v>1625</v>
      </c>
      <c r="Q12" s="285">
        <f t="shared" si="2"/>
        <v>1425</v>
      </c>
      <c r="R12" s="285">
        <f t="shared" si="2"/>
        <v>2225</v>
      </c>
      <c r="S12" s="285">
        <f t="shared" si="2"/>
        <v>725</v>
      </c>
      <c r="T12" s="285">
        <f t="shared" si="3"/>
        <v>541.66666666666663</v>
      </c>
      <c r="U12" s="285">
        <f t="shared" si="3"/>
        <v>475</v>
      </c>
      <c r="V12" s="285">
        <f t="shared" si="3"/>
        <v>741.66666666666663</v>
      </c>
      <c r="W12" s="285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288">
        <f>H14+H19</f>
        <v>4935.7789999999995</v>
      </c>
      <c r="I13" s="288">
        <f>I14+I19</f>
        <v>23648.679</v>
      </c>
      <c r="J13" s="288">
        <f>J14+J19</f>
        <v>34425.813999999998</v>
      </c>
      <c r="K13" s="29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285"/>
      <c r="Q13" s="285"/>
      <c r="R13" s="285"/>
      <c r="S13" s="285"/>
      <c r="T13" s="285"/>
      <c r="U13" s="285"/>
      <c r="V13" s="285"/>
      <c r="W13" s="285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286">
        <f>SUM(H15:H18)</f>
        <v>1500.3999999999999</v>
      </c>
      <c r="I14" s="286">
        <f>SUM(I15:I18)</f>
        <v>2960.7999999999997</v>
      </c>
      <c r="J14" s="286">
        <f>SUM(J15:J18)</f>
        <v>5374.1</v>
      </c>
      <c r="K14" s="287">
        <f>SUM(K15:K18)</f>
        <v>6645.6250000000009</v>
      </c>
      <c r="L14" s="26"/>
      <c r="M14" s="26"/>
      <c r="N14" s="26"/>
      <c r="O14" s="27"/>
      <c r="P14" s="285"/>
      <c r="Q14" s="285"/>
      <c r="R14" s="285"/>
      <c r="S14" s="285"/>
      <c r="T14" s="285"/>
      <c r="U14" s="285"/>
      <c r="V14" s="285"/>
      <c r="W14" s="285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291">
        <v>6510.3720000000003</v>
      </c>
      <c r="L15" s="26"/>
      <c r="M15" s="26"/>
      <c r="N15" s="26"/>
      <c r="O15" s="27"/>
      <c r="P15" s="285">
        <f>H15</f>
        <v>1375.7</v>
      </c>
      <c r="Q15" s="285">
        <f t="shared" ref="Q15:S18" si="4">I15-H15</f>
        <v>1335.7</v>
      </c>
      <c r="R15" s="285">
        <f t="shared" si="4"/>
        <v>2288.6</v>
      </c>
      <c r="S15" s="285">
        <f t="shared" si="4"/>
        <v>1510.3720000000003</v>
      </c>
      <c r="T15" s="285">
        <f t="shared" ref="T15:W18" si="5">P15/3</f>
        <v>458.56666666666666</v>
      </c>
      <c r="U15" s="285">
        <f t="shared" si="5"/>
        <v>445.23333333333335</v>
      </c>
      <c r="V15" s="285">
        <f t="shared" si="5"/>
        <v>762.86666666666667</v>
      </c>
      <c r="W15" s="285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291">
        <v>20.533000000000001</v>
      </c>
      <c r="L16" s="26"/>
      <c r="M16" s="26"/>
      <c r="N16" s="26"/>
      <c r="O16" s="27"/>
      <c r="P16" s="285">
        <f>H16</f>
        <v>4.5999999999999996</v>
      </c>
      <c r="Q16" s="285">
        <f t="shared" si="4"/>
        <v>4.5999999999999996</v>
      </c>
      <c r="R16" s="285">
        <f t="shared" si="4"/>
        <v>4.6000000000000014</v>
      </c>
      <c r="S16" s="285">
        <f t="shared" si="4"/>
        <v>6.7330000000000005</v>
      </c>
      <c r="T16" s="285">
        <f t="shared" si="5"/>
        <v>1.5333333333333332</v>
      </c>
      <c r="U16" s="285">
        <f t="shared" si="5"/>
        <v>1.5333333333333332</v>
      </c>
      <c r="V16" s="285">
        <f t="shared" si="5"/>
        <v>1.5333333333333339</v>
      </c>
      <c r="W16" s="285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291">
        <v>114.72</v>
      </c>
      <c r="L17" s="26"/>
      <c r="M17" s="26"/>
      <c r="N17" s="26"/>
      <c r="O17" s="27"/>
      <c r="P17" s="285">
        <f>H17</f>
        <v>120.1</v>
      </c>
      <c r="Q17" s="285">
        <f t="shared" si="4"/>
        <v>120.1</v>
      </c>
      <c r="R17" s="285">
        <f t="shared" si="4"/>
        <v>120.10000000000002</v>
      </c>
      <c r="S17" s="285">
        <f t="shared" si="4"/>
        <v>-245.58</v>
      </c>
      <c r="T17" s="285">
        <f t="shared" si="5"/>
        <v>40.033333333333331</v>
      </c>
      <c r="U17" s="285">
        <f t="shared" si="5"/>
        <v>40.033333333333331</v>
      </c>
      <c r="V17" s="285">
        <f t="shared" si="5"/>
        <v>40.033333333333339</v>
      </c>
      <c r="W17" s="285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292"/>
      <c r="L18" s="26"/>
      <c r="M18" s="26"/>
      <c r="N18" s="26"/>
      <c r="O18" s="27"/>
      <c r="P18" s="285">
        <f>H18</f>
        <v>0</v>
      </c>
      <c r="Q18" s="285">
        <f t="shared" si="4"/>
        <v>0</v>
      </c>
      <c r="R18" s="285">
        <f t="shared" si="4"/>
        <v>0</v>
      </c>
      <c r="S18" s="285">
        <f t="shared" si="4"/>
        <v>0</v>
      </c>
      <c r="T18" s="285">
        <f t="shared" si="5"/>
        <v>0</v>
      </c>
      <c r="U18" s="285">
        <f t="shared" si="5"/>
        <v>0</v>
      </c>
      <c r="V18" s="285">
        <f t="shared" si="5"/>
        <v>0</v>
      </c>
      <c r="W18" s="28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286">
        <f>SUM(H20:H23)</f>
        <v>3435.3789999999999</v>
      </c>
      <c r="I19" s="286">
        <f>SUM(I20:I23)</f>
        <v>20687.879000000001</v>
      </c>
      <c r="J19" s="286">
        <f>SUM(J20:J23)</f>
        <v>29051.714</v>
      </c>
      <c r="K19" s="287">
        <f>SUM(K20:K23)</f>
        <v>34605.493000000002</v>
      </c>
      <c r="L19" s="26"/>
      <c r="M19" s="26"/>
      <c r="N19" s="26"/>
      <c r="O19" s="27"/>
      <c r="P19" s="285"/>
      <c r="Q19" s="285"/>
      <c r="R19" s="285"/>
      <c r="S19" s="285"/>
      <c r="T19" s="285"/>
      <c r="U19" s="285"/>
      <c r="V19" s="285"/>
      <c r="W19" s="28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287">
        <v>24278.672999999999</v>
      </c>
      <c r="L20" s="26"/>
      <c r="M20" s="26"/>
      <c r="N20" s="26"/>
      <c r="O20" s="27"/>
      <c r="P20" s="285">
        <f>H20</f>
        <v>1002.879</v>
      </c>
      <c r="Q20" s="285">
        <f t="shared" ref="Q20:S23" si="6">I20-H20</f>
        <v>14820</v>
      </c>
      <c r="R20" s="285">
        <f t="shared" si="6"/>
        <v>4431.3349999999991</v>
      </c>
      <c r="S20" s="285">
        <f t="shared" si="6"/>
        <v>4024.4589999999989</v>
      </c>
      <c r="T20" s="285">
        <f t="shared" ref="T20:W23" si="7">P20/3</f>
        <v>334.29300000000001</v>
      </c>
      <c r="U20" s="285">
        <f t="shared" si="7"/>
        <v>4940</v>
      </c>
      <c r="V20" s="285">
        <f t="shared" si="7"/>
        <v>1477.1116666666665</v>
      </c>
      <c r="W20" s="285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287">
        <v>6950.1679999999997</v>
      </c>
      <c r="L21" s="26"/>
      <c r="M21" s="26"/>
      <c r="N21" s="26"/>
      <c r="O21" s="27"/>
      <c r="P21" s="285">
        <f>H21</f>
        <v>1657.8</v>
      </c>
      <c r="Q21" s="285">
        <f t="shared" si="6"/>
        <v>1657.8</v>
      </c>
      <c r="R21" s="285">
        <f t="shared" si="6"/>
        <v>2657.7999999999997</v>
      </c>
      <c r="S21" s="285">
        <f t="shared" si="6"/>
        <v>976.76800000000003</v>
      </c>
      <c r="T21" s="285">
        <f t="shared" si="7"/>
        <v>552.6</v>
      </c>
      <c r="U21" s="285">
        <f t="shared" si="7"/>
        <v>552.6</v>
      </c>
      <c r="V21" s="285">
        <f t="shared" si="7"/>
        <v>885.93333333333328</v>
      </c>
      <c r="W21" s="285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287">
        <v>3376.652</v>
      </c>
      <c r="L22" s="26"/>
      <c r="M22" s="26"/>
      <c r="N22" s="26"/>
      <c r="O22" s="27"/>
      <c r="P22" s="285">
        <f>H22</f>
        <v>774.7</v>
      </c>
      <c r="Q22" s="285">
        <f t="shared" si="6"/>
        <v>774.7</v>
      </c>
      <c r="R22" s="285">
        <f t="shared" si="6"/>
        <v>1274.6999999999998</v>
      </c>
      <c r="S22" s="285">
        <f t="shared" si="6"/>
        <v>552.55200000000013</v>
      </c>
      <c r="T22" s="285">
        <f t="shared" si="7"/>
        <v>258.23333333333335</v>
      </c>
      <c r="U22" s="285">
        <f t="shared" si="7"/>
        <v>258.23333333333335</v>
      </c>
      <c r="V22" s="285">
        <f t="shared" si="7"/>
        <v>424.89999999999992</v>
      </c>
      <c r="W22" s="285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293"/>
      <c r="L23" s="26"/>
      <c r="M23" s="26"/>
      <c r="N23" s="26"/>
      <c r="O23" s="27"/>
      <c r="P23" s="285">
        <f>H23</f>
        <v>0</v>
      </c>
      <c r="Q23" s="285">
        <f t="shared" si="6"/>
        <v>0</v>
      </c>
      <c r="R23" s="285">
        <f t="shared" si="6"/>
        <v>0</v>
      </c>
      <c r="S23" s="285">
        <f t="shared" si="6"/>
        <v>0</v>
      </c>
      <c r="T23" s="285">
        <f t="shared" si="7"/>
        <v>0</v>
      </c>
      <c r="U23" s="285">
        <f t="shared" si="7"/>
        <v>0</v>
      </c>
      <c r="V23" s="285">
        <f t="shared" si="7"/>
        <v>0</v>
      </c>
      <c r="W23" s="28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64066.736100000002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64066.736100000002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285"/>
      <c r="Q24" s="285"/>
      <c r="R24" s="285"/>
      <c r="S24" s="285"/>
      <c r="T24" s="285"/>
      <c r="U24" s="285"/>
      <c r="V24" s="285"/>
      <c r="W24" s="28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64066.736100000002</v>
      </c>
      <c r="F25" s="26">
        <f t="shared" si="8"/>
        <v>69750.040099999998</v>
      </c>
      <c r="G25" s="25">
        <f t="shared" si="8"/>
        <v>110519.242</v>
      </c>
      <c r="H25" s="294">
        <f>H26+H27+H32</f>
        <v>41652.205099999905</v>
      </c>
      <c r="I25" s="294">
        <f>I26+I27+I32</f>
        <v>64066.736100000002</v>
      </c>
      <c r="J25" s="294">
        <f>J27+J26+J32</f>
        <v>69750.040099999998</v>
      </c>
      <c r="K25" s="294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285"/>
      <c r="Q25" s="285"/>
      <c r="R25" s="285"/>
      <c r="S25" s="285"/>
      <c r="T25" s="285"/>
      <c r="U25" s="285"/>
      <c r="V25" s="285"/>
      <c r="W25" s="28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294">
        <v>5000</v>
      </c>
      <c r="I26" s="294">
        <v>5000</v>
      </c>
      <c r="J26" s="294">
        <v>5000</v>
      </c>
      <c r="K26" s="295">
        <v>5000</v>
      </c>
      <c r="L26" s="26"/>
      <c r="M26" s="26"/>
      <c r="N26" s="26"/>
      <c r="O26" s="27"/>
      <c r="P26" s="285">
        <f t="shared" ref="P26:P36" si="9">H26</f>
        <v>5000</v>
      </c>
      <c r="Q26" s="285">
        <f t="shared" ref="Q26:S36" si="10">I26-H26</f>
        <v>0</v>
      </c>
      <c r="R26" s="285">
        <f t="shared" si="10"/>
        <v>0</v>
      </c>
      <c r="S26" s="285">
        <f t="shared" si="10"/>
        <v>0</v>
      </c>
      <c r="T26" s="285">
        <f t="shared" ref="T26:W36" si="11">P26/3</f>
        <v>1666.6666666666667</v>
      </c>
      <c r="U26" s="285">
        <f t="shared" si="11"/>
        <v>0</v>
      </c>
      <c r="V26" s="285">
        <f t="shared" si="11"/>
        <v>0</v>
      </c>
      <c r="W26" s="285">
        <f t="shared" si="11"/>
        <v>0</v>
      </c>
    </row>
    <row r="27" spans="1:23" s="29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296">
        <f>H28+H29+H30+H31</f>
        <v>36388.605099999906</v>
      </c>
      <c r="I27" s="296">
        <f>I28+I29+I30+I31</f>
        <v>58439.436099999999</v>
      </c>
      <c r="J27" s="66">
        <f>J28+J29+J30+J31</f>
        <v>63665.340100000001</v>
      </c>
      <c r="K27" s="297">
        <f>K28+K29+K30+K31</f>
        <v>104166.412</v>
      </c>
      <c r="L27" s="63"/>
      <c r="M27" s="63"/>
      <c r="N27" s="63"/>
      <c r="O27" s="67"/>
      <c r="P27" s="285">
        <f t="shared" si="9"/>
        <v>36388.605099999906</v>
      </c>
      <c r="Q27" s="285">
        <f t="shared" si="10"/>
        <v>22050.831000000093</v>
      </c>
      <c r="R27" s="285">
        <f t="shared" si="10"/>
        <v>5225.9040000000023</v>
      </c>
      <c r="S27" s="285">
        <f t="shared" si="10"/>
        <v>40501.071899999995</v>
      </c>
      <c r="T27" s="285">
        <f t="shared" si="11"/>
        <v>12129.535033333303</v>
      </c>
      <c r="U27" s="285">
        <f t="shared" si="11"/>
        <v>7350.277000000031</v>
      </c>
      <c r="V27" s="285">
        <f t="shared" si="11"/>
        <v>1741.9680000000008</v>
      </c>
      <c r="W27" s="285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294">
        <v>55886.936099999999</v>
      </c>
      <c r="J28" s="299">
        <v>59117.9401</v>
      </c>
      <c r="K28" s="300">
        <v>98352.513000000006</v>
      </c>
      <c r="L28" s="26"/>
      <c r="M28" s="26"/>
      <c r="N28" s="26"/>
      <c r="O28" s="27"/>
      <c r="P28" s="285">
        <f t="shared" si="9"/>
        <v>35037.305099999903</v>
      </c>
      <c r="Q28" s="285">
        <f t="shared" si="10"/>
        <v>20849.631000000096</v>
      </c>
      <c r="R28" s="285">
        <f t="shared" si="10"/>
        <v>3231.0040000000008</v>
      </c>
      <c r="S28" s="285">
        <f t="shared" si="10"/>
        <v>39234.572900000006</v>
      </c>
      <c r="T28" s="285">
        <f t="shared" si="11"/>
        <v>11679.101699999968</v>
      </c>
      <c r="U28" s="285">
        <f t="shared" si="11"/>
        <v>6949.8770000000322</v>
      </c>
      <c r="V28" s="285">
        <f t="shared" si="11"/>
        <v>1077.0013333333336</v>
      </c>
      <c r="W28" s="285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286">
        <v>835.4</v>
      </c>
      <c r="I29" s="286">
        <v>1520.8</v>
      </c>
      <c r="J29" s="286">
        <v>3000</v>
      </c>
      <c r="K29" s="300">
        <v>3705.18</v>
      </c>
      <c r="L29" s="26"/>
      <c r="M29" s="26"/>
      <c r="N29" s="26"/>
      <c r="O29" s="27"/>
      <c r="P29" s="285">
        <f t="shared" si="9"/>
        <v>835.4</v>
      </c>
      <c r="Q29" s="285">
        <f t="shared" si="10"/>
        <v>685.4</v>
      </c>
      <c r="R29" s="285">
        <f t="shared" si="10"/>
        <v>1479.2</v>
      </c>
      <c r="S29" s="285">
        <f t="shared" si="10"/>
        <v>705.17999999999984</v>
      </c>
      <c r="T29" s="285">
        <f t="shared" si="11"/>
        <v>278.46666666666664</v>
      </c>
      <c r="U29" s="285">
        <f t="shared" si="11"/>
        <v>228.46666666666667</v>
      </c>
      <c r="V29" s="285">
        <f t="shared" si="11"/>
        <v>493.06666666666666</v>
      </c>
      <c r="W29" s="285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286">
        <v>215.1</v>
      </c>
      <c r="I30" s="286">
        <v>430.1</v>
      </c>
      <c r="J30" s="286">
        <v>645.1</v>
      </c>
      <c r="K30" s="300">
        <v>905.73099999999999</v>
      </c>
      <c r="L30" s="26"/>
      <c r="M30" s="26"/>
      <c r="N30" s="26"/>
      <c r="O30" s="27"/>
      <c r="P30" s="285">
        <f t="shared" si="9"/>
        <v>215.1</v>
      </c>
      <c r="Q30" s="285">
        <f t="shared" si="10"/>
        <v>215.00000000000003</v>
      </c>
      <c r="R30" s="285">
        <f t="shared" si="10"/>
        <v>215</v>
      </c>
      <c r="S30" s="285">
        <f t="shared" si="10"/>
        <v>260.63099999999997</v>
      </c>
      <c r="T30" s="285">
        <f t="shared" si="11"/>
        <v>71.7</v>
      </c>
      <c r="U30" s="285">
        <f t="shared" si="11"/>
        <v>71.666666666666671</v>
      </c>
      <c r="V30" s="285">
        <f t="shared" si="11"/>
        <v>71.666666666666671</v>
      </c>
      <c r="W30" s="285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286">
        <v>300.8</v>
      </c>
      <c r="I31" s="286">
        <v>601.6</v>
      </c>
      <c r="J31" s="286">
        <v>902.3</v>
      </c>
      <c r="K31" s="300">
        <v>1202.9880000000001</v>
      </c>
      <c r="L31" s="26"/>
      <c r="M31" s="26"/>
      <c r="N31" s="26"/>
      <c r="O31" s="27"/>
      <c r="P31" s="285">
        <f t="shared" si="9"/>
        <v>300.8</v>
      </c>
      <c r="Q31" s="285">
        <f t="shared" si="10"/>
        <v>300.8</v>
      </c>
      <c r="R31" s="285">
        <f t="shared" si="10"/>
        <v>300.69999999999993</v>
      </c>
      <c r="S31" s="285">
        <f t="shared" si="10"/>
        <v>300.6880000000001</v>
      </c>
      <c r="T31" s="285">
        <f t="shared" si="11"/>
        <v>100.26666666666667</v>
      </c>
      <c r="U31" s="285">
        <f t="shared" si="11"/>
        <v>100.26666666666667</v>
      </c>
      <c r="V31" s="285">
        <f t="shared" si="11"/>
        <v>100.23333333333331</v>
      </c>
      <c r="W31" s="285">
        <f t="shared" si="11"/>
        <v>100.22933333333337</v>
      </c>
    </row>
    <row r="32" spans="1:23" s="29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301">
        <f>H33+H34+H35+H36</f>
        <v>263.60000000000002</v>
      </c>
      <c r="I32" s="301">
        <f>I33+I34+I35+I36</f>
        <v>627.29999999999995</v>
      </c>
      <c r="J32" s="301">
        <f>J33+J34+J35+J36</f>
        <v>1084.7</v>
      </c>
      <c r="K32" s="302">
        <f>K33+K34+K35+K36</f>
        <v>1352.83</v>
      </c>
      <c r="L32" s="63"/>
      <c r="M32" s="63"/>
      <c r="N32" s="63"/>
      <c r="O32" s="67"/>
      <c r="P32" s="285">
        <f t="shared" si="9"/>
        <v>263.60000000000002</v>
      </c>
      <c r="Q32" s="285">
        <f t="shared" si="10"/>
        <v>363.69999999999993</v>
      </c>
      <c r="R32" s="285">
        <f t="shared" si="10"/>
        <v>457.40000000000009</v>
      </c>
      <c r="S32" s="285">
        <f t="shared" si="10"/>
        <v>268.12999999999988</v>
      </c>
      <c r="T32" s="285">
        <f t="shared" si="11"/>
        <v>87.866666666666674</v>
      </c>
      <c r="U32" s="285">
        <f t="shared" si="11"/>
        <v>121.23333333333331</v>
      </c>
      <c r="V32" s="285">
        <f t="shared" si="11"/>
        <v>152.4666666666667</v>
      </c>
      <c r="W32" s="285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286">
        <v>202.1</v>
      </c>
      <c r="I33" s="286">
        <v>504.2</v>
      </c>
      <c r="J33" s="286">
        <v>900</v>
      </c>
      <c r="K33" s="300">
        <v>1103.03</v>
      </c>
      <c r="L33" s="26"/>
      <c r="M33" s="26"/>
      <c r="N33" s="26"/>
      <c r="O33" s="27"/>
      <c r="P33" s="285">
        <f t="shared" si="9"/>
        <v>202.1</v>
      </c>
      <c r="Q33" s="285">
        <f t="shared" si="10"/>
        <v>302.10000000000002</v>
      </c>
      <c r="R33" s="285">
        <f t="shared" si="10"/>
        <v>395.8</v>
      </c>
      <c r="S33" s="285">
        <f t="shared" si="10"/>
        <v>203.02999999999997</v>
      </c>
      <c r="T33" s="285">
        <f t="shared" si="11"/>
        <v>67.36666666666666</v>
      </c>
      <c r="U33" s="285">
        <f t="shared" si="11"/>
        <v>100.7</v>
      </c>
      <c r="V33" s="285">
        <f t="shared" si="11"/>
        <v>131.93333333333334</v>
      </c>
      <c r="W33" s="285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286">
        <v>0</v>
      </c>
      <c r="I34" s="286">
        <v>0</v>
      </c>
      <c r="J34" s="286">
        <v>0</v>
      </c>
      <c r="K34" s="300">
        <v>0</v>
      </c>
      <c r="L34" s="26"/>
      <c r="M34" s="26"/>
      <c r="N34" s="26"/>
      <c r="O34" s="27"/>
      <c r="P34" s="285">
        <f t="shared" si="9"/>
        <v>0</v>
      </c>
      <c r="Q34" s="285">
        <f t="shared" si="10"/>
        <v>0</v>
      </c>
      <c r="R34" s="285">
        <f t="shared" si="10"/>
        <v>0</v>
      </c>
      <c r="S34" s="285">
        <f t="shared" si="10"/>
        <v>0</v>
      </c>
      <c r="T34" s="285">
        <f t="shared" si="11"/>
        <v>0</v>
      </c>
      <c r="U34" s="285">
        <f t="shared" si="11"/>
        <v>0</v>
      </c>
      <c r="V34" s="285">
        <f t="shared" si="11"/>
        <v>0</v>
      </c>
      <c r="W34" s="285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286">
        <v>0</v>
      </c>
      <c r="I35" s="286">
        <v>0</v>
      </c>
      <c r="J35" s="286">
        <v>0</v>
      </c>
      <c r="K35" s="300">
        <v>0</v>
      </c>
      <c r="L35" s="26"/>
      <c r="M35" s="26"/>
      <c r="N35" s="26"/>
      <c r="O35" s="27"/>
      <c r="P35" s="285">
        <f t="shared" si="9"/>
        <v>0</v>
      </c>
      <c r="Q35" s="285">
        <f t="shared" si="10"/>
        <v>0</v>
      </c>
      <c r="R35" s="285">
        <f t="shared" si="10"/>
        <v>0</v>
      </c>
      <c r="S35" s="285">
        <f t="shared" si="10"/>
        <v>0</v>
      </c>
      <c r="T35" s="285">
        <f t="shared" si="11"/>
        <v>0</v>
      </c>
      <c r="U35" s="285">
        <f t="shared" si="11"/>
        <v>0</v>
      </c>
      <c r="V35" s="285">
        <f t="shared" si="11"/>
        <v>0</v>
      </c>
      <c r="W35" s="28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286">
        <v>61.5</v>
      </c>
      <c r="I36" s="286">
        <v>123.1</v>
      </c>
      <c r="J36" s="286">
        <v>184.7</v>
      </c>
      <c r="K36" s="300">
        <v>249.8</v>
      </c>
      <c r="L36" s="26"/>
      <c r="M36" s="26"/>
      <c r="N36" s="26"/>
      <c r="O36" s="27"/>
      <c r="P36" s="285">
        <f t="shared" si="9"/>
        <v>61.5</v>
      </c>
      <c r="Q36" s="285">
        <f t="shared" si="10"/>
        <v>61.599999999999994</v>
      </c>
      <c r="R36" s="285">
        <f t="shared" si="10"/>
        <v>61.599999999999994</v>
      </c>
      <c r="S36" s="285">
        <f t="shared" si="10"/>
        <v>65.100000000000023</v>
      </c>
      <c r="T36" s="285">
        <f t="shared" si="11"/>
        <v>20.5</v>
      </c>
      <c r="U36" s="285">
        <f t="shared" si="11"/>
        <v>20.533333333333331</v>
      </c>
      <c r="V36" s="285">
        <f t="shared" si="11"/>
        <v>20.533333333333331</v>
      </c>
      <c r="W36" s="28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285"/>
      <c r="Q37" s="285"/>
      <c r="R37" s="285"/>
      <c r="S37" s="285"/>
      <c r="T37" s="285"/>
      <c r="U37" s="285"/>
      <c r="V37" s="285"/>
      <c r="W37" s="28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286">
        <v>412.5</v>
      </c>
      <c r="I38" s="286">
        <v>459.4</v>
      </c>
      <c r="J38" s="286">
        <v>1200</v>
      </c>
      <c r="K38" s="287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285">
        <f>H38</f>
        <v>412.5</v>
      </c>
      <c r="Q38" s="285">
        <f>I38-H38</f>
        <v>46.899999999999977</v>
      </c>
      <c r="R38" s="285">
        <f>J38-I38</f>
        <v>740.6</v>
      </c>
      <c r="S38" s="285">
        <f>K38-J38</f>
        <v>150</v>
      </c>
      <c r="T38" s="285">
        <f>P38/3</f>
        <v>137.5</v>
      </c>
      <c r="U38" s="285">
        <f>Q38/3</f>
        <v>15.633333333333326</v>
      </c>
      <c r="V38" s="285">
        <f>R38/3</f>
        <v>246.86666666666667</v>
      </c>
      <c r="W38" s="285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285"/>
      <c r="Q39" s="285"/>
      <c r="R39" s="285"/>
      <c r="S39" s="285"/>
      <c r="T39" s="285"/>
      <c r="U39" s="285"/>
      <c r="V39" s="285"/>
      <c r="W39" s="28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286">
        <v>30</v>
      </c>
      <c r="I40" s="286">
        <v>50</v>
      </c>
      <c r="J40" s="286">
        <v>90</v>
      </c>
      <c r="K40" s="28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285">
        <f>H40</f>
        <v>30</v>
      </c>
      <c r="Q40" s="285">
        <f t="shared" ref="Q40:S41" si="14">I40-H40</f>
        <v>20</v>
      </c>
      <c r="R40" s="285">
        <f t="shared" si="14"/>
        <v>40</v>
      </c>
      <c r="S40" s="285">
        <f t="shared" si="14"/>
        <v>10</v>
      </c>
      <c r="T40" s="285">
        <f t="shared" ref="T40:W41" si="15">P40/3</f>
        <v>10</v>
      </c>
      <c r="U40" s="285">
        <f t="shared" si="15"/>
        <v>6.666666666666667</v>
      </c>
      <c r="V40" s="285">
        <f t="shared" si="15"/>
        <v>13.333333333333334</v>
      </c>
      <c r="W40" s="28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286">
        <v>600</v>
      </c>
      <c r="I41" s="286">
        <v>1000</v>
      </c>
      <c r="J41" s="286">
        <v>1500</v>
      </c>
      <c r="K41" s="287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285">
        <f>H41</f>
        <v>600</v>
      </c>
      <c r="Q41" s="285">
        <f t="shared" si="14"/>
        <v>400</v>
      </c>
      <c r="R41" s="285">
        <f t="shared" si="14"/>
        <v>500</v>
      </c>
      <c r="S41" s="285">
        <f t="shared" si="14"/>
        <v>400</v>
      </c>
      <c r="T41" s="285">
        <f t="shared" si="15"/>
        <v>200</v>
      </c>
      <c r="U41" s="285">
        <f t="shared" si="15"/>
        <v>133.33333333333334</v>
      </c>
      <c r="V41" s="285">
        <f t="shared" si="15"/>
        <v>166.66666666666666</v>
      </c>
      <c r="W41" s="285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285"/>
      <c r="Q42" s="285"/>
      <c r="R42" s="285"/>
      <c r="S42" s="285"/>
      <c r="T42" s="285"/>
      <c r="U42" s="285"/>
      <c r="V42" s="285"/>
      <c r="W42" s="28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303">
        <v>50</v>
      </c>
      <c r="I43" s="286">
        <v>50</v>
      </c>
      <c r="J43" s="286">
        <v>50</v>
      </c>
      <c r="K43" s="287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285">
        <f>H43</f>
        <v>50</v>
      </c>
      <c r="Q43" s="285">
        <f t="shared" ref="Q43:S45" si="17">I43-H43</f>
        <v>0</v>
      </c>
      <c r="R43" s="285">
        <f t="shared" si="17"/>
        <v>0</v>
      </c>
      <c r="S43" s="285">
        <f t="shared" si="17"/>
        <v>50</v>
      </c>
      <c r="T43" s="285">
        <f t="shared" ref="T43:W45" si="18">P43/3</f>
        <v>16.666666666666668</v>
      </c>
      <c r="U43" s="285">
        <f t="shared" si="18"/>
        <v>0</v>
      </c>
      <c r="V43" s="285">
        <f t="shared" si="18"/>
        <v>0</v>
      </c>
      <c r="W43" s="285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303">
        <v>1577.5</v>
      </c>
      <c r="I44" s="286">
        <v>2535</v>
      </c>
      <c r="J44" s="286">
        <v>4500</v>
      </c>
      <c r="K44" s="28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285">
        <f>H44</f>
        <v>1577.5</v>
      </c>
      <c r="Q44" s="285">
        <f t="shared" si="17"/>
        <v>957.5</v>
      </c>
      <c r="R44" s="285">
        <f t="shared" si="17"/>
        <v>1965</v>
      </c>
      <c r="S44" s="285">
        <f t="shared" si="17"/>
        <v>1000</v>
      </c>
      <c r="T44" s="285">
        <f t="shared" si="18"/>
        <v>525.83333333333337</v>
      </c>
      <c r="U44" s="285">
        <f t="shared" si="18"/>
        <v>319.16666666666669</v>
      </c>
      <c r="V44" s="285">
        <f t="shared" si="18"/>
        <v>655</v>
      </c>
      <c r="W44" s="285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285"/>
      <c r="Q45" s="285"/>
      <c r="R45" s="285">
        <f t="shared" si="17"/>
        <v>60</v>
      </c>
      <c r="S45" s="285">
        <f t="shared" si="17"/>
        <v>60</v>
      </c>
      <c r="T45" s="285"/>
      <c r="U45" s="285"/>
      <c r="V45" s="285">
        <f t="shared" si="18"/>
        <v>20</v>
      </c>
      <c r="W45" s="285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285"/>
      <c r="Q46" s="285"/>
      <c r="R46" s="285"/>
      <c r="S46" s="285"/>
      <c r="T46" s="285"/>
      <c r="U46" s="285"/>
      <c r="V46" s="285"/>
      <c r="W46" s="28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286">
        <v>100</v>
      </c>
      <c r="I47" s="286">
        <v>200</v>
      </c>
      <c r="J47" s="286">
        <v>300</v>
      </c>
      <c r="K47" s="287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285">
        <f>H47</f>
        <v>100</v>
      </c>
      <c r="Q47" s="285">
        <f>I47-H47</f>
        <v>100</v>
      </c>
      <c r="R47" s="285">
        <f>J47-I47</f>
        <v>100</v>
      </c>
      <c r="S47" s="285">
        <f>K47-J47</f>
        <v>250</v>
      </c>
      <c r="T47" s="285">
        <f>P47/3</f>
        <v>33.333333333333336</v>
      </c>
      <c r="U47" s="285">
        <f>Q47/3</f>
        <v>33.333333333333336</v>
      </c>
      <c r="V47" s="285">
        <f>R47/3</f>
        <v>33.333333333333336</v>
      </c>
      <c r="W47" s="28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285"/>
      <c r="Q48" s="285"/>
      <c r="R48" s="285"/>
      <c r="S48" s="285"/>
      <c r="T48" s="285"/>
      <c r="U48" s="285"/>
      <c r="V48" s="285"/>
      <c r="W48" s="285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303">
        <v>300</v>
      </c>
      <c r="I49" s="286">
        <v>740</v>
      </c>
      <c r="J49" s="286">
        <v>1080</v>
      </c>
      <c r="K49" s="287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285">
        <f>H49</f>
        <v>300</v>
      </c>
      <c r="Q49" s="285">
        <f>I49-H49</f>
        <v>440</v>
      </c>
      <c r="R49" s="285">
        <f>J49-I49</f>
        <v>340</v>
      </c>
      <c r="S49" s="285">
        <f>K49-J49</f>
        <v>240</v>
      </c>
      <c r="T49" s="285">
        <f>P49/3</f>
        <v>100</v>
      </c>
      <c r="U49" s="285">
        <f>Q49/3</f>
        <v>146.66666666666666</v>
      </c>
      <c r="V49" s="285">
        <f>R49/3</f>
        <v>113.33333333333333</v>
      </c>
      <c r="W49" s="285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285"/>
      <c r="Q50" s="285"/>
      <c r="R50" s="285"/>
      <c r="S50" s="285"/>
      <c r="T50" s="285"/>
      <c r="U50" s="285"/>
      <c r="V50" s="285"/>
      <c r="W50" s="28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286">
        <v>50</v>
      </c>
      <c r="I51" s="286">
        <v>100</v>
      </c>
      <c r="J51" s="286">
        <v>130</v>
      </c>
      <c r="K51" s="287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285">
        <f>H51</f>
        <v>50</v>
      </c>
      <c r="Q51" s="285">
        <f>I51-H51</f>
        <v>50</v>
      </c>
      <c r="R51" s="285">
        <f>J51-I51</f>
        <v>30</v>
      </c>
      <c r="S51" s="285">
        <f>K51-J51</f>
        <v>20</v>
      </c>
      <c r="T51" s="285">
        <f>P51/3</f>
        <v>16.666666666666668</v>
      </c>
      <c r="U51" s="285">
        <f>Q51/3</f>
        <v>16.666666666666668</v>
      </c>
      <c r="V51" s="285">
        <f>R51/3</f>
        <v>10</v>
      </c>
      <c r="W51" s="285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285"/>
      <c r="Q52" s="285"/>
      <c r="R52" s="285"/>
      <c r="S52" s="285"/>
      <c r="T52" s="285"/>
      <c r="U52" s="285"/>
      <c r="V52" s="285"/>
      <c r="W52" s="28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285"/>
      <c r="Q53" s="285"/>
      <c r="R53" s="285"/>
      <c r="S53" s="285"/>
      <c r="T53" s="285"/>
      <c r="U53" s="285"/>
      <c r="V53" s="285"/>
      <c r="W53" s="28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285"/>
      <c r="Q54" s="285"/>
      <c r="R54" s="285"/>
      <c r="S54" s="285"/>
      <c r="T54" s="285"/>
      <c r="U54" s="285"/>
      <c r="V54" s="285"/>
      <c r="W54" s="28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285"/>
      <c r="Q55" s="285"/>
      <c r="R55" s="285"/>
      <c r="S55" s="285"/>
      <c r="T55" s="285"/>
      <c r="U55" s="285"/>
      <c r="V55" s="285"/>
      <c r="W55" s="28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286">
        <v>750</v>
      </c>
      <c r="I56" s="286">
        <v>750</v>
      </c>
      <c r="J56" s="286">
        <v>750</v>
      </c>
      <c r="K56" s="287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285"/>
      <c r="Q56" s="285"/>
      <c r="R56" s="285"/>
      <c r="S56" s="285"/>
      <c r="T56" s="285"/>
      <c r="U56" s="285"/>
      <c r="V56" s="285"/>
      <c r="W56" s="28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285"/>
      <c r="Q57" s="285"/>
      <c r="R57" s="285"/>
      <c r="S57" s="285"/>
      <c r="T57" s="285"/>
      <c r="U57" s="285"/>
      <c r="V57" s="285"/>
      <c r="W57" s="28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286">
        <v>1000</v>
      </c>
      <c r="I58" s="286">
        <v>1500</v>
      </c>
      <c r="J58" s="286">
        <v>2500</v>
      </c>
      <c r="K58" s="304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285">
        <f>H58</f>
        <v>1000</v>
      </c>
      <c r="Q58" s="285">
        <f t="shared" ref="Q58:S59" si="20">I58-H58</f>
        <v>500</v>
      </c>
      <c r="R58" s="285">
        <f t="shared" si="20"/>
        <v>1000</v>
      </c>
      <c r="S58" s="285">
        <f t="shared" si="20"/>
        <v>500</v>
      </c>
      <c r="T58" s="285">
        <f t="shared" ref="T58:W59" si="21">P58/3</f>
        <v>333.33333333333331</v>
      </c>
      <c r="U58" s="285">
        <f t="shared" si="21"/>
        <v>166.66666666666666</v>
      </c>
      <c r="V58" s="285">
        <f t="shared" si="21"/>
        <v>333.33333333333331</v>
      </c>
      <c r="W58" s="28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286">
        <v>1000</v>
      </c>
      <c r="I59" s="286">
        <v>2000</v>
      </c>
      <c r="J59" s="286">
        <v>4000</v>
      </c>
      <c r="K59" s="287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285">
        <f>H59</f>
        <v>1000</v>
      </c>
      <c r="Q59" s="285">
        <f t="shared" si="20"/>
        <v>1000</v>
      </c>
      <c r="R59" s="285">
        <f t="shared" si="20"/>
        <v>2000</v>
      </c>
      <c r="S59" s="285">
        <f t="shared" si="20"/>
        <v>1000</v>
      </c>
      <c r="T59" s="285">
        <f t="shared" si="21"/>
        <v>333.33333333333331</v>
      </c>
      <c r="U59" s="285">
        <f t="shared" si="21"/>
        <v>333.33333333333331</v>
      </c>
      <c r="V59" s="285">
        <f t="shared" si="21"/>
        <v>666.66666666666663</v>
      </c>
      <c r="W59" s="28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285"/>
      <c r="Q60" s="285"/>
      <c r="R60" s="285"/>
      <c r="S60" s="285"/>
      <c r="T60" s="285"/>
      <c r="U60" s="285"/>
      <c r="V60" s="285"/>
      <c r="W60" s="28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285"/>
      <c r="Q61" s="285"/>
      <c r="R61" s="285"/>
      <c r="S61" s="285"/>
      <c r="T61" s="285"/>
      <c r="U61" s="285"/>
      <c r="V61" s="285"/>
      <c r="W61" s="28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285"/>
      <c r="Q62" s="285"/>
      <c r="R62" s="285"/>
      <c r="S62" s="285"/>
      <c r="T62" s="285"/>
      <c r="U62" s="285"/>
      <c r="V62" s="285"/>
      <c r="W62" s="28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285"/>
      <c r="Q63" s="285"/>
      <c r="R63" s="285"/>
      <c r="S63" s="285"/>
      <c r="T63" s="285"/>
      <c r="U63" s="285"/>
      <c r="V63" s="285"/>
      <c r="W63" s="28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285"/>
      <c r="Q64" s="285"/>
      <c r="R64" s="285"/>
      <c r="S64" s="285"/>
      <c r="T64" s="285"/>
      <c r="U64" s="285"/>
      <c r="V64" s="285"/>
      <c r="W64" s="28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285"/>
      <c r="Q65" s="285"/>
      <c r="R65" s="285"/>
      <c r="S65" s="285"/>
      <c r="T65" s="285"/>
      <c r="U65" s="285"/>
      <c r="V65" s="285"/>
      <c r="W65" s="28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285"/>
      <c r="Q66" s="285"/>
      <c r="R66" s="285"/>
      <c r="S66" s="285"/>
      <c r="T66" s="285"/>
      <c r="U66" s="285"/>
      <c r="V66" s="285"/>
      <c r="W66" s="28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285"/>
      <c r="Q67" s="285"/>
      <c r="R67" s="285"/>
      <c r="S67" s="285"/>
      <c r="T67" s="285"/>
      <c r="U67" s="285"/>
      <c r="V67" s="285"/>
      <c r="W67" s="28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285"/>
      <c r="Q68" s="285"/>
      <c r="R68" s="285"/>
      <c r="S68" s="285"/>
      <c r="T68" s="285"/>
      <c r="U68" s="285"/>
      <c r="V68" s="285"/>
      <c r="W68" s="28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285"/>
      <c r="Q69" s="285"/>
      <c r="R69" s="285"/>
      <c r="S69" s="285"/>
      <c r="T69" s="285"/>
      <c r="U69" s="285"/>
      <c r="V69" s="285"/>
      <c r="W69" s="28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285"/>
      <c r="Q70" s="285"/>
      <c r="R70" s="285"/>
      <c r="S70" s="285"/>
      <c r="T70" s="285"/>
      <c r="U70" s="285"/>
      <c r="V70" s="285"/>
      <c r="W70" s="28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285"/>
      <c r="Q71" s="285"/>
      <c r="R71" s="285"/>
      <c r="S71" s="285"/>
      <c r="T71" s="285"/>
      <c r="U71" s="285"/>
      <c r="V71" s="285"/>
      <c r="W71" s="28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285"/>
      <c r="Q72" s="285"/>
      <c r="R72" s="285"/>
      <c r="S72" s="285"/>
      <c r="T72" s="285"/>
      <c r="U72" s="285"/>
      <c r="V72" s="285"/>
      <c r="W72" s="28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285"/>
      <c r="Q73" s="285"/>
      <c r="R73" s="285"/>
      <c r="S73" s="285"/>
      <c r="T73" s="285"/>
      <c r="U73" s="285"/>
      <c r="V73" s="285"/>
      <c r="W73" s="28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285"/>
      <c r="Q74" s="285"/>
      <c r="R74" s="285"/>
      <c r="S74" s="285"/>
      <c r="T74" s="285"/>
      <c r="U74" s="285"/>
      <c r="V74" s="285"/>
      <c r="W74" s="28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285"/>
      <c r="Q75" s="285"/>
      <c r="R75" s="285"/>
      <c r="S75" s="285"/>
      <c r="T75" s="285"/>
      <c r="U75" s="285"/>
      <c r="V75" s="285"/>
      <c r="W75" s="285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305">
        <v>160253.72500000001</v>
      </c>
      <c r="I76" s="288">
        <v>320507.45</v>
      </c>
      <c r="J76" s="288">
        <v>480761.17499999999</v>
      </c>
      <c r="K76" s="289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285">
        <f>H76</f>
        <v>160253.72500000001</v>
      </c>
      <c r="Q76" s="285">
        <f>I76-H76</f>
        <v>160253.72500000001</v>
      </c>
      <c r="R76" s="285">
        <f>J76-I76</f>
        <v>160253.72499999998</v>
      </c>
      <c r="S76" s="285">
        <f>K76-J76</f>
        <v>160253.72500000003</v>
      </c>
      <c r="T76" s="285">
        <f>P76/3</f>
        <v>53417.908333333333</v>
      </c>
      <c r="U76" s="285">
        <f>Q76/3</f>
        <v>53417.908333333333</v>
      </c>
      <c r="V76" s="285">
        <f>R76/3</f>
        <v>53417.908333333326</v>
      </c>
      <c r="W76" s="285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285"/>
      <c r="Q77" s="285"/>
      <c r="R77" s="285"/>
      <c r="S77" s="285"/>
      <c r="T77" s="285"/>
      <c r="U77" s="285"/>
      <c r="V77" s="285"/>
      <c r="W77" s="28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285"/>
      <c r="Q78" s="285"/>
      <c r="R78" s="285"/>
      <c r="S78" s="285"/>
      <c r="T78" s="285"/>
      <c r="U78" s="285"/>
      <c r="V78" s="285"/>
      <c r="W78" s="28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306">
        <v>0</v>
      </c>
      <c r="I79" s="306">
        <v>4900</v>
      </c>
      <c r="J79" s="306">
        <v>4900</v>
      </c>
      <c r="K79" s="307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285"/>
      <c r="Q79" s="285"/>
      <c r="R79" s="285"/>
      <c r="S79" s="285"/>
      <c r="T79" s="285"/>
      <c r="U79" s="285"/>
      <c r="V79" s="285"/>
      <c r="W79" s="28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286">
        <v>762.6</v>
      </c>
      <c r="I80" s="286">
        <v>1525.2</v>
      </c>
      <c r="J80" s="286">
        <v>2287.1999999999998</v>
      </c>
      <c r="K80" s="28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285">
        <f>H80</f>
        <v>762.6</v>
      </c>
      <c r="Q80" s="285">
        <f>I80-H80</f>
        <v>762.6</v>
      </c>
      <c r="R80" s="285">
        <f>J80-I80</f>
        <v>761.99999999999977</v>
      </c>
      <c r="S80" s="285">
        <f>K80-J80</f>
        <v>763.20000000000027</v>
      </c>
      <c r="T80" s="285">
        <f>P80/3</f>
        <v>254.20000000000002</v>
      </c>
      <c r="U80" s="285">
        <f>Q80/3</f>
        <v>254.20000000000002</v>
      </c>
      <c r="V80" s="285">
        <f>R80/3</f>
        <v>253.99999999999991</v>
      </c>
      <c r="W80" s="285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285"/>
      <c r="Q81" s="285"/>
      <c r="R81" s="285"/>
      <c r="S81" s="285"/>
      <c r="T81" s="285"/>
      <c r="U81" s="285"/>
      <c r="V81" s="285"/>
      <c r="W81" s="285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285"/>
      <c r="Q82" s="285"/>
      <c r="R82" s="285"/>
      <c r="S82" s="285"/>
      <c r="T82" s="285"/>
      <c r="U82" s="285"/>
      <c r="V82" s="285"/>
      <c r="W82" s="285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285"/>
      <c r="Q83" s="285"/>
      <c r="R83" s="285"/>
      <c r="S83" s="285"/>
      <c r="T83" s="285"/>
      <c r="U83" s="285"/>
      <c r="V83" s="285"/>
      <c r="W83" s="285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285"/>
      <c r="Q84" s="285"/>
      <c r="R84" s="285"/>
      <c r="S84" s="285"/>
      <c r="T84" s="285"/>
      <c r="U84" s="285"/>
      <c r="V84" s="285"/>
      <c r="W84" s="285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285"/>
      <c r="Q85" s="285"/>
      <c r="R85" s="285"/>
      <c r="S85" s="285"/>
      <c r="T85" s="285"/>
      <c r="U85" s="285"/>
      <c r="V85" s="285"/>
      <c r="W85" s="285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285"/>
      <c r="Q86" s="285"/>
      <c r="R86" s="285"/>
      <c r="S86" s="285"/>
      <c r="T86" s="285"/>
      <c r="U86" s="285"/>
      <c r="V86" s="285"/>
      <c r="W86" s="285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285"/>
      <c r="Q87" s="285"/>
      <c r="R87" s="285"/>
      <c r="S87" s="285"/>
      <c r="T87" s="285"/>
      <c r="U87" s="285"/>
      <c r="V87" s="285"/>
      <c r="W87" s="285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285"/>
      <c r="Q88" s="285"/>
      <c r="R88" s="285"/>
      <c r="S88" s="285"/>
      <c r="T88" s="285"/>
      <c r="U88" s="285"/>
      <c r="V88" s="285"/>
      <c r="W88" s="285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285"/>
      <c r="Q89" s="285"/>
      <c r="R89" s="285"/>
      <c r="S89" s="285"/>
      <c r="T89" s="285"/>
      <c r="U89" s="285"/>
      <c r="V89" s="285"/>
      <c r="W89" s="285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285"/>
      <c r="Q90" s="285"/>
      <c r="R90" s="285"/>
      <c r="S90" s="285"/>
      <c r="T90" s="285"/>
      <c r="U90" s="285"/>
      <c r="V90" s="285"/>
      <c r="W90" s="285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303">
        <v>9020</v>
      </c>
      <c r="I91" s="286">
        <v>9500</v>
      </c>
      <c r="J91" s="286">
        <v>10000</v>
      </c>
      <c r="K91" s="293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285">
        <f>H91</f>
        <v>9020</v>
      </c>
      <c r="Q91" s="285">
        <f>I91-H91</f>
        <v>480</v>
      </c>
      <c r="R91" s="285">
        <f>J91-I91</f>
        <v>500</v>
      </c>
      <c r="S91" s="285">
        <f>K91-J91</f>
        <v>1313.8999999999996</v>
      </c>
      <c r="T91" s="285">
        <f>P91/3</f>
        <v>3006.6666666666665</v>
      </c>
      <c r="U91" s="285">
        <f>Q91/3</f>
        <v>160</v>
      </c>
      <c r="V91" s="285">
        <f>R91/3</f>
        <v>166.66666666666666</v>
      </c>
      <c r="W91" s="285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285"/>
      <c r="Q92" s="285"/>
      <c r="R92" s="285"/>
      <c r="S92" s="285"/>
      <c r="T92" s="285"/>
      <c r="U92" s="285"/>
      <c r="V92" s="285"/>
      <c r="W92" s="285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303">
        <v>600</v>
      </c>
      <c r="I93" s="286">
        <v>1200</v>
      </c>
      <c r="J93" s="286">
        <v>1800</v>
      </c>
      <c r="K93" s="287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285">
        <f>H93</f>
        <v>600</v>
      </c>
      <c r="Q93" s="285">
        <f t="shared" ref="Q93:S94" si="27">I93-H93</f>
        <v>600</v>
      </c>
      <c r="R93" s="285">
        <f t="shared" si="27"/>
        <v>600</v>
      </c>
      <c r="S93" s="285">
        <f t="shared" si="27"/>
        <v>700</v>
      </c>
      <c r="T93" s="285">
        <f t="shared" ref="T93:W94" si="28">P93/3</f>
        <v>200</v>
      </c>
      <c r="U93" s="285">
        <f t="shared" si="28"/>
        <v>200</v>
      </c>
      <c r="V93" s="285">
        <f t="shared" si="28"/>
        <v>200</v>
      </c>
      <c r="W93" s="285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303">
        <v>407.5</v>
      </c>
      <c r="I94" s="286">
        <v>815</v>
      </c>
      <c r="J94" s="286">
        <v>1000</v>
      </c>
      <c r="K94" s="287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285">
        <f>H94</f>
        <v>407.5</v>
      </c>
      <c r="Q94" s="285">
        <f t="shared" si="27"/>
        <v>407.5</v>
      </c>
      <c r="R94" s="285">
        <f t="shared" si="27"/>
        <v>185</v>
      </c>
      <c r="S94" s="285">
        <f t="shared" si="27"/>
        <v>150</v>
      </c>
      <c r="T94" s="285">
        <f t="shared" si="28"/>
        <v>135.83333333333334</v>
      </c>
      <c r="U94" s="285">
        <f t="shared" si="28"/>
        <v>135.83333333333334</v>
      </c>
      <c r="V94" s="285">
        <f t="shared" si="28"/>
        <v>61.666666666666664</v>
      </c>
      <c r="W94" s="285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285"/>
      <c r="Q95" s="285"/>
      <c r="R95" s="285"/>
      <c r="S95" s="285"/>
      <c r="T95" s="285"/>
      <c r="U95" s="285"/>
      <c r="V95" s="285"/>
      <c r="W95" s="285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294"/>
      <c r="I96" s="294"/>
      <c r="J96" s="294"/>
      <c r="K96" s="308"/>
      <c r="L96" s="26" t="s">
        <v>17</v>
      </c>
      <c r="M96" s="26" t="s">
        <v>17</v>
      </c>
      <c r="N96" s="26" t="s">
        <v>17</v>
      </c>
      <c r="O96" s="27" t="s">
        <v>17</v>
      </c>
      <c r="P96" s="285"/>
      <c r="Q96" s="285"/>
      <c r="R96" s="285"/>
      <c r="S96" s="285"/>
      <c r="T96" s="285"/>
      <c r="U96" s="285"/>
      <c r="V96" s="285"/>
      <c r="W96" s="28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286">
        <v>499.75</v>
      </c>
      <c r="I97" s="286">
        <v>999.5</v>
      </c>
      <c r="J97" s="286">
        <v>1499.25</v>
      </c>
      <c r="K97" s="28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285">
        <f>H97</f>
        <v>499.75</v>
      </c>
      <c r="Q97" s="285">
        <f t="shared" ref="Q97:S98" si="31">I97-H97</f>
        <v>499.75</v>
      </c>
      <c r="R97" s="285">
        <f t="shared" si="31"/>
        <v>499.75</v>
      </c>
      <c r="S97" s="285">
        <f t="shared" si="31"/>
        <v>499.75</v>
      </c>
      <c r="T97" s="285">
        <f t="shared" ref="T97:W98" si="32">P97/3</f>
        <v>166.58333333333334</v>
      </c>
      <c r="U97" s="285">
        <f t="shared" si="32"/>
        <v>166.58333333333334</v>
      </c>
      <c r="V97" s="285">
        <f t="shared" si="32"/>
        <v>166.58333333333334</v>
      </c>
      <c r="W97" s="28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286">
        <v>500</v>
      </c>
      <c r="I98" s="286">
        <v>1000</v>
      </c>
      <c r="J98" s="286">
        <v>1300</v>
      </c>
      <c r="K98" s="287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285">
        <f>H98</f>
        <v>500</v>
      </c>
      <c r="Q98" s="285">
        <f t="shared" si="31"/>
        <v>500</v>
      </c>
      <c r="R98" s="285">
        <f t="shared" si="31"/>
        <v>300</v>
      </c>
      <c r="S98" s="285">
        <f t="shared" si="31"/>
        <v>100</v>
      </c>
      <c r="T98" s="285">
        <f t="shared" si="32"/>
        <v>166.66666666666666</v>
      </c>
      <c r="U98" s="285">
        <f t="shared" si="32"/>
        <v>166.66666666666666</v>
      </c>
      <c r="V98" s="285">
        <f t="shared" si="32"/>
        <v>100</v>
      </c>
      <c r="W98" s="285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285"/>
      <c r="Q99" s="285"/>
      <c r="R99" s="285"/>
      <c r="S99" s="285"/>
      <c r="T99" s="285"/>
      <c r="U99" s="285"/>
      <c r="V99" s="285"/>
      <c r="W99" s="28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285"/>
      <c r="Q100" s="285"/>
      <c r="R100" s="285"/>
      <c r="S100" s="285"/>
      <c r="T100" s="285"/>
      <c r="U100" s="285"/>
      <c r="V100" s="285"/>
      <c r="W100" s="28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285"/>
      <c r="Q101" s="285"/>
      <c r="R101" s="285"/>
      <c r="S101" s="285"/>
      <c r="T101" s="285"/>
      <c r="U101" s="285"/>
      <c r="V101" s="285"/>
      <c r="W101" s="285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285"/>
      <c r="Q102" s="285"/>
      <c r="R102" s="285"/>
      <c r="S102" s="285"/>
      <c r="T102" s="285"/>
      <c r="U102" s="285"/>
      <c r="V102" s="285"/>
      <c r="W102" s="28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28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285"/>
      <c r="Q103" s="285"/>
      <c r="R103" s="285"/>
      <c r="S103" s="285"/>
      <c r="T103" s="285"/>
      <c r="U103" s="285"/>
      <c r="V103" s="285"/>
      <c r="W103" s="28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285"/>
      <c r="Q104" s="285"/>
      <c r="R104" s="285"/>
      <c r="S104" s="285"/>
      <c r="T104" s="285"/>
      <c r="U104" s="285"/>
      <c r="V104" s="285"/>
      <c r="W104" s="28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286">
        <v>37.5</v>
      </c>
      <c r="I105" s="286">
        <v>75</v>
      </c>
      <c r="J105" s="286">
        <v>112.5</v>
      </c>
      <c r="K105" s="28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285">
        <f>H105</f>
        <v>37.5</v>
      </c>
      <c r="Q105" s="285">
        <f>I105-H105</f>
        <v>37.5</v>
      </c>
      <c r="R105" s="285">
        <f>J105-I105</f>
        <v>37.5</v>
      </c>
      <c r="S105" s="285">
        <f>K105-J105</f>
        <v>37.5</v>
      </c>
      <c r="T105" s="285">
        <f>P105/3</f>
        <v>12.5</v>
      </c>
      <c r="U105" s="285">
        <f>Q105/3</f>
        <v>12.5</v>
      </c>
      <c r="V105" s="285">
        <f>R105/3</f>
        <v>12.5</v>
      </c>
      <c r="W105" s="28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285"/>
      <c r="Q106" s="285"/>
      <c r="R106" s="285"/>
      <c r="S106" s="285"/>
      <c r="T106" s="285"/>
      <c r="U106" s="285"/>
      <c r="V106" s="285"/>
      <c r="W106" s="285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286">
        <v>11233.710999999999</v>
      </c>
      <c r="I107" s="286">
        <v>29699.200000000001</v>
      </c>
      <c r="J107" s="286">
        <v>36299.300000000003</v>
      </c>
      <c r="K107" s="287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285">
        <f>H107</f>
        <v>11233.710999999999</v>
      </c>
      <c r="Q107" s="285">
        <f>I107-H107</f>
        <v>18465.489000000001</v>
      </c>
      <c r="R107" s="285">
        <f>J107-I107</f>
        <v>6600.1000000000022</v>
      </c>
      <c r="S107" s="285">
        <f>K107-J107</f>
        <v>3700.6999999999971</v>
      </c>
      <c r="T107" s="285">
        <f>P107/3</f>
        <v>3744.5703333333331</v>
      </c>
      <c r="U107" s="285">
        <f>Q107/3</f>
        <v>6155.1630000000005</v>
      </c>
      <c r="V107" s="285">
        <f>R107/3</f>
        <v>2200.0333333333342</v>
      </c>
      <c r="W107" s="285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285"/>
      <c r="Q108" s="285"/>
      <c r="R108" s="285"/>
      <c r="S108" s="285"/>
      <c r="T108" s="285"/>
      <c r="U108" s="285"/>
      <c r="V108" s="285"/>
      <c r="W108" s="28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285"/>
      <c r="Q109" s="285"/>
      <c r="R109" s="285"/>
      <c r="S109" s="285"/>
      <c r="T109" s="285"/>
      <c r="U109" s="285"/>
      <c r="V109" s="285"/>
      <c r="W109" s="28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285"/>
      <c r="Q110" s="285"/>
      <c r="R110" s="285"/>
      <c r="S110" s="285"/>
      <c r="T110" s="285"/>
      <c r="U110" s="285"/>
      <c r="V110" s="285"/>
      <c r="W110" s="28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285"/>
      <c r="Q111" s="285"/>
      <c r="R111" s="285"/>
      <c r="S111" s="285"/>
      <c r="T111" s="285"/>
      <c r="U111" s="285"/>
      <c r="V111" s="285"/>
      <c r="W111" s="285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285">
        <f>H112</f>
        <v>4900</v>
      </c>
      <c r="Q112" s="285">
        <f t="shared" ref="Q112:S113" si="35">I112-H112</f>
        <v>600</v>
      </c>
      <c r="R112" s="285">
        <f t="shared" si="35"/>
        <v>200</v>
      </c>
      <c r="S112" s="285">
        <f t="shared" si="35"/>
        <v>500</v>
      </c>
      <c r="T112" s="285">
        <f t="shared" ref="T112:W113" si="36">P112/3</f>
        <v>1633.3333333333333</v>
      </c>
      <c r="U112" s="285">
        <f t="shared" si="36"/>
        <v>200</v>
      </c>
      <c r="V112" s="285">
        <f t="shared" si="36"/>
        <v>66.666666666666671</v>
      </c>
      <c r="W112" s="285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287">
        <v>4000</v>
      </c>
      <c r="I113" s="287">
        <v>8000</v>
      </c>
      <c r="J113" s="287">
        <v>15000</v>
      </c>
      <c r="K113" s="287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285">
        <f>H113</f>
        <v>4000</v>
      </c>
      <c r="Q113" s="285">
        <f t="shared" si="35"/>
        <v>4000</v>
      </c>
      <c r="R113" s="285">
        <f t="shared" si="35"/>
        <v>7000</v>
      </c>
      <c r="S113" s="285">
        <f t="shared" si="35"/>
        <v>690</v>
      </c>
      <c r="T113" s="285">
        <f t="shared" si="36"/>
        <v>1333.3333333333333</v>
      </c>
      <c r="U113" s="285">
        <f t="shared" si="36"/>
        <v>1333.3333333333333</v>
      </c>
      <c r="V113" s="285">
        <f t="shared" si="36"/>
        <v>2333.3333333333335</v>
      </c>
      <c r="W113" s="285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286">
        <v>700</v>
      </c>
      <c r="I114" s="286">
        <v>1450</v>
      </c>
      <c r="J114" s="286">
        <v>2310</v>
      </c>
      <c r="K114" s="287">
        <v>3310</v>
      </c>
      <c r="L114" s="26"/>
      <c r="M114" s="26"/>
      <c r="N114" s="26"/>
      <c r="O114" s="27"/>
      <c r="P114" s="285"/>
      <c r="Q114" s="285"/>
      <c r="R114" s="285"/>
      <c r="S114" s="285"/>
      <c r="T114" s="285"/>
      <c r="U114" s="285"/>
      <c r="V114" s="285"/>
      <c r="W114" s="28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286">
        <v>704</v>
      </c>
      <c r="I115" s="286">
        <v>1294</v>
      </c>
      <c r="J115" s="286">
        <v>1769</v>
      </c>
      <c r="K115" s="287">
        <v>2474</v>
      </c>
      <c r="L115" s="26"/>
      <c r="M115" s="26"/>
      <c r="N115" s="26"/>
      <c r="O115" s="27"/>
      <c r="P115" s="285"/>
      <c r="Q115" s="285"/>
      <c r="R115" s="285"/>
      <c r="S115" s="285"/>
      <c r="T115" s="285"/>
      <c r="U115" s="285"/>
      <c r="V115" s="285"/>
      <c r="W115" s="28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286">
        <v>600</v>
      </c>
      <c r="I116" s="286">
        <v>1200</v>
      </c>
      <c r="J116" s="286">
        <v>1950</v>
      </c>
      <c r="K116" s="287">
        <v>2900</v>
      </c>
      <c r="L116" s="26"/>
      <c r="M116" s="26"/>
      <c r="N116" s="26"/>
      <c r="O116" s="27"/>
      <c r="P116" s="285"/>
      <c r="Q116" s="285"/>
      <c r="R116" s="285"/>
      <c r="S116" s="285"/>
      <c r="T116" s="285"/>
      <c r="U116" s="285"/>
      <c r="V116" s="285"/>
      <c r="W116" s="28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288">
        <v>1500</v>
      </c>
      <c r="I117" s="288">
        <v>2850</v>
      </c>
      <c r="J117" s="288">
        <v>4000</v>
      </c>
      <c r="K117" s="289">
        <v>5500</v>
      </c>
      <c r="L117" s="26"/>
      <c r="M117" s="26"/>
      <c r="N117" s="26"/>
      <c r="O117" s="27"/>
      <c r="P117" s="285"/>
      <c r="Q117" s="285"/>
      <c r="R117" s="285"/>
      <c r="S117" s="285"/>
      <c r="T117" s="285"/>
      <c r="U117" s="285"/>
      <c r="V117" s="285"/>
      <c r="W117" s="28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286">
        <v>2275</v>
      </c>
      <c r="I118" s="286">
        <v>4550</v>
      </c>
      <c r="J118" s="286">
        <v>8500</v>
      </c>
      <c r="K118" s="287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285">
        <f>H118</f>
        <v>2275</v>
      </c>
      <c r="Q118" s="285">
        <f>I118-H118</f>
        <v>2275</v>
      </c>
      <c r="R118" s="285">
        <f>J118-I118</f>
        <v>3950</v>
      </c>
      <c r="S118" s="285">
        <f>K118-J118</f>
        <v>600</v>
      </c>
      <c r="T118" s="285">
        <f>P118/3</f>
        <v>758.33333333333337</v>
      </c>
      <c r="U118" s="285">
        <f>Q118/3</f>
        <v>758.33333333333337</v>
      </c>
      <c r="V118" s="285">
        <f>R118/3</f>
        <v>1316.6666666666667</v>
      </c>
      <c r="W118" s="285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294">
        <v>345</v>
      </c>
      <c r="I119" s="294">
        <v>675</v>
      </c>
      <c r="J119" s="294">
        <v>865</v>
      </c>
      <c r="K119" s="308">
        <v>1165</v>
      </c>
      <c r="L119" s="26"/>
      <c r="M119" s="26"/>
      <c r="N119" s="26"/>
      <c r="O119" s="27"/>
      <c r="P119" s="285"/>
      <c r="Q119" s="285"/>
      <c r="R119" s="285"/>
      <c r="S119" s="285"/>
      <c r="T119" s="285"/>
      <c r="U119" s="285"/>
      <c r="V119" s="285"/>
      <c r="W119" s="28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294">
        <v>1524</v>
      </c>
      <c r="I120" s="294">
        <v>2540</v>
      </c>
      <c r="J120" s="294">
        <v>3048</v>
      </c>
      <c r="K120" s="308">
        <v>4572</v>
      </c>
      <c r="L120" s="26"/>
      <c r="M120" s="26"/>
      <c r="N120" s="26"/>
      <c r="O120" s="27"/>
      <c r="P120" s="285"/>
      <c r="Q120" s="285"/>
      <c r="R120" s="285"/>
      <c r="S120" s="285"/>
      <c r="T120" s="285"/>
      <c r="U120" s="285"/>
      <c r="V120" s="285"/>
      <c r="W120" s="28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285"/>
      <c r="Q121" s="285"/>
      <c r="R121" s="285"/>
      <c r="S121" s="285"/>
      <c r="T121" s="285"/>
      <c r="U121" s="285"/>
      <c r="V121" s="285"/>
      <c r="W121" s="28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285"/>
      <c r="Q122" s="285"/>
      <c r="R122" s="285"/>
      <c r="S122" s="285"/>
      <c r="T122" s="285"/>
      <c r="U122" s="285"/>
      <c r="V122" s="285"/>
      <c r="W122" s="28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285"/>
      <c r="Q123" s="285"/>
      <c r="R123" s="285"/>
      <c r="S123" s="285"/>
      <c r="T123" s="285"/>
      <c r="U123" s="285"/>
      <c r="V123" s="285"/>
      <c r="W123" s="28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285"/>
      <c r="Q124" s="285"/>
      <c r="R124" s="285"/>
      <c r="S124" s="285"/>
      <c r="T124" s="285"/>
      <c r="U124" s="285"/>
      <c r="V124" s="285"/>
      <c r="W124" s="285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286">
        <v>0</v>
      </c>
      <c r="I125" s="286">
        <v>0</v>
      </c>
      <c r="J125" s="286">
        <v>0</v>
      </c>
      <c r="K125" s="28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285"/>
      <c r="Q125" s="285"/>
      <c r="R125" s="285"/>
      <c r="S125" s="285"/>
      <c r="T125" s="285"/>
      <c r="U125" s="285"/>
      <c r="V125" s="285"/>
      <c r="W125" s="285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285"/>
      <c r="Q126" s="285"/>
      <c r="R126" s="285"/>
      <c r="S126" s="285"/>
      <c r="T126" s="285"/>
      <c r="U126" s="285"/>
      <c r="V126" s="285"/>
      <c r="W126" s="285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286">
        <v>4000</v>
      </c>
      <c r="I127" s="286">
        <v>4000</v>
      </c>
      <c r="J127" s="286">
        <v>4000</v>
      </c>
      <c r="K127" s="287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285">
        <f>H127</f>
        <v>4000</v>
      </c>
      <c r="Q127" s="285">
        <f>I127-H127</f>
        <v>0</v>
      </c>
      <c r="R127" s="285">
        <f>J127-I127</f>
        <v>0</v>
      </c>
      <c r="S127" s="285">
        <f>K127-J127</f>
        <v>0</v>
      </c>
      <c r="T127" s="285">
        <f>P127/3</f>
        <v>1333.3333333333333</v>
      </c>
      <c r="U127" s="285">
        <f>Q127/3</f>
        <v>0</v>
      </c>
      <c r="V127" s="285">
        <f>R127/3</f>
        <v>0</v>
      </c>
      <c r="W127" s="285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285"/>
      <c r="Q128" s="285"/>
      <c r="R128" s="285"/>
      <c r="S128" s="285"/>
      <c r="T128" s="285"/>
      <c r="U128" s="285"/>
      <c r="V128" s="285"/>
      <c r="W128" s="28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285"/>
      <c r="Q129" s="285"/>
      <c r="R129" s="285"/>
      <c r="S129" s="285"/>
      <c r="T129" s="285"/>
      <c r="U129" s="285"/>
      <c r="V129" s="285"/>
      <c r="W129" s="28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286">
        <v>100</v>
      </c>
      <c r="I130" s="286">
        <v>100</v>
      </c>
      <c r="J130" s="286">
        <v>100</v>
      </c>
      <c r="K130" s="28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285">
        <f>H130</f>
        <v>100</v>
      </c>
      <c r="Q130" s="285">
        <f>I130-H130</f>
        <v>0</v>
      </c>
      <c r="R130" s="285">
        <f>J130-I130</f>
        <v>0</v>
      </c>
      <c r="S130" s="285">
        <f>K130-J130</f>
        <v>0</v>
      </c>
      <c r="T130" s="285">
        <f>P130/3</f>
        <v>33.333333333333336</v>
      </c>
      <c r="U130" s="285">
        <f>Q130/3</f>
        <v>0</v>
      </c>
      <c r="V130" s="285">
        <f>R130/3</f>
        <v>0</v>
      </c>
      <c r="W130" s="28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285"/>
      <c r="Q131" s="285"/>
      <c r="R131" s="285"/>
      <c r="S131" s="285"/>
      <c r="T131" s="285"/>
      <c r="U131" s="285"/>
      <c r="V131" s="285"/>
      <c r="W131" s="28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285"/>
      <c r="Q132" s="285"/>
      <c r="R132" s="285"/>
      <c r="S132" s="285"/>
      <c r="T132" s="285"/>
      <c r="U132" s="285"/>
      <c r="V132" s="285"/>
      <c r="W132" s="28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285"/>
      <c r="Q133" s="285"/>
      <c r="R133" s="285"/>
      <c r="S133" s="285"/>
      <c r="T133" s="285"/>
      <c r="U133" s="285"/>
      <c r="V133" s="285"/>
      <c r="W133" s="28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285"/>
      <c r="Q134" s="285"/>
      <c r="R134" s="285"/>
      <c r="S134" s="285"/>
      <c r="T134" s="285"/>
      <c r="U134" s="285"/>
      <c r="V134" s="285"/>
      <c r="W134" s="28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285"/>
      <c r="Q135" s="285"/>
      <c r="R135" s="285"/>
      <c r="S135" s="285"/>
      <c r="T135" s="285"/>
      <c r="U135" s="285"/>
      <c r="V135" s="285"/>
      <c r="W135" s="28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285"/>
      <c r="Q136" s="285"/>
      <c r="R136" s="285"/>
      <c r="S136" s="285"/>
      <c r="T136" s="285"/>
      <c r="U136" s="285"/>
      <c r="V136" s="285"/>
      <c r="W136" s="285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285"/>
      <c r="Q137" s="285"/>
      <c r="R137" s="285"/>
      <c r="S137" s="285"/>
      <c r="T137" s="285"/>
      <c r="U137" s="285"/>
      <c r="V137" s="285"/>
      <c r="W137" s="28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285"/>
      <c r="Q138" s="285"/>
      <c r="R138" s="285"/>
      <c r="S138" s="285"/>
      <c r="T138" s="285"/>
      <c r="U138" s="285"/>
      <c r="V138" s="285"/>
      <c r="W138" s="28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285"/>
      <c r="Q139" s="285"/>
      <c r="R139" s="285"/>
      <c r="S139" s="285"/>
      <c r="T139" s="285"/>
      <c r="U139" s="285"/>
      <c r="V139" s="285"/>
      <c r="W139" s="285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285">
        <v>35000</v>
      </c>
      <c r="M140" s="285">
        <v>83000</v>
      </c>
      <c r="N140" s="29">
        <v>103000</v>
      </c>
      <c r="O140" s="309">
        <v>153000</v>
      </c>
      <c r="P140" s="285"/>
      <c r="Q140" s="285"/>
      <c r="R140" s="285"/>
      <c r="S140" s="285"/>
      <c r="T140" s="285"/>
      <c r="U140" s="285"/>
      <c r="V140" s="285"/>
      <c r="W140" s="285"/>
      <c r="Y140" s="31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286">
        <v>3000</v>
      </c>
      <c r="I141" s="286">
        <v>14044</v>
      </c>
      <c r="J141" s="286">
        <v>15184.26</v>
      </c>
      <c r="K141" s="287">
        <v>16726.046999999999</v>
      </c>
      <c r="L141" s="25"/>
      <c r="M141" s="25"/>
      <c r="N141" s="25"/>
      <c r="O141" s="46"/>
      <c r="P141" s="285">
        <f>H141</f>
        <v>3000</v>
      </c>
      <c r="Q141" s="285">
        <f>I141-H141</f>
        <v>11044</v>
      </c>
      <c r="R141" s="285">
        <f>J141-I141</f>
        <v>1140.2600000000002</v>
      </c>
      <c r="S141" s="285">
        <f>K141-J141</f>
        <v>1541.7869999999984</v>
      </c>
      <c r="T141" s="285">
        <f>P141/3</f>
        <v>1000</v>
      </c>
      <c r="U141" s="285">
        <f>Q141/3</f>
        <v>3681.3333333333335</v>
      </c>
      <c r="V141" s="285">
        <f>R141/3</f>
        <v>380.08666666666676</v>
      </c>
      <c r="W141" s="285">
        <f>S141/3</f>
        <v>513.92899999999952</v>
      </c>
    </row>
    <row r="142" spans="1:25" ht="21" customHeight="1">
      <c r="A142" s="311"/>
      <c r="B142" s="312" t="s">
        <v>158</v>
      </c>
      <c r="C142" s="313"/>
      <c r="D142" s="314">
        <f>H142+L142</f>
        <v>155671.9111</v>
      </c>
      <c r="E142" s="314">
        <f>I142+M142</f>
        <v>155671.9111</v>
      </c>
      <c r="F142" s="314">
        <f>J142+N142</f>
        <v>155671.9111</v>
      </c>
      <c r="G142" s="31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285"/>
      <c r="Q142" s="285"/>
      <c r="R142" s="285"/>
      <c r="S142" s="285"/>
      <c r="T142" s="285"/>
      <c r="U142" s="285"/>
      <c r="V142" s="285"/>
      <c r="W142" s="285"/>
    </row>
    <row r="143" spans="1:25" ht="33" customHeight="1">
      <c r="A143" s="311"/>
      <c r="B143" s="312" t="s">
        <v>159</v>
      </c>
      <c r="C143" s="313"/>
      <c r="D143" s="314">
        <f t="shared" ref="D143:K143" si="40">D8+D142</f>
        <v>985063.99049999996</v>
      </c>
      <c r="E143" s="314">
        <f>E8+E142-E140</f>
        <v>2097624.3262</v>
      </c>
      <c r="F143" s="314">
        <f>F8+F142-F140</f>
        <v>3014195.1885000002</v>
      </c>
      <c r="G143" s="315">
        <f t="shared" si="40"/>
        <v>3777879.4124000003</v>
      </c>
      <c r="H143" s="315">
        <f>H8+H142</f>
        <v>259953.70049999992</v>
      </c>
      <c r="I143" s="315">
        <f t="shared" si="40"/>
        <v>511506.09550000005</v>
      </c>
      <c r="J143" s="315">
        <f t="shared" si="40"/>
        <v>718995.46949999989</v>
      </c>
      <c r="K143" s="316">
        <f t="shared" si="40"/>
        <v>941845.53740000003</v>
      </c>
      <c r="L143" s="317">
        <f>L8+L142</f>
        <v>760110.28999999992</v>
      </c>
      <c r="M143" s="317">
        <f>M8+M142</f>
        <v>1669118.2307</v>
      </c>
      <c r="N143" s="317">
        <f>N8+N142</f>
        <v>2398199.719</v>
      </c>
      <c r="O143" s="317">
        <f>O8+O142</f>
        <v>2989033.875</v>
      </c>
      <c r="P143" s="285"/>
      <c r="Q143" s="285"/>
      <c r="R143" s="285"/>
      <c r="S143" s="285"/>
      <c r="T143" s="285"/>
      <c r="U143" s="285"/>
      <c r="V143" s="285"/>
      <c r="W143" s="285"/>
    </row>
    <row r="144" spans="1:25" s="323" customFormat="1" ht="12" hidden="1" customHeight="1">
      <c r="A144" s="318"/>
      <c r="B144" s="319"/>
      <c r="C144" s="320"/>
      <c r="D144" s="321"/>
      <c r="E144" s="321"/>
      <c r="F144" s="321"/>
      <c r="G144" s="321"/>
      <c r="H144" s="321"/>
      <c r="I144" s="321"/>
      <c r="J144" s="321"/>
      <c r="K144" s="103"/>
      <c r="L144" s="321"/>
      <c r="M144" s="321"/>
      <c r="N144" s="321"/>
      <c r="O144" s="322"/>
    </row>
    <row r="145" spans="1:15" s="323" customFormat="1" ht="16.5" hidden="1" customHeight="1">
      <c r="A145" s="324"/>
      <c r="D145" s="325">
        <f>D143-'[1]caxseri erbashx'!G10</f>
        <v>0</v>
      </c>
      <c r="E145" s="326">
        <f>E143-'[1]caxseri erbashx'!H10</f>
        <v>-2.9999995604157448E-4</v>
      </c>
      <c r="F145" s="325">
        <f>F143-'[1]caxseri erbashx'!I10</f>
        <v>0</v>
      </c>
      <c r="G145" s="325">
        <f>G143-'[1]caxseri erbashx'!J10</f>
        <v>0</v>
      </c>
      <c r="H145" s="325">
        <f>H143-'[1]caxseri erbashx'!K10</f>
        <v>0</v>
      </c>
      <c r="I145" s="325">
        <f>I143-'[1]caxseri erbashx'!L10</f>
        <v>0</v>
      </c>
      <c r="J145" s="325">
        <f>J143-'[1]caxseri erbashx'!M10</f>
        <v>0</v>
      </c>
      <c r="K145" s="326">
        <f>K143-'[1]caxseri erbashx'!N10</f>
        <v>0</v>
      </c>
      <c r="L145" s="327">
        <f>L143-'[1]caxseri erbashx'!O10</f>
        <v>0</v>
      </c>
      <c r="M145" s="328">
        <f>M143-'[1]caxseri erbashx'!P10</f>
        <v>-2.9999995604157448E-4</v>
      </c>
      <c r="N145" s="329">
        <f>N143-'[1]caxseri erbashx'!Q10</f>
        <v>0</v>
      </c>
      <c r="O145" s="330">
        <f>O143-'[1]caxseri erbashx'!R10</f>
        <v>0</v>
      </c>
    </row>
    <row r="146" spans="1:15" s="331" customFormat="1" ht="8.25" customHeight="1">
      <c r="B146" s="332"/>
      <c r="C146" s="333"/>
      <c r="D146" s="334"/>
      <c r="E146" s="334"/>
      <c r="F146" s="334"/>
      <c r="G146" s="334"/>
    </row>
    <row r="147" spans="1:15" s="331" customFormat="1" ht="15" customHeight="1">
      <c r="A147" s="335" t="s">
        <v>160</v>
      </c>
      <c r="B147" s="332"/>
      <c r="C147" s="333"/>
      <c r="D147" s="334"/>
      <c r="E147" s="334"/>
      <c r="F147" s="334"/>
      <c r="G147" s="334"/>
      <c r="H147" s="325"/>
      <c r="I147" s="336"/>
    </row>
    <row r="148" spans="1:15" s="331" customFormat="1" ht="12.75" customHeight="1">
      <c r="A148" s="337" t="s">
        <v>161</v>
      </c>
      <c r="B148" s="332"/>
      <c r="C148" s="333"/>
      <c r="D148" s="334"/>
      <c r="E148" s="334"/>
      <c r="F148" s="334"/>
      <c r="G148" s="334"/>
    </row>
    <row r="149" spans="1:15" s="331" customFormat="1" ht="1.5" hidden="1" customHeight="1">
      <c r="A149" s="338"/>
      <c r="B149" s="332"/>
      <c r="C149" s="333"/>
      <c r="D149" s="334"/>
      <c r="E149" s="334"/>
      <c r="F149" s="334"/>
      <c r="G149" s="334"/>
    </row>
    <row r="150" spans="1:15" s="331" customFormat="1" ht="12.75" customHeight="1">
      <c r="A150" s="339" t="s">
        <v>162</v>
      </c>
      <c r="B150" s="332"/>
      <c r="C150" s="333"/>
      <c r="D150" s="334"/>
      <c r="E150" s="334"/>
      <c r="F150" s="334"/>
      <c r="G150" s="334"/>
      <c r="H150" s="336"/>
    </row>
    <row r="151" spans="1:15" s="331" customFormat="1" ht="15" hidden="1" customHeight="1">
      <c r="A151" s="340"/>
      <c r="B151" s="332"/>
      <c r="C151" s="333"/>
      <c r="D151" s="334"/>
      <c r="E151" s="334"/>
      <c r="F151" s="334"/>
      <c r="G151" s="334"/>
    </row>
    <row r="152" spans="1:15" s="331" customFormat="1" ht="12.75" customHeight="1">
      <c r="A152" s="341" t="s">
        <v>163</v>
      </c>
      <c r="B152" s="332"/>
      <c r="C152" s="333"/>
      <c r="D152" s="334"/>
      <c r="E152" s="334"/>
      <c r="F152" s="334"/>
      <c r="G152" s="334"/>
      <c r="I152" s="342"/>
    </row>
    <row r="153" spans="1:15" s="331" customFormat="1" ht="11.25" customHeight="1">
      <c r="A153" s="341" t="s">
        <v>164</v>
      </c>
      <c r="B153" s="332"/>
      <c r="C153" s="333"/>
      <c r="D153" s="334"/>
      <c r="E153" s="334"/>
      <c r="F153" s="334"/>
      <c r="G153" s="334"/>
      <c r="I153" s="342"/>
    </row>
    <row r="154" spans="1:15" s="331" customFormat="1" ht="15" customHeight="1">
      <c r="A154" s="343"/>
      <c r="B154" s="332"/>
      <c r="C154" s="333"/>
      <c r="D154" s="334"/>
      <c r="E154" s="334"/>
      <c r="F154" s="334"/>
      <c r="G154" s="334"/>
    </row>
    <row r="155" spans="1:15" s="331" customFormat="1" ht="15" customHeight="1">
      <c r="B155" s="332"/>
      <c r="C155" s="333"/>
      <c r="D155" s="334"/>
      <c r="E155" s="334"/>
      <c r="F155" s="334"/>
      <c r="G155" s="334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950" t="s">
        <v>981</v>
      </c>
      <c r="B1" s="950"/>
      <c r="C1" s="950"/>
      <c r="D1" s="950"/>
      <c r="E1" s="950"/>
      <c r="F1" s="950"/>
      <c r="G1" s="950"/>
      <c r="H1" s="950"/>
      <c r="I1" s="950"/>
    </row>
    <row r="2" spans="1:14" ht="31.5" customHeight="1">
      <c r="A2" s="951" t="s">
        <v>982</v>
      </c>
      <c r="B2" s="951"/>
      <c r="C2" s="951"/>
      <c r="D2" s="951"/>
      <c r="E2" s="951"/>
      <c r="F2" s="951"/>
      <c r="G2" s="951"/>
      <c r="H2" s="951"/>
      <c r="I2" s="951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952" t="s">
        <v>169</v>
      </c>
      <c r="B5" s="953" t="s">
        <v>984</v>
      </c>
      <c r="C5" s="954" t="s">
        <v>171</v>
      </c>
      <c r="D5" s="954" t="s">
        <v>172</v>
      </c>
      <c r="E5" s="955" t="s">
        <v>985</v>
      </c>
      <c r="F5" s="812"/>
      <c r="G5" s="952" t="s">
        <v>986</v>
      </c>
      <c r="H5" s="956" t="s">
        <v>675</v>
      </c>
      <c r="I5" s="956"/>
    </row>
    <row r="6" spans="1:14" s="815" customFormat="1" ht="44.25" customHeight="1">
      <c r="A6" s="952"/>
      <c r="B6" s="953"/>
      <c r="C6" s="954"/>
      <c r="D6" s="954"/>
      <c r="E6" s="955"/>
      <c r="F6" s="812"/>
      <c r="G6" s="952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6" sqref="E16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957" t="s">
        <v>687</v>
      </c>
      <c r="B1" s="957"/>
      <c r="C1" s="957"/>
      <c r="D1" s="957"/>
      <c r="E1" s="957"/>
      <c r="F1" s="957"/>
    </row>
    <row r="2" spans="1:9" s="488" customFormat="1" ht="31.5" customHeight="1">
      <c r="A2" s="958" t="s">
        <v>688</v>
      </c>
      <c r="B2" s="958"/>
      <c r="C2" s="958"/>
      <c r="D2" s="958"/>
      <c r="E2" s="958"/>
      <c r="F2" s="958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959" t="s">
        <v>169</v>
      </c>
      <c r="B5" s="628" t="s">
        <v>690</v>
      </c>
      <c r="C5" s="629"/>
      <c r="D5" s="961" t="s">
        <v>572</v>
      </c>
      <c r="E5" s="963" t="s">
        <v>191</v>
      </c>
      <c r="F5" s="964"/>
    </row>
    <row r="6" spans="1:9" s="488" customFormat="1" ht="33" customHeight="1" thickBot="1">
      <c r="A6" s="960"/>
      <c r="B6" s="630" t="s">
        <v>691</v>
      </c>
      <c r="C6" s="631" t="s">
        <v>692</v>
      </c>
      <c r="D6" s="962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39.75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7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39.75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54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27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4.2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4.2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31" sqref="G31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965" t="s">
        <v>671</v>
      </c>
      <c r="B1" s="965"/>
      <c r="C1" s="965"/>
      <c r="D1" s="965"/>
      <c r="E1" s="965"/>
      <c r="F1" s="965"/>
      <c r="G1" s="965"/>
      <c r="H1" s="965"/>
    </row>
    <row r="2" spans="1:11" s="562" customFormat="1" ht="36" customHeight="1">
      <c r="A2" s="966" t="s">
        <v>672</v>
      </c>
      <c r="B2" s="966"/>
      <c r="C2" s="966"/>
      <c r="D2" s="966"/>
      <c r="E2" s="966"/>
      <c r="F2" s="966"/>
      <c r="G2" s="966"/>
      <c r="H2" s="966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6" t="s">
        <v>168</v>
      </c>
      <c r="H4" s="486"/>
    </row>
    <row r="5" spans="1:11" s="569" customFormat="1" ht="15.75" customHeight="1">
      <c r="A5" s="959" t="s">
        <v>169</v>
      </c>
      <c r="B5" s="967" t="s">
        <v>170</v>
      </c>
      <c r="C5" s="969" t="s">
        <v>171</v>
      </c>
      <c r="D5" s="971" t="s">
        <v>172</v>
      </c>
      <c r="E5" s="973" t="s">
        <v>173</v>
      </c>
      <c r="F5" s="975" t="s">
        <v>674</v>
      </c>
      <c r="G5" s="976" t="s">
        <v>675</v>
      </c>
      <c r="H5" s="976"/>
    </row>
    <row r="6" spans="1:11" s="572" customFormat="1" ht="43.5" customHeight="1" thickBot="1">
      <c r="A6" s="960"/>
      <c r="B6" s="968"/>
      <c r="C6" s="970"/>
      <c r="D6" s="972"/>
      <c r="E6" s="974"/>
      <c r="F6" s="975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950" t="s">
        <v>981</v>
      </c>
      <c r="B1" s="950"/>
      <c r="C1" s="950"/>
      <c r="D1" s="950"/>
      <c r="E1" s="950"/>
      <c r="F1" s="950"/>
      <c r="G1" s="950"/>
      <c r="H1" s="950"/>
      <c r="I1" s="950"/>
    </row>
    <row r="2" spans="1:14" ht="31.5" customHeight="1">
      <c r="A2" s="951" t="s">
        <v>982</v>
      </c>
      <c r="B2" s="951"/>
      <c r="C2" s="951"/>
      <c r="D2" s="951"/>
      <c r="E2" s="951"/>
      <c r="F2" s="951"/>
      <c r="G2" s="951"/>
      <c r="H2" s="951"/>
      <c r="I2" s="951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952" t="s">
        <v>169</v>
      </c>
      <c r="B5" s="953" t="s">
        <v>984</v>
      </c>
      <c r="C5" s="954" t="s">
        <v>171</v>
      </c>
      <c r="D5" s="954" t="s">
        <v>172</v>
      </c>
      <c r="E5" s="955" t="s">
        <v>985</v>
      </c>
      <c r="F5" s="812"/>
      <c r="G5" s="952" t="s">
        <v>986</v>
      </c>
      <c r="H5" s="956" t="s">
        <v>675</v>
      </c>
      <c r="I5" s="956"/>
    </row>
    <row r="6" spans="1:14" s="815" customFormat="1" ht="44.25" customHeight="1">
      <c r="A6" s="952"/>
      <c r="B6" s="953"/>
      <c r="C6" s="954"/>
      <c r="D6" s="954"/>
      <c r="E6" s="955"/>
      <c r="F6" s="812"/>
      <c r="G6" s="952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H14" sqref="H14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957" t="s">
        <v>687</v>
      </c>
      <c r="B1" s="957"/>
      <c r="C1" s="957"/>
      <c r="D1" s="957"/>
      <c r="E1" s="957"/>
      <c r="F1" s="957"/>
    </row>
    <row r="2" spans="1:9" s="488" customFormat="1" ht="31.5" customHeight="1">
      <c r="A2" s="958" t="s">
        <v>688</v>
      </c>
      <c r="B2" s="958"/>
      <c r="C2" s="958"/>
      <c r="D2" s="958"/>
      <c r="E2" s="958"/>
      <c r="F2" s="958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959" t="s">
        <v>169</v>
      </c>
      <c r="B5" s="628" t="s">
        <v>690</v>
      </c>
      <c r="C5" s="629"/>
      <c r="D5" s="961" t="s">
        <v>572</v>
      </c>
      <c r="E5" s="963" t="s">
        <v>191</v>
      </c>
      <c r="F5" s="964"/>
    </row>
    <row r="6" spans="1:9" s="488" customFormat="1" ht="33" customHeight="1" thickBot="1">
      <c r="A6" s="960"/>
      <c r="B6" s="630" t="s">
        <v>691</v>
      </c>
      <c r="C6" s="631" t="s">
        <v>692</v>
      </c>
      <c r="D6" s="962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39.75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7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39.75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54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27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4.2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4.2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F8" sqref="F8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965" t="s">
        <v>671</v>
      </c>
      <c r="B1" s="965"/>
      <c r="C1" s="965"/>
      <c r="D1" s="965"/>
      <c r="E1" s="965"/>
      <c r="F1" s="965"/>
      <c r="G1" s="965"/>
      <c r="H1" s="965"/>
    </row>
    <row r="2" spans="1:11" s="562" customFormat="1" ht="36" customHeight="1">
      <c r="A2" s="966" t="s">
        <v>672</v>
      </c>
      <c r="B2" s="966"/>
      <c r="C2" s="966"/>
      <c r="D2" s="966"/>
      <c r="E2" s="966"/>
      <c r="F2" s="966"/>
      <c r="G2" s="966"/>
      <c r="H2" s="966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7" t="s">
        <v>168</v>
      </c>
      <c r="H4" s="487"/>
    </row>
    <row r="5" spans="1:11" s="569" customFormat="1" ht="15.75" customHeight="1">
      <c r="A5" s="959" t="s">
        <v>169</v>
      </c>
      <c r="B5" s="967" t="s">
        <v>170</v>
      </c>
      <c r="C5" s="969" t="s">
        <v>171</v>
      </c>
      <c r="D5" s="971" t="s">
        <v>172</v>
      </c>
      <c r="E5" s="973" t="s">
        <v>173</v>
      </c>
      <c r="F5" s="975" t="s">
        <v>674</v>
      </c>
      <c r="G5" s="976" t="s">
        <v>675</v>
      </c>
      <c r="H5" s="976"/>
    </row>
    <row r="6" spans="1:11" s="572" customFormat="1" ht="43.5" customHeight="1" thickBot="1">
      <c r="A6" s="960"/>
      <c r="B6" s="968"/>
      <c r="C6" s="970"/>
      <c r="D6" s="972"/>
      <c r="E6" s="974"/>
      <c r="F6" s="975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E16" sqref="E16"/>
    </sheetView>
  </sheetViews>
  <sheetFormatPr defaultRowHeight="12.75" outlineLevelCol="1"/>
  <cols>
    <col min="1" max="1" width="6" style="559" customWidth="1"/>
    <col min="2" max="2" width="42.7109375" style="560" customWidth="1"/>
    <col min="3" max="3" width="8.85546875" style="559" customWidth="1" outlineLevel="1"/>
    <col min="4" max="4" width="13.85546875" style="561" customWidth="1"/>
    <col min="5" max="5" width="13.7109375" style="559" customWidth="1"/>
    <col min="6" max="6" width="16.28515625" style="559" customWidth="1"/>
    <col min="7" max="7" width="35.28515625" style="561" customWidth="1"/>
    <col min="8" max="8" width="9.140625" style="561"/>
    <col min="9" max="9" width="16.85546875" style="561" customWidth="1"/>
    <col min="10" max="10" width="9.140625" style="561"/>
    <col min="11" max="11" width="11.42578125" style="561" bestFit="1" customWidth="1"/>
    <col min="12" max="256" width="9.140625" style="561"/>
    <col min="257" max="257" width="6" style="561" customWidth="1"/>
    <col min="258" max="258" width="42.7109375" style="561" customWidth="1"/>
    <col min="259" max="259" width="8.85546875" style="561" customWidth="1"/>
    <col min="260" max="260" width="13.85546875" style="561" customWidth="1"/>
    <col min="261" max="261" width="13.7109375" style="561" customWidth="1"/>
    <col min="262" max="262" width="16.28515625" style="561" customWidth="1"/>
    <col min="263" max="263" width="35.28515625" style="561" customWidth="1"/>
    <col min="264" max="264" width="9.140625" style="561"/>
    <col min="265" max="265" width="16.85546875" style="561" customWidth="1"/>
    <col min="266" max="266" width="9.140625" style="561"/>
    <col min="267" max="267" width="11.42578125" style="561" bestFit="1" customWidth="1"/>
    <col min="268" max="512" width="9.140625" style="561"/>
    <col min="513" max="513" width="6" style="561" customWidth="1"/>
    <col min="514" max="514" width="42.7109375" style="561" customWidth="1"/>
    <col min="515" max="515" width="8.85546875" style="561" customWidth="1"/>
    <col min="516" max="516" width="13.85546875" style="561" customWidth="1"/>
    <col min="517" max="517" width="13.7109375" style="561" customWidth="1"/>
    <col min="518" max="518" width="16.28515625" style="561" customWidth="1"/>
    <col min="519" max="519" width="35.28515625" style="561" customWidth="1"/>
    <col min="520" max="520" width="9.140625" style="561"/>
    <col min="521" max="521" width="16.85546875" style="561" customWidth="1"/>
    <col min="522" max="522" width="9.140625" style="561"/>
    <col min="523" max="523" width="11.42578125" style="561" bestFit="1" customWidth="1"/>
    <col min="524" max="768" width="9.140625" style="561"/>
    <col min="769" max="769" width="6" style="561" customWidth="1"/>
    <col min="770" max="770" width="42.7109375" style="561" customWidth="1"/>
    <col min="771" max="771" width="8.85546875" style="561" customWidth="1"/>
    <col min="772" max="772" width="13.85546875" style="561" customWidth="1"/>
    <col min="773" max="773" width="13.7109375" style="561" customWidth="1"/>
    <col min="774" max="774" width="16.28515625" style="561" customWidth="1"/>
    <col min="775" max="775" width="35.28515625" style="561" customWidth="1"/>
    <col min="776" max="776" width="9.140625" style="561"/>
    <col min="777" max="777" width="16.85546875" style="561" customWidth="1"/>
    <col min="778" max="778" width="9.140625" style="561"/>
    <col min="779" max="779" width="11.42578125" style="561" bestFit="1" customWidth="1"/>
    <col min="780" max="1024" width="9.140625" style="561"/>
    <col min="1025" max="1025" width="6" style="561" customWidth="1"/>
    <col min="1026" max="1026" width="42.7109375" style="561" customWidth="1"/>
    <col min="1027" max="1027" width="8.85546875" style="561" customWidth="1"/>
    <col min="1028" max="1028" width="13.85546875" style="561" customWidth="1"/>
    <col min="1029" max="1029" width="13.7109375" style="561" customWidth="1"/>
    <col min="1030" max="1030" width="16.28515625" style="561" customWidth="1"/>
    <col min="1031" max="1031" width="35.28515625" style="561" customWidth="1"/>
    <col min="1032" max="1032" width="9.140625" style="561"/>
    <col min="1033" max="1033" width="16.85546875" style="561" customWidth="1"/>
    <col min="1034" max="1034" width="9.140625" style="561"/>
    <col min="1035" max="1035" width="11.42578125" style="561" bestFit="1" customWidth="1"/>
    <col min="1036" max="1280" width="9.140625" style="561"/>
    <col min="1281" max="1281" width="6" style="561" customWidth="1"/>
    <col min="1282" max="1282" width="42.7109375" style="561" customWidth="1"/>
    <col min="1283" max="1283" width="8.85546875" style="561" customWidth="1"/>
    <col min="1284" max="1284" width="13.85546875" style="561" customWidth="1"/>
    <col min="1285" max="1285" width="13.7109375" style="561" customWidth="1"/>
    <col min="1286" max="1286" width="16.28515625" style="561" customWidth="1"/>
    <col min="1287" max="1287" width="35.28515625" style="561" customWidth="1"/>
    <col min="1288" max="1288" width="9.140625" style="561"/>
    <col min="1289" max="1289" width="16.85546875" style="561" customWidth="1"/>
    <col min="1290" max="1290" width="9.140625" style="561"/>
    <col min="1291" max="1291" width="11.42578125" style="561" bestFit="1" customWidth="1"/>
    <col min="1292" max="1536" width="9.140625" style="561"/>
    <col min="1537" max="1537" width="6" style="561" customWidth="1"/>
    <col min="1538" max="1538" width="42.7109375" style="561" customWidth="1"/>
    <col min="1539" max="1539" width="8.85546875" style="561" customWidth="1"/>
    <col min="1540" max="1540" width="13.85546875" style="561" customWidth="1"/>
    <col min="1541" max="1541" width="13.7109375" style="561" customWidth="1"/>
    <col min="1542" max="1542" width="16.28515625" style="561" customWidth="1"/>
    <col min="1543" max="1543" width="35.28515625" style="561" customWidth="1"/>
    <col min="1544" max="1544" width="9.140625" style="561"/>
    <col min="1545" max="1545" width="16.85546875" style="561" customWidth="1"/>
    <col min="1546" max="1546" width="9.140625" style="561"/>
    <col min="1547" max="1547" width="11.42578125" style="561" bestFit="1" customWidth="1"/>
    <col min="1548" max="1792" width="9.140625" style="561"/>
    <col min="1793" max="1793" width="6" style="561" customWidth="1"/>
    <col min="1794" max="1794" width="42.7109375" style="561" customWidth="1"/>
    <col min="1795" max="1795" width="8.85546875" style="561" customWidth="1"/>
    <col min="1796" max="1796" width="13.85546875" style="561" customWidth="1"/>
    <col min="1797" max="1797" width="13.7109375" style="561" customWidth="1"/>
    <col min="1798" max="1798" width="16.28515625" style="561" customWidth="1"/>
    <col min="1799" max="1799" width="35.28515625" style="561" customWidth="1"/>
    <col min="1800" max="1800" width="9.140625" style="561"/>
    <col min="1801" max="1801" width="16.85546875" style="561" customWidth="1"/>
    <col min="1802" max="1802" width="9.140625" style="561"/>
    <col min="1803" max="1803" width="11.42578125" style="561" bestFit="1" customWidth="1"/>
    <col min="1804" max="2048" width="9.140625" style="561"/>
    <col min="2049" max="2049" width="6" style="561" customWidth="1"/>
    <col min="2050" max="2050" width="42.7109375" style="561" customWidth="1"/>
    <col min="2051" max="2051" width="8.85546875" style="561" customWidth="1"/>
    <col min="2052" max="2052" width="13.85546875" style="561" customWidth="1"/>
    <col min="2053" max="2053" width="13.7109375" style="561" customWidth="1"/>
    <col min="2054" max="2054" width="16.28515625" style="561" customWidth="1"/>
    <col min="2055" max="2055" width="35.28515625" style="561" customWidth="1"/>
    <col min="2056" max="2056" width="9.140625" style="561"/>
    <col min="2057" max="2057" width="16.85546875" style="561" customWidth="1"/>
    <col min="2058" max="2058" width="9.140625" style="561"/>
    <col min="2059" max="2059" width="11.42578125" style="561" bestFit="1" customWidth="1"/>
    <col min="2060" max="2304" width="9.140625" style="561"/>
    <col min="2305" max="2305" width="6" style="561" customWidth="1"/>
    <col min="2306" max="2306" width="42.7109375" style="561" customWidth="1"/>
    <col min="2307" max="2307" width="8.85546875" style="561" customWidth="1"/>
    <col min="2308" max="2308" width="13.85546875" style="561" customWidth="1"/>
    <col min="2309" max="2309" width="13.7109375" style="561" customWidth="1"/>
    <col min="2310" max="2310" width="16.28515625" style="561" customWidth="1"/>
    <col min="2311" max="2311" width="35.28515625" style="561" customWidth="1"/>
    <col min="2312" max="2312" width="9.140625" style="561"/>
    <col min="2313" max="2313" width="16.85546875" style="561" customWidth="1"/>
    <col min="2314" max="2314" width="9.140625" style="561"/>
    <col min="2315" max="2315" width="11.42578125" style="561" bestFit="1" customWidth="1"/>
    <col min="2316" max="2560" width="9.140625" style="561"/>
    <col min="2561" max="2561" width="6" style="561" customWidth="1"/>
    <col min="2562" max="2562" width="42.7109375" style="561" customWidth="1"/>
    <col min="2563" max="2563" width="8.85546875" style="561" customWidth="1"/>
    <col min="2564" max="2564" width="13.85546875" style="561" customWidth="1"/>
    <col min="2565" max="2565" width="13.7109375" style="561" customWidth="1"/>
    <col min="2566" max="2566" width="16.28515625" style="561" customWidth="1"/>
    <col min="2567" max="2567" width="35.28515625" style="561" customWidth="1"/>
    <col min="2568" max="2568" width="9.140625" style="561"/>
    <col min="2569" max="2569" width="16.85546875" style="561" customWidth="1"/>
    <col min="2570" max="2570" width="9.140625" style="561"/>
    <col min="2571" max="2571" width="11.42578125" style="561" bestFit="1" customWidth="1"/>
    <col min="2572" max="2816" width="9.140625" style="561"/>
    <col min="2817" max="2817" width="6" style="561" customWidth="1"/>
    <col min="2818" max="2818" width="42.7109375" style="561" customWidth="1"/>
    <col min="2819" max="2819" width="8.85546875" style="561" customWidth="1"/>
    <col min="2820" max="2820" width="13.85546875" style="561" customWidth="1"/>
    <col min="2821" max="2821" width="13.7109375" style="561" customWidth="1"/>
    <col min="2822" max="2822" width="16.28515625" style="561" customWidth="1"/>
    <col min="2823" max="2823" width="35.28515625" style="561" customWidth="1"/>
    <col min="2824" max="2824" width="9.140625" style="561"/>
    <col min="2825" max="2825" width="16.85546875" style="561" customWidth="1"/>
    <col min="2826" max="2826" width="9.140625" style="561"/>
    <col min="2827" max="2827" width="11.42578125" style="561" bestFit="1" customWidth="1"/>
    <col min="2828" max="3072" width="9.140625" style="561"/>
    <col min="3073" max="3073" width="6" style="561" customWidth="1"/>
    <col min="3074" max="3074" width="42.7109375" style="561" customWidth="1"/>
    <col min="3075" max="3075" width="8.85546875" style="561" customWidth="1"/>
    <col min="3076" max="3076" width="13.85546875" style="561" customWidth="1"/>
    <col min="3077" max="3077" width="13.7109375" style="561" customWidth="1"/>
    <col min="3078" max="3078" width="16.28515625" style="561" customWidth="1"/>
    <col min="3079" max="3079" width="35.28515625" style="561" customWidth="1"/>
    <col min="3080" max="3080" width="9.140625" style="561"/>
    <col min="3081" max="3081" width="16.85546875" style="561" customWidth="1"/>
    <col min="3082" max="3082" width="9.140625" style="561"/>
    <col min="3083" max="3083" width="11.42578125" style="561" bestFit="1" customWidth="1"/>
    <col min="3084" max="3328" width="9.140625" style="561"/>
    <col min="3329" max="3329" width="6" style="561" customWidth="1"/>
    <col min="3330" max="3330" width="42.7109375" style="561" customWidth="1"/>
    <col min="3331" max="3331" width="8.85546875" style="561" customWidth="1"/>
    <col min="3332" max="3332" width="13.85546875" style="561" customWidth="1"/>
    <col min="3333" max="3333" width="13.7109375" style="561" customWidth="1"/>
    <col min="3334" max="3334" width="16.28515625" style="561" customWidth="1"/>
    <col min="3335" max="3335" width="35.28515625" style="561" customWidth="1"/>
    <col min="3336" max="3336" width="9.140625" style="561"/>
    <col min="3337" max="3337" width="16.85546875" style="561" customWidth="1"/>
    <col min="3338" max="3338" width="9.140625" style="561"/>
    <col min="3339" max="3339" width="11.42578125" style="561" bestFit="1" customWidth="1"/>
    <col min="3340" max="3584" width="9.140625" style="561"/>
    <col min="3585" max="3585" width="6" style="561" customWidth="1"/>
    <col min="3586" max="3586" width="42.7109375" style="561" customWidth="1"/>
    <col min="3587" max="3587" width="8.85546875" style="561" customWidth="1"/>
    <col min="3588" max="3588" width="13.85546875" style="561" customWidth="1"/>
    <col min="3589" max="3589" width="13.7109375" style="561" customWidth="1"/>
    <col min="3590" max="3590" width="16.28515625" style="561" customWidth="1"/>
    <col min="3591" max="3591" width="35.28515625" style="561" customWidth="1"/>
    <col min="3592" max="3592" width="9.140625" style="561"/>
    <col min="3593" max="3593" width="16.85546875" style="561" customWidth="1"/>
    <col min="3594" max="3594" width="9.140625" style="561"/>
    <col min="3595" max="3595" width="11.42578125" style="561" bestFit="1" customWidth="1"/>
    <col min="3596" max="3840" width="9.140625" style="561"/>
    <col min="3841" max="3841" width="6" style="561" customWidth="1"/>
    <col min="3842" max="3842" width="42.7109375" style="561" customWidth="1"/>
    <col min="3843" max="3843" width="8.85546875" style="561" customWidth="1"/>
    <col min="3844" max="3844" width="13.85546875" style="561" customWidth="1"/>
    <col min="3845" max="3845" width="13.7109375" style="561" customWidth="1"/>
    <col min="3846" max="3846" width="16.28515625" style="561" customWidth="1"/>
    <col min="3847" max="3847" width="35.28515625" style="561" customWidth="1"/>
    <col min="3848" max="3848" width="9.140625" style="561"/>
    <col min="3849" max="3849" width="16.85546875" style="561" customWidth="1"/>
    <col min="3850" max="3850" width="9.140625" style="561"/>
    <col min="3851" max="3851" width="11.42578125" style="561" bestFit="1" customWidth="1"/>
    <col min="3852" max="4096" width="9.140625" style="561"/>
    <col min="4097" max="4097" width="6" style="561" customWidth="1"/>
    <col min="4098" max="4098" width="42.7109375" style="561" customWidth="1"/>
    <col min="4099" max="4099" width="8.85546875" style="561" customWidth="1"/>
    <col min="4100" max="4100" width="13.85546875" style="561" customWidth="1"/>
    <col min="4101" max="4101" width="13.7109375" style="561" customWidth="1"/>
    <col min="4102" max="4102" width="16.28515625" style="561" customWidth="1"/>
    <col min="4103" max="4103" width="35.28515625" style="561" customWidth="1"/>
    <col min="4104" max="4104" width="9.140625" style="561"/>
    <col min="4105" max="4105" width="16.85546875" style="561" customWidth="1"/>
    <col min="4106" max="4106" width="9.140625" style="561"/>
    <col min="4107" max="4107" width="11.42578125" style="561" bestFit="1" customWidth="1"/>
    <col min="4108" max="4352" width="9.140625" style="561"/>
    <col min="4353" max="4353" width="6" style="561" customWidth="1"/>
    <col min="4354" max="4354" width="42.7109375" style="561" customWidth="1"/>
    <col min="4355" max="4355" width="8.85546875" style="561" customWidth="1"/>
    <col min="4356" max="4356" width="13.85546875" style="561" customWidth="1"/>
    <col min="4357" max="4357" width="13.7109375" style="561" customWidth="1"/>
    <col min="4358" max="4358" width="16.28515625" style="561" customWidth="1"/>
    <col min="4359" max="4359" width="35.28515625" style="561" customWidth="1"/>
    <col min="4360" max="4360" width="9.140625" style="561"/>
    <col min="4361" max="4361" width="16.85546875" style="561" customWidth="1"/>
    <col min="4362" max="4362" width="9.140625" style="561"/>
    <col min="4363" max="4363" width="11.42578125" style="561" bestFit="1" customWidth="1"/>
    <col min="4364" max="4608" width="9.140625" style="561"/>
    <col min="4609" max="4609" width="6" style="561" customWidth="1"/>
    <col min="4610" max="4610" width="42.7109375" style="561" customWidth="1"/>
    <col min="4611" max="4611" width="8.85546875" style="561" customWidth="1"/>
    <col min="4612" max="4612" width="13.85546875" style="561" customWidth="1"/>
    <col min="4613" max="4613" width="13.7109375" style="561" customWidth="1"/>
    <col min="4614" max="4614" width="16.28515625" style="561" customWidth="1"/>
    <col min="4615" max="4615" width="35.28515625" style="561" customWidth="1"/>
    <col min="4616" max="4616" width="9.140625" style="561"/>
    <col min="4617" max="4617" width="16.85546875" style="561" customWidth="1"/>
    <col min="4618" max="4618" width="9.140625" style="561"/>
    <col min="4619" max="4619" width="11.42578125" style="561" bestFit="1" customWidth="1"/>
    <col min="4620" max="4864" width="9.140625" style="561"/>
    <col min="4865" max="4865" width="6" style="561" customWidth="1"/>
    <col min="4866" max="4866" width="42.7109375" style="561" customWidth="1"/>
    <col min="4867" max="4867" width="8.85546875" style="561" customWidth="1"/>
    <col min="4868" max="4868" width="13.85546875" style="561" customWidth="1"/>
    <col min="4869" max="4869" width="13.7109375" style="561" customWidth="1"/>
    <col min="4870" max="4870" width="16.28515625" style="561" customWidth="1"/>
    <col min="4871" max="4871" width="35.28515625" style="561" customWidth="1"/>
    <col min="4872" max="4872" width="9.140625" style="561"/>
    <col min="4873" max="4873" width="16.85546875" style="561" customWidth="1"/>
    <col min="4874" max="4874" width="9.140625" style="561"/>
    <col min="4875" max="4875" width="11.42578125" style="561" bestFit="1" customWidth="1"/>
    <col min="4876" max="5120" width="9.140625" style="561"/>
    <col min="5121" max="5121" width="6" style="561" customWidth="1"/>
    <col min="5122" max="5122" width="42.7109375" style="561" customWidth="1"/>
    <col min="5123" max="5123" width="8.85546875" style="561" customWidth="1"/>
    <col min="5124" max="5124" width="13.85546875" style="561" customWidth="1"/>
    <col min="5125" max="5125" width="13.7109375" style="561" customWidth="1"/>
    <col min="5126" max="5126" width="16.28515625" style="561" customWidth="1"/>
    <col min="5127" max="5127" width="35.28515625" style="561" customWidth="1"/>
    <col min="5128" max="5128" width="9.140625" style="561"/>
    <col min="5129" max="5129" width="16.85546875" style="561" customWidth="1"/>
    <col min="5130" max="5130" width="9.140625" style="561"/>
    <col min="5131" max="5131" width="11.42578125" style="561" bestFit="1" customWidth="1"/>
    <col min="5132" max="5376" width="9.140625" style="561"/>
    <col min="5377" max="5377" width="6" style="561" customWidth="1"/>
    <col min="5378" max="5378" width="42.7109375" style="561" customWidth="1"/>
    <col min="5379" max="5379" width="8.85546875" style="561" customWidth="1"/>
    <col min="5380" max="5380" width="13.85546875" style="561" customWidth="1"/>
    <col min="5381" max="5381" width="13.7109375" style="561" customWidth="1"/>
    <col min="5382" max="5382" width="16.28515625" style="561" customWidth="1"/>
    <col min="5383" max="5383" width="35.28515625" style="561" customWidth="1"/>
    <col min="5384" max="5384" width="9.140625" style="561"/>
    <col min="5385" max="5385" width="16.85546875" style="561" customWidth="1"/>
    <col min="5386" max="5386" width="9.140625" style="561"/>
    <col min="5387" max="5387" width="11.42578125" style="561" bestFit="1" customWidth="1"/>
    <col min="5388" max="5632" width="9.140625" style="561"/>
    <col min="5633" max="5633" width="6" style="561" customWidth="1"/>
    <col min="5634" max="5634" width="42.7109375" style="561" customWidth="1"/>
    <col min="5635" max="5635" width="8.85546875" style="561" customWidth="1"/>
    <col min="5636" max="5636" width="13.85546875" style="561" customWidth="1"/>
    <col min="5637" max="5637" width="13.7109375" style="561" customWidth="1"/>
    <col min="5638" max="5638" width="16.28515625" style="561" customWidth="1"/>
    <col min="5639" max="5639" width="35.28515625" style="561" customWidth="1"/>
    <col min="5640" max="5640" width="9.140625" style="561"/>
    <col min="5641" max="5641" width="16.85546875" style="561" customWidth="1"/>
    <col min="5642" max="5642" width="9.140625" style="561"/>
    <col min="5643" max="5643" width="11.42578125" style="561" bestFit="1" customWidth="1"/>
    <col min="5644" max="5888" width="9.140625" style="561"/>
    <col min="5889" max="5889" width="6" style="561" customWidth="1"/>
    <col min="5890" max="5890" width="42.7109375" style="561" customWidth="1"/>
    <col min="5891" max="5891" width="8.85546875" style="561" customWidth="1"/>
    <col min="5892" max="5892" width="13.85546875" style="561" customWidth="1"/>
    <col min="5893" max="5893" width="13.7109375" style="561" customWidth="1"/>
    <col min="5894" max="5894" width="16.28515625" style="561" customWidth="1"/>
    <col min="5895" max="5895" width="35.28515625" style="561" customWidth="1"/>
    <col min="5896" max="5896" width="9.140625" style="561"/>
    <col min="5897" max="5897" width="16.85546875" style="561" customWidth="1"/>
    <col min="5898" max="5898" width="9.140625" style="561"/>
    <col min="5899" max="5899" width="11.42578125" style="561" bestFit="1" customWidth="1"/>
    <col min="5900" max="6144" width="9.140625" style="561"/>
    <col min="6145" max="6145" width="6" style="561" customWidth="1"/>
    <col min="6146" max="6146" width="42.7109375" style="561" customWidth="1"/>
    <col min="6147" max="6147" width="8.85546875" style="561" customWidth="1"/>
    <col min="6148" max="6148" width="13.85546875" style="561" customWidth="1"/>
    <col min="6149" max="6149" width="13.7109375" style="561" customWidth="1"/>
    <col min="6150" max="6150" width="16.28515625" style="561" customWidth="1"/>
    <col min="6151" max="6151" width="35.28515625" style="561" customWidth="1"/>
    <col min="6152" max="6152" width="9.140625" style="561"/>
    <col min="6153" max="6153" width="16.85546875" style="561" customWidth="1"/>
    <col min="6154" max="6154" width="9.140625" style="561"/>
    <col min="6155" max="6155" width="11.42578125" style="561" bestFit="1" customWidth="1"/>
    <col min="6156" max="6400" width="9.140625" style="561"/>
    <col min="6401" max="6401" width="6" style="561" customWidth="1"/>
    <col min="6402" max="6402" width="42.7109375" style="561" customWidth="1"/>
    <col min="6403" max="6403" width="8.85546875" style="561" customWidth="1"/>
    <col min="6404" max="6404" width="13.85546875" style="561" customWidth="1"/>
    <col min="6405" max="6405" width="13.7109375" style="561" customWidth="1"/>
    <col min="6406" max="6406" width="16.28515625" style="561" customWidth="1"/>
    <col min="6407" max="6407" width="35.28515625" style="561" customWidth="1"/>
    <col min="6408" max="6408" width="9.140625" style="561"/>
    <col min="6409" max="6409" width="16.85546875" style="561" customWidth="1"/>
    <col min="6410" max="6410" width="9.140625" style="561"/>
    <col min="6411" max="6411" width="11.42578125" style="561" bestFit="1" customWidth="1"/>
    <col min="6412" max="6656" width="9.140625" style="561"/>
    <col min="6657" max="6657" width="6" style="561" customWidth="1"/>
    <col min="6658" max="6658" width="42.7109375" style="561" customWidth="1"/>
    <col min="6659" max="6659" width="8.85546875" style="561" customWidth="1"/>
    <col min="6660" max="6660" width="13.85546875" style="561" customWidth="1"/>
    <col min="6661" max="6661" width="13.7109375" style="561" customWidth="1"/>
    <col min="6662" max="6662" width="16.28515625" style="561" customWidth="1"/>
    <col min="6663" max="6663" width="35.28515625" style="561" customWidth="1"/>
    <col min="6664" max="6664" width="9.140625" style="561"/>
    <col min="6665" max="6665" width="16.85546875" style="561" customWidth="1"/>
    <col min="6666" max="6666" width="9.140625" style="561"/>
    <col min="6667" max="6667" width="11.42578125" style="561" bestFit="1" customWidth="1"/>
    <col min="6668" max="6912" width="9.140625" style="561"/>
    <col min="6913" max="6913" width="6" style="561" customWidth="1"/>
    <col min="6914" max="6914" width="42.7109375" style="561" customWidth="1"/>
    <col min="6915" max="6915" width="8.85546875" style="561" customWidth="1"/>
    <col min="6916" max="6916" width="13.85546875" style="561" customWidth="1"/>
    <col min="6917" max="6917" width="13.7109375" style="561" customWidth="1"/>
    <col min="6918" max="6918" width="16.28515625" style="561" customWidth="1"/>
    <col min="6919" max="6919" width="35.28515625" style="561" customWidth="1"/>
    <col min="6920" max="6920" width="9.140625" style="561"/>
    <col min="6921" max="6921" width="16.85546875" style="561" customWidth="1"/>
    <col min="6922" max="6922" width="9.140625" style="561"/>
    <col min="6923" max="6923" width="11.42578125" style="561" bestFit="1" customWidth="1"/>
    <col min="6924" max="7168" width="9.140625" style="561"/>
    <col min="7169" max="7169" width="6" style="561" customWidth="1"/>
    <col min="7170" max="7170" width="42.7109375" style="561" customWidth="1"/>
    <col min="7171" max="7171" width="8.85546875" style="561" customWidth="1"/>
    <col min="7172" max="7172" width="13.85546875" style="561" customWidth="1"/>
    <col min="7173" max="7173" width="13.7109375" style="561" customWidth="1"/>
    <col min="7174" max="7174" width="16.28515625" style="561" customWidth="1"/>
    <col min="7175" max="7175" width="35.28515625" style="561" customWidth="1"/>
    <col min="7176" max="7176" width="9.140625" style="561"/>
    <col min="7177" max="7177" width="16.85546875" style="561" customWidth="1"/>
    <col min="7178" max="7178" width="9.140625" style="561"/>
    <col min="7179" max="7179" width="11.42578125" style="561" bestFit="1" customWidth="1"/>
    <col min="7180" max="7424" width="9.140625" style="561"/>
    <col min="7425" max="7425" width="6" style="561" customWidth="1"/>
    <col min="7426" max="7426" width="42.7109375" style="561" customWidth="1"/>
    <col min="7427" max="7427" width="8.85546875" style="561" customWidth="1"/>
    <col min="7428" max="7428" width="13.85546875" style="561" customWidth="1"/>
    <col min="7429" max="7429" width="13.7109375" style="561" customWidth="1"/>
    <col min="7430" max="7430" width="16.28515625" style="561" customWidth="1"/>
    <col min="7431" max="7431" width="35.28515625" style="561" customWidth="1"/>
    <col min="7432" max="7432" width="9.140625" style="561"/>
    <col min="7433" max="7433" width="16.85546875" style="561" customWidth="1"/>
    <col min="7434" max="7434" width="9.140625" style="561"/>
    <col min="7435" max="7435" width="11.42578125" style="561" bestFit="1" customWidth="1"/>
    <col min="7436" max="7680" width="9.140625" style="561"/>
    <col min="7681" max="7681" width="6" style="561" customWidth="1"/>
    <col min="7682" max="7682" width="42.7109375" style="561" customWidth="1"/>
    <col min="7683" max="7683" width="8.85546875" style="561" customWidth="1"/>
    <col min="7684" max="7684" width="13.85546875" style="561" customWidth="1"/>
    <col min="7685" max="7685" width="13.7109375" style="561" customWidth="1"/>
    <col min="7686" max="7686" width="16.28515625" style="561" customWidth="1"/>
    <col min="7687" max="7687" width="35.28515625" style="561" customWidth="1"/>
    <col min="7688" max="7688" width="9.140625" style="561"/>
    <col min="7689" max="7689" width="16.85546875" style="561" customWidth="1"/>
    <col min="7690" max="7690" width="9.140625" style="561"/>
    <col min="7691" max="7691" width="11.42578125" style="561" bestFit="1" customWidth="1"/>
    <col min="7692" max="7936" width="9.140625" style="561"/>
    <col min="7937" max="7937" width="6" style="561" customWidth="1"/>
    <col min="7938" max="7938" width="42.7109375" style="561" customWidth="1"/>
    <col min="7939" max="7939" width="8.85546875" style="561" customWidth="1"/>
    <col min="7940" max="7940" width="13.85546875" style="561" customWidth="1"/>
    <col min="7941" max="7941" width="13.7109375" style="561" customWidth="1"/>
    <col min="7942" max="7942" width="16.28515625" style="561" customWidth="1"/>
    <col min="7943" max="7943" width="35.28515625" style="561" customWidth="1"/>
    <col min="7944" max="7944" width="9.140625" style="561"/>
    <col min="7945" max="7945" width="16.85546875" style="561" customWidth="1"/>
    <col min="7946" max="7946" width="9.140625" style="561"/>
    <col min="7947" max="7947" width="11.42578125" style="561" bestFit="1" customWidth="1"/>
    <col min="7948" max="8192" width="9.140625" style="561"/>
    <col min="8193" max="8193" width="6" style="561" customWidth="1"/>
    <col min="8194" max="8194" width="42.7109375" style="561" customWidth="1"/>
    <col min="8195" max="8195" width="8.85546875" style="561" customWidth="1"/>
    <col min="8196" max="8196" width="13.85546875" style="561" customWidth="1"/>
    <col min="8197" max="8197" width="13.7109375" style="561" customWidth="1"/>
    <col min="8198" max="8198" width="16.28515625" style="561" customWidth="1"/>
    <col min="8199" max="8199" width="35.28515625" style="561" customWidth="1"/>
    <col min="8200" max="8200" width="9.140625" style="561"/>
    <col min="8201" max="8201" width="16.85546875" style="561" customWidth="1"/>
    <col min="8202" max="8202" width="9.140625" style="561"/>
    <col min="8203" max="8203" width="11.42578125" style="561" bestFit="1" customWidth="1"/>
    <col min="8204" max="8448" width="9.140625" style="561"/>
    <col min="8449" max="8449" width="6" style="561" customWidth="1"/>
    <col min="8450" max="8450" width="42.7109375" style="561" customWidth="1"/>
    <col min="8451" max="8451" width="8.85546875" style="561" customWidth="1"/>
    <col min="8452" max="8452" width="13.85546875" style="561" customWidth="1"/>
    <col min="8453" max="8453" width="13.7109375" style="561" customWidth="1"/>
    <col min="8454" max="8454" width="16.28515625" style="561" customWidth="1"/>
    <col min="8455" max="8455" width="35.28515625" style="561" customWidth="1"/>
    <col min="8456" max="8456" width="9.140625" style="561"/>
    <col min="8457" max="8457" width="16.85546875" style="561" customWidth="1"/>
    <col min="8458" max="8458" width="9.140625" style="561"/>
    <col min="8459" max="8459" width="11.42578125" style="561" bestFit="1" customWidth="1"/>
    <col min="8460" max="8704" width="9.140625" style="561"/>
    <col min="8705" max="8705" width="6" style="561" customWidth="1"/>
    <col min="8706" max="8706" width="42.7109375" style="561" customWidth="1"/>
    <col min="8707" max="8707" width="8.85546875" style="561" customWidth="1"/>
    <col min="8708" max="8708" width="13.85546875" style="561" customWidth="1"/>
    <col min="8709" max="8709" width="13.7109375" style="561" customWidth="1"/>
    <col min="8710" max="8710" width="16.28515625" style="561" customWidth="1"/>
    <col min="8711" max="8711" width="35.28515625" style="561" customWidth="1"/>
    <col min="8712" max="8712" width="9.140625" style="561"/>
    <col min="8713" max="8713" width="16.85546875" style="561" customWidth="1"/>
    <col min="8714" max="8714" width="9.140625" style="561"/>
    <col min="8715" max="8715" width="11.42578125" style="561" bestFit="1" customWidth="1"/>
    <col min="8716" max="8960" width="9.140625" style="561"/>
    <col min="8961" max="8961" width="6" style="561" customWidth="1"/>
    <col min="8962" max="8962" width="42.7109375" style="561" customWidth="1"/>
    <col min="8963" max="8963" width="8.85546875" style="561" customWidth="1"/>
    <col min="8964" max="8964" width="13.85546875" style="561" customWidth="1"/>
    <col min="8965" max="8965" width="13.7109375" style="561" customWidth="1"/>
    <col min="8966" max="8966" width="16.28515625" style="561" customWidth="1"/>
    <col min="8967" max="8967" width="35.28515625" style="561" customWidth="1"/>
    <col min="8968" max="8968" width="9.140625" style="561"/>
    <col min="8969" max="8969" width="16.85546875" style="561" customWidth="1"/>
    <col min="8970" max="8970" width="9.140625" style="561"/>
    <col min="8971" max="8971" width="11.42578125" style="561" bestFit="1" customWidth="1"/>
    <col min="8972" max="9216" width="9.140625" style="561"/>
    <col min="9217" max="9217" width="6" style="561" customWidth="1"/>
    <col min="9218" max="9218" width="42.7109375" style="561" customWidth="1"/>
    <col min="9219" max="9219" width="8.85546875" style="561" customWidth="1"/>
    <col min="9220" max="9220" width="13.85546875" style="561" customWidth="1"/>
    <col min="9221" max="9221" width="13.7109375" style="561" customWidth="1"/>
    <col min="9222" max="9222" width="16.28515625" style="561" customWidth="1"/>
    <col min="9223" max="9223" width="35.28515625" style="561" customWidth="1"/>
    <col min="9224" max="9224" width="9.140625" style="561"/>
    <col min="9225" max="9225" width="16.85546875" style="561" customWidth="1"/>
    <col min="9226" max="9226" width="9.140625" style="561"/>
    <col min="9227" max="9227" width="11.42578125" style="561" bestFit="1" customWidth="1"/>
    <col min="9228" max="9472" width="9.140625" style="561"/>
    <col min="9473" max="9473" width="6" style="561" customWidth="1"/>
    <col min="9474" max="9474" width="42.7109375" style="561" customWidth="1"/>
    <col min="9475" max="9475" width="8.85546875" style="561" customWidth="1"/>
    <col min="9476" max="9476" width="13.85546875" style="561" customWidth="1"/>
    <col min="9477" max="9477" width="13.7109375" style="561" customWidth="1"/>
    <col min="9478" max="9478" width="16.28515625" style="561" customWidth="1"/>
    <col min="9479" max="9479" width="35.28515625" style="561" customWidth="1"/>
    <col min="9480" max="9480" width="9.140625" style="561"/>
    <col min="9481" max="9481" width="16.85546875" style="561" customWidth="1"/>
    <col min="9482" max="9482" width="9.140625" style="561"/>
    <col min="9483" max="9483" width="11.42578125" style="561" bestFit="1" customWidth="1"/>
    <col min="9484" max="9728" width="9.140625" style="561"/>
    <col min="9729" max="9729" width="6" style="561" customWidth="1"/>
    <col min="9730" max="9730" width="42.7109375" style="561" customWidth="1"/>
    <col min="9731" max="9731" width="8.85546875" style="561" customWidth="1"/>
    <col min="9732" max="9732" width="13.85546875" style="561" customWidth="1"/>
    <col min="9733" max="9733" width="13.7109375" style="561" customWidth="1"/>
    <col min="9734" max="9734" width="16.28515625" style="561" customWidth="1"/>
    <col min="9735" max="9735" width="35.28515625" style="561" customWidth="1"/>
    <col min="9736" max="9736" width="9.140625" style="561"/>
    <col min="9737" max="9737" width="16.85546875" style="561" customWidth="1"/>
    <col min="9738" max="9738" width="9.140625" style="561"/>
    <col min="9739" max="9739" width="11.42578125" style="561" bestFit="1" customWidth="1"/>
    <col min="9740" max="9984" width="9.140625" style="561"/>
    <col min="9985" max="9985" width="6" style="561" customWidth="1"/>
    <col min="9986" max="9986" width="42.7109375" style="561" customWidth="1"/>
    <col min="9987" max="9987" width="8.85546875" style="561" customWidth="1"/>
    <col min="9988" max="9988" width="13.85546875" style="561" customWidth="1"/>
    <col min="9989" max="9989" width="13.7109375" style="561" customWidth="1"/>
    <col min="9990" max="9990" width="16.28515625" style="561" customWidth="1"/>
    <col min="9991" max="9991" width="35.28515625" style="561" customWidth="1"/>
    <col min="9992" max="9992" width="9.140625" style="561"/>
    <col min="9993" max="9993" width="16.85546875" style="561" customWidth="1"/>
    <col min="9994" max="9994" width="9.140625" style="561"/>
    <col min="9995" max="9995" width="11.42578125" style="561" bestFit="1" customWidth="1"/>
    <col min="9996" max="10240" width="9.140625" style="561"/>
    <col min="10241" max="10241" width="6" style="561" customWidth="1"/>
    <col min="10242" max="10242" width="42.7109375" style="561" customWidth="1"/>
    <col min="10243" max="10243" width="8.85546875" style="561" customWidth="1"/>
    <col min="10244" max="10244" width="13.85546875" style="561" customWidth="1"/>
    <col min="10245" max="10245" width="13.7109375" style="561" customWidth="1"/>
    <col min="10246" max="10246" width="16.28515625" style="561" customWidth="1"/>
    <col min="10247" max="10247" width="35.28515625" style="561" customWidth="1"/>
    <col min="10248" max="10248" width="9.140625" style="561"/>
    <col min="10249" max="10249" width="16.85546875" style="561" customWidth="1"/>
    <col min="10250" max="10250" width="9.140625" style="561"/>
    <col min="10251" max="10251" width="11.42578125" style="561" bestFit="1" customWidth="1"/>
    <col min="10252" max="10496" width="9.140625" style="561"/>
    <col min="10497" max="10497" width="6" style="561" customWidth="1"/>
    <col min="10498" max="10498" width="42.7109375" style="561" customWidth="1"/>
    <col min="10499" max="10499" width="8.85546875" style="561" customWidth="1"/>
    <col min="10500" max="10500" width="13.85546875" style="561" customWidth="1"/>
    <col min="10501" max="10501" width="13.7109375" style="561" customWidth="1"/>
    <col min="10502" max="10502" width="16.28515625" style="561" customWidth="1"/>
    <col min="10503" max="10503" width="35.28515625" style="561" customWidth="1"/>
    <col min="10504" max="10504" width="9.140625" style="561"/>
    <col min="10505" max="10505" width="16.85546875" style="561" customWidth="1"/>
    <col min="10506" max="10506" width="9.140625" style="561"/>
    <col min="10507" max="10507" width="11.42578125" style="561" bestFit="1" customWidth="1"/>
    <col min="10508" max="10752" width="9.140625" style="561"/>
    <col min="10753" max="10753" width="6" style="561" customWidth="1"/>
    <col min="10754" max="10754" width="42.7109375" style="561" customWidth="1"/>
    <col min="10755" max="10755" width="8.85546875" style="561" customWidth="1"/>
    <col min="10756" max="10756" width="13.85546875" style="561" customWidth="1"/>
    <col min="10757" max="10757" width="13.7109375" style="561" customWidth="1"/>
    <col min="10758" max="10758" width="16.28515625" style="561" customWidth="1"/>
    <col min="10759" max="10759" width="35.28515625" style="561" customWidth="1"/>
    <col min="10760" max="10760" width="9.140625" style="561"/>
    <col min="10761" max="10761" width="16.85546875" style="561" customWidth="1"/>
    <col min="10762" max="10762" width="9.140625" style="561"/>
    <col min="10763" max="10763" width="11.42578125" style="561" bestFit="1" customWidth="1"/>
    <col min="10764" max="11008" width="9.140625" style="561"/>
    <col min="11009" max="11009" width="6" style="561" customWidth="1"/>
    <col min="11010" max="11010" width="42.7109375" style="561" customWidth="1"/>
    <col min="11011" max="11011" width="8.85546875" style="561" customWidth="1"/>
    <col min="11012" max="11012" width="13.85546875" style="561" customWidth="1"/>
    <col min="11013" max="11013" width="13.7109375" style="561" customWidth="1"/>
    <col min="11014" max="11014" width="16.28515625" style="561" customWidth="1"/>
    <col min="11015" max="11015" width="35.28515625" style="561" customWidth="1"/>
    <col min="11016" max="11016" width="9.140625" style="561"/>
    <col min="11017" max="11017" width="16.85546875" style="561" customWidth="1"/>
    <col min="11018" max="11018" width="9.140625" style="561"/>
    <col min="11019" max="11019" width="11.42578125" style="561" bestFit="1" customWidth="1"/>
    <col min="11020" max="11264" width="9.140625" style="561"/>
    <col min="11265" max="11265" width="6" style="561" customWidth="1"/>
    <col min="11266" max="11266" width="42.7109375" style="561" customWidth="1"/>
    <col min="11267" max="11267" width="8.85546875" style="561" customWidth="1"/>
    <col min="11268" max="11268" width="13.85546875" style="561" customWidth="1"/>
    <col min="11269" max="11269" width="13.7109375" style="561" customWidth="1"/>
    <col min="11270" max="11270" width="16.28515625" style="561" customWidth="1"/>
    <col min="11271" max="11271" width="35.28515625" style="561" customWidth="1"/>
    <col min="11272" max="11272" width="9.140625" style="561"/>
    <col min="11273" max="11273" width="16.85546875" style="561" customWidth="1"/>
    <col min="11274" max="11274" width="9.140625" style="561"/>
    <col min="11275" max="11275" width="11.42578125" style="561" bestFit="1" customWidth="1"/>
    <col min="11276" max="11520" width="9.140625" style="561"/>
    <col min="11521" max="11521" width="6" style="561" customWidth="1"/>
    <col min="11522" max="11522" width="42.7109375" style="561" customWidth="1"/>
    <col min="11523" max="11523" width="8.85546875" style="561" customWidth="1"/>
    <col min="11524" max="11524" width="13.85546875" style="561" customWidth="1"/>
    <col min="11525" max="11525" width="13.7109375" style="561" customWidth="1"/>
    <col min="11526" max="11526" width="16.28515625" style="561" customWidth="1"/>
    <col min="11527" max="11527" width="35.28515625" style="561" customWidth="1"/>
    <col min="11528" max="11528" width="9.140625" style="561"/>
    <col min="11529" max="11529" width="16.85546875" style="561" customWidth="1"/>
    <col min="11530" max="11530" width="9.140625" style="561"/>
    <col min="11531" max="11531" width="11.42578125" style="561" bestFit="1" customWidth="1"/>
    <col min="11532" max="11776" width="9.140625" style="561"/>
    <col min="11777" max="11777" width="6" style="561" customWidth="1"/>
    <col min="11778" max="11778" width="42.7109375" style="561" customWidth="1"/>
    <col min="11779" max="11779" width="8.85546875" style="561" customWidth="1"/>
    <col min="11780" max="11780" width="13.85546875" style="561" customWidth="1"/>
    <col min="11781" max="11781" width="13.7109375" style="561" customWidth="1"/>
    <col min="11782" max="11782" width="16.28515625" style="561" customWidth="1"/>
    <col min="11783" max="11783" width="35.28515625" style="561" customWidth="1"/>
    <col min="11784" max="11784" width="9.140625" style="561"/>
    <col min="11785" max="11785" width="16.85546875" style="561" customWidth="1"/>
    <col min="11786" max="11786" width="9.140625" style="561"/>
    <col min="11787" max="11787" width="11.42578125" style="561" bestFit="1" customWidth="1"/>
    <col min="11788" max="12032" width="9.140625" style="561"/>
    <col min="12033" max="12033" width="6" style="561" customWidth="1"/>
    <col min="12034" max="12034" width="42.7109375" style="561" customWidth="1"/>
    <col min="12035" max="12035" width="8.85546875" style="561" customWidth="1"/>
    <col min="12036" max="12036" width="13.85546875" style="561" customWidth="1"/>
    <col min="12037" max="12037" width="13.7109375" style="561" customWidth="1"/>
    <col min="12038" max="12038" width="16.28515625" style="561" customWidth="1"/>
    <col min="12039" max="12039" width="35.28515625" style="561" customWidth="1"/>
    <col min="12040" max="12040" width="9.140625" style="561"/>
    <col min="12041" max="12041" width="16.85546875" style="561" customWidth="1"/>
    <col min="12042" max="12042" width="9.140625" style="561"/>
    <col min="12043" max="12043" width="11.42578125" style="561" bestFit="1" customWidth="1"/>
    <col min="12044" max="12288" width="9.140625" style="561"/>
    <col min="12289" max="12289" width="6" style="561" customWidth="1"/>
    <col min="12290" max="12290" width="42.7109375" style="561" customWidth="1"/>
    <col min="12291" max="12291" width="8.85546875" style="561" customWidth="1"/>
    <col min="12292" max="12292" width="13.85546875" style="561" customWidth="1"/>
    <col min="12293" max="12293" width="13.7109375" style="561" customWidth="1"/>
    <col min="12294" max="12294" width="16.28515625" style="561" customWidth="1"/>
    <col min="12295" max="12295" width="35.28515625" style="561" customWidth="1"/>
    <col min="12296" max="12296" width="9.140625" style="561"/>
    <col min="12297" max="12297" width="16.85546875" style="561" customWidth="1"/>
    <col min="12298" max="12298" width="9.140625" style="561"/>
    <col min="12299" max="12299" width="11.42578125" style="561" bestFit="1" customWidth="1"/>
    <col min="12300" max="12544" width="9.140625" style="561"/>
    <col min="12545" max="12545" width="6" style="561" customWidth="1"/>
    <col min="12546" max="12546" width="42.7109375" style="561" customWidth="1"/>
    <col min="12547" max="12547" width="8.85546875" style="561" customWidth="1"/>
    <col min="12548" max="12548" width="13.85546875" style="561" customWidth="1"/>
    <col min="12549" max="12549" width="13.7109375" style="561" customWidth="1"/>
    <col min="12550" max="12550" width="16.28515625" style="561" customWidth="1"/>
    <col min="12551" max="12551" width="35.28515625" style="561" customWidth="1"/>
    <col min="12552" max="12552" width="9.140625" style="561"/>
    <col min="12553" max="12553" width="16.85546875" style="561" customWidth="1"/>
    <col min="12554" max="12554" width="9.140625" style="561"/>
    <col min="12555" max="12555" width="11.42578125" style="561" bestFit="1" customWidth="1"/>
    <col min="12556" max="12800" width="9.140625" style="561"/>
    <col min="12801" max="12801" width="6" style="561" customWidth="1"/>
    <col min="12802" max="12802" width="42.7109375" style="561" customWidth="1"/>
    <col min="12803" max="12803" width="8.85546875" style="561" customWidth="1"/>
    <col min="12804" max="12804" width="13.85546875" style="561" customWidth="1"/>
    <col min="12805" max="12805" width="13.7109375" style="561" customWidth="1"/>
    <col min="12806" max="12806" width="16.28515625" style="561" customWidth="1"/>
    <col min="12807" max="12807" width="35.28515625" style="561" customWidth="1"/>
    <col min="12808" max="12808" width="9.140625" style="561"/>
    <col min="12809" max="12809" width="16.85546875" style="561" customWidth="1"/>
    <col min="12810" max="12810" width="9.140625" style="561"/>
    <col min="12811" max="12811" width="11.42578125" style="561" bestFit="1" customWidth="1"/>
    <col min="12812" max="13056" width="9.140625" style="561"/>
    <col min="13057" max="13057" width="6" style="561" customWidth="1"/>
    <col min="13058" max="13058" width="42.7109375" style="561" customWidth="1"/>
    <col min="13059" max="13059" width="8.85546875" style="561" customWidth="1"/>
    <col min="13060" max="13060" width="13.85546875" style="561" customWidth="1"/>
    <col min="13061" max="13061" width="13.7109375" style="561" customWidth="1"/>
    <col min="13062" max="13062" width="16.28515625" style="561" customWidth="1"/>
    <col min="13063" max="13063" width="35.28515625" style="561" customWidth="1"/>
    <col min="13064" max="13064" width="9.140625" style="561"/>
    <col min="13065" max="13065" width="16.85546875" style="561" customWidth="1"/>
    <col min="13066" max="13066" width="9.140625" style="561"/>
    <col min="13067" max="13067" width="11.42578125" style="561" bestFit="1" customWidth="1"/>
    <col min="13068" max="13312" width="9.140625" style="561"/>
    <col min="13313" max="13313" width="6" style="561" customWidth="1"/>
    <col min="13314" max="13314" width="42.7109375" style="561" customWidth="1"/>
    <col min="13315" max="13315" width="8.85546875" style="561" customWidth="1"/>
    <col min="13316" max="13316" width="13.85546875" style="561" customWidth="1"/>
    <col min="13317" max="13317" width="13.7109375" style="561" customWidth="1"/>
    <col min="13318" max="13318" width="16.28515625" style="561" customWidth="1"/>
    <col min="13319" max="13319" width="35.28515625" style="561" customWidth="1"/>
    <col min="13320" max="13320" width="9.140625" style="561"/>
    <col min="13321" max="13321" width="16.85546875" style="561" customWidth="1"/>
    <col min="13322" max="13322" width="9.140625" style="561"/>
    <col min="13323" max="13323" width="11.42578125" style="561" bestFit="1" customWidth="1"/>
    <col min="13324" max="13568" width="9.140625" style="561"/>
    <col min="13569" max="13569" width="6" style="561" customWidth="1"/>
    <col min="13570" max="13570" width="42.7109375" style="561" customWidth="1"/>
    <col min="13571" max="13571" width="8.85546875" style="561" customWidth="1"/>
    <col min="13572" max="13572" width="13.85546875" style="561" customWidth="1"/>
    <col min="13573" max="13573" width="13.7109375" style="561" customWidth="1"/>
    <col min="13574" max="13574" width="16.28515625" style="561" customWidth="1"/>
    <col min="13575" max="13575" width="35.28515625" style="561" customWidth="1"/>
    <col min="13576" max="13576" width="9.140625" style="561"/>
    <col min="13577" max="13577" width="16.85546875" style="561" customWidth="1"/>
    <col min="13578" max="13578" width="9.140625" style="561"/>
    <col min="13579" max="13579" width="11.42578125" style="561" bestFit="1" customWidth="1"/>
    <col min="13580" max="13824" width="9.140625" style="561"/>
    <col min="13825" max="13825" width="6" style="561" customWidth="1"/>
    <col min="13826" max="13826" width="42.7109375" style="561" customWidth="1"/>
    <col min="13827" max="13827" width="8.85546875" style="561" customWidth="1"/>
    <col min="13828" max="13828" width="13.85546875" style="561" customWidth="1"/>
    <col min="13829" max="13829" width="13.7109375" style="561" customWidth="1"/>
    <col min="13830" max="13830" width="16.28515625" style="561" customWidth="1"/>
    <col min="13831" max="13831" width="35.28515625" style="561" customWidth="1"/>
    <col min="13832" max="13832" width="9.140625" style="561"/>
    <col min="13833" max="13833" width="16.85546875" style="561" customWidth="1"/>
    <col min="13834" max="13834" width="9.140625" style="561"/>
    <col min="13835" max="13835" width="11.42578125" style="561" bestFit="1" customWidth="1"/>
    <col min="13836" max="14080" width="9.140625" style="561"/>
    <col min="14081" max="14081" width="6" style="561" customWidth="1"/>
    <col min="14082" max="14082" width="42.7109375" style="561" customWidth="1"/>
    <col min="14083" max="14083" width="8.85546875" style="561" customWidth="1"/>
    <col min="14084" max="14084" width="13.85546875" style="561" customWidth="1"/>
    <col min="14085" max="14085" width="13.7109375" style="561" customWidth="1"/>
    <col min="14086" max="14086" width="16.28515625" style="561" customWidth="1"/>
    <col min="14087" max="14087" width="35.28515625" style="561" customWidth="1"/>
    <col min="14088" max="14088" width="9.140625" style="561"/>
    <col min="14089" max="14089" width="16.85546875" style="561" customWidth="1"/>
    <col min="14090" max="14090" width="9.140625" style="561"/>
    <col min="14091" max="14091" width="11.42578125" style="561" bestFit="1" customWidth="1"/>
    <col min="14092" max="14336" width="9.140625" style="561"/>
    <col min="14337" max="14337" width="6" style="561" customWidth="1"/>
    <col min="14338" max="14338" width="42.7109375" style="561" customWidth="1"/>
    <col min="14339" max="14339" width="8.85546875" style="561" customWidth="1"/>
    <col min="14340" max="14340" width="13.85546875" style="561" customWidth="1"/>
    <col min="14341" max="14341" width="13.7109375" style="561" customWidth="1"/>
    <col min="14342" max="14342" width="16.28515625" style="561" customWidth="1"/>
    <col min="14343" max="14343" width="35.28515625" style="561" customWidth="1"/>
    <col min="14344" max="14344" width="9.140625" style="561"/>
    <col min="14345" max="14345" width="16.85546875" style="561" customWidth="1"/>
    <col min="14346" max="14346" width="9.140625" style="561"/>
    <col min="14347" max="14347" width="11.42578125" style="561" bestFit="1" customWidth="1"/>
    <col min="14348" max="14592" width="9.140625" style="561"/>
    <col min="14593" max="14593" width="6" style="561" customWidth="1"/>
    <col min="14594" max="14594" width="42.7109375" style="561" customWidth="1"/>
    <col min="14595" max="14595" width="8.85546875" style="561" customWidth="1"/>
    <col min="14596" max="14596" width="13.85546875" style="561" customWidth="1"/>
    <col min="14597" max="14597" width="13.7109375" style="561" customWidth="1"/>
    <col min="14598" max="14598" width="16.28515625" style="561" customWidth="1"/>
    <col min="14599" max="14599" width="35.28515625" style="561" customWidth="1"/>
    <col min="14600" max="14600" width="9.140625" style="561"/>
    <col min="14601" max="14601" width="16.85546875" style="561" customWidth="1"/>
    <col min="14602" max="14602" width="9.140625" style="561"/>
    <col min="14603" max="14603" width="11.42578125" style="561" bestFit="1" customWidth="1"/>
    <col min="14604" max="14848" width="9.140625" style="561"/>
    <col min="14849" max="14849" width="6" style="561" customWidth="1"/>
    <col min="14850" max="14850" width="42.7109375" style="561" customWidth="1"/>
    <col min="14851" max="14851" width="8.85546875" style="561" customWidth="1"/>
    <col min="14852" max="14852" width="13.85546875" style="561" customWidth="1"/>
    <col min="14853" max="14853" width="13.7109375" style="561" customWidth="1"/>
    <col min="14854" max="14854" width="16.28515625" style="561" customWidth="1"/>
    <col min="14855" max="14855" width="35.28515625" style="561" customWidth="1"/>
    <col min="14856" max="14856" width="9.140625" style="561"/>
    <col min="14857" max="14857" width="16.85546875" style="561" customWidth="1"/>
    <col min="14858" max="14858" width="9.140625" style="561"/>
    <col min="14859" max="14859" width="11.42578125" style="561" bestFit="1" customWidth="1"/>
    <col min="14860" max="15104" width="9.140625" style="561"/>
    <col min="15105" max="15105" width="6" style="561" customWidth="1"/>
    <col min="15106" max="15106" width="42.7109375" style="561" customWidth="1"/>
    <col min="15107" max="15107" width="8.85546875" style="561" customWidth="1"/>
    <col min="15108" max="15108" width="13.85546875" style="561" customWidth="1"/>
    <col min="15109" max="15109" width="13.7109375" style="561" customWidth="1"/>
    <col min="15110" max="15110" width="16.28515625" style="561" customWidth="1"/>
    <col min="15111" max="15111" width="35.28515625" style="561" customWidth="1"/>
    <col min="15112" max="15112" width="9.140625" style="561"/>
    <col min="15113" max="15113" width="16.85546875" style="561" customWidth="1"/>
    <col min="15114" max="15114" width="9.140625" style="561"/>
    <col min="15115" max="15115" width="11.42578125" style="561" bestFit="1" customWidth="1"/>
    <col min="15116" max="15360" width="9.140625" style="561"/>
    <col min="15361" max="15361" width="6" style="561" customWidth="1"/>
    <col min="15362" max="15362" width="42.7109375" style="561" customWidth="1"/>
    <col min="15363" max="15363" width="8.85546875" style="561" customWidth="1"/>
    <col min="15364" max="15364" width="13.85546875" style="561" customWidth="1"/>
    <col min="15365" max="15365" width="13.7109375" style="561" customWidth="1"/>
    <col min="15366" max="15366" width="16.28515625" style="561" customWidth="1"/>
    <col min="15367" max="15367" width="35.28515625" style="561" customWidth="1"/>
    <col min="15368" max="15368" width="9.140625" style="561"/>
    <col min="15369" max="15369" width="16.85546875" style="561" customWidth="1"/>
    <col min="15370" max="15370" width="9.140625" style="561"/>
    <col min="15371" max="15371" width="11.42578125" style="561" bestFit="1" customWidth="1"/>
    <col min="15372" max="15616" width="9.140625" style="561"/>
    <col min="15617" max="15617" width="6" style="561" customWidth="1"/>
    <col min="15618" max="15618" width="42.7109375" style="561" customWidth="1"/>
    <col min="15619" max="15619" width="8.85546875" style="561" customWidth="1"/>
    <col min="15620" max="15620" width="13.85546875" style="561" customWidth="1"/>
    <col min="15621" max="15621" width="13.7109375" style="561" customWidth="1"/>
    <col min="15622" max="15622" width="16.28515625" style="561" customWidth="1"/>
    <col min="15623" max="15623" width="35.28515625" style="561" customWidth="1"/>
    <col min="15624" max="15624" width="9.140625" style="561"/>
    <col min="15625" max="15625" width="16.85546875" style="561" customWidth="1"/>
    <col min="15626" max="15626" width="9.140625" style="561"/>
    <col min="15627" max="15627" width="11.42578125" style="561" bestFit="1" customWidth="1"/>
    <col min="15628" max="15872" width="9.140625" style="561"/>
    <col min="15873" max="15873" width="6" style="561" customWidth="1"/>
    <col min="15874" max="15874" width="42.7109375" style="561" customWidth="1"/>
    <col min="15875" max="15875" width="8.85546875" style="561" customWidth="1"/>
    <col min="15876" max="15876" width="13.85546875" style="561" customWidth="1"/>
    <col min="15877" max="15877" width="13.7109375" style="561" customWidth="1"/>
    <col min="15878" max="15878" width="16.28515625" style="561" customWidth="1"/>
    <col min="15879" max="15879" width="35.28515625" style="561" customWidth="1"/>
    <col min="15880" max="15880" width="9.140625" style="561"/>
    <col min="15881" max="15881" width="16.85546875" style="561" customWidth="1"/>
    <col min="15882" max="15882" width="9.140625" style="561"/>
    <col min="15883" max="15883" width="11.42578125" style="561" bestFit="1" customWidth="1"/>
    <col min="15884" max="16128" width="9.140625" style="561"/>
    <col min="16129" max="16129" width="6" style="561" customWidth="1"/>
    <col min="16130" max="16130" width="42.7109375" style="561" customWidth="1"/>
    <col min="16131" max="16131" width="8.85546875" style="561" customWidth="1"/>
    <col min="16132" max="16132" width="13.85546875" style="561" customWidth="1"/>
    <col min="16133" max="16133" width="13.7109375" style="561" customWidth="1"/>
    <col min="16134" max="16134" width="16.28515625" style="561" customWidth="1"/>
    <col min="16135" max="16135" width="35.28515625" style="561" customWidth="1"/>
    <col min="16136" max="16136" width="9.140625" style="561"/>
    <col min="16137" max="16137" width="16.85546875" style="561" customWidth="1"/>
    <col min="16138" max="16138" width="9.140625" style="561"/>
    <col min="16139" max="16139" width="11.42578125" style="561" bestFit="1" customWidth="1"/>
    <col min="16140" max="16384" width="9.140625" style="561"/>
  </cols>
  <sheetData>
    <row r="1" spans="1:11" s="488" customFormat="1" ht="16.5" customHeight="1">
      <c r="A1" s="977" t="s">
        <v>569</v>
      </c>
      <c r="B1" s="977"/>
      <c r="C1" s="977"/>
      <c r="D1" s="977"/>
      <c r="E1" s="977"/>
      <c r="F1" s="977"/>
    </row>
    <row r="2" spans="1:11" s="489" customFormat="1" ht="18" customHeight="1">
      <c r="A2" s="978" t="s">
        <v>570</v>
      </c>
      <c r="B2" s="978"/>
      <c r="C2" s="978"/>
      <c r="D2" s="978"/>
      <c r="E2" s="978"/>
      <c r="F2" s="978"/>
    </row>
    <row r="3" spans="1:11" s="488" customFormat="1" ht="13.5" hidden="1">
      <c r="A3" s="490"/>
      <c r="B3" s="491"/>
      <c r="C3" s="492"/>
      <c r="D3" s="491"/>
    </row>
    <row r="4" spans="1:11" s="494" customFormat="1" ht="12.75" customHeight="1">
      <c r="A4" s="493"/>
      <c r="B4" s="493"/>
      <c r="C4" s="493"/>
      <c r="F4" s="495" t="s">
        <v>571</v>
      </c>
    </row>
    <row r="5" spans="1:11" s="497" customFormat="1" ht="12.75" customHeight="1">
      <c r="A5" s="979" t="s">
        <v>3</v>
      </c>
      <c r="B5" s="979" t="s">
        <v>4</v>
      </c>
      <c r="C5" s="979" t="s">
        <v>5</v>
      </c>
      <c r="D5" s="979" t="s">
        <v>572</v>
      </c>
      <c r="E5" s="496" t="s">
        <v>191</v>
      </c>
      <c r="F5" s="496"/>
    </row>
    <row r="6" spans="1:11" s="497" customFormat="1" ht="57.75" customHeight="1">
      <c r="A6" s="980"/>
      <c r="B6" s="980"/>
      <c r="C6" s="980"/>
      <c r="D6" s="980"/>
      <c r="E6" s="498" t="s">
        <v>573</v>
      </c>
      <c r="F6" s="498" t="s">
        <v>574</v>
      </c>
      <c r="G6" s="499"/>
    </row>
    <row r="7" spans="1:11" s="502" customFormat="1" ht="14.25">
      <c r="A7" s="500" t="s">
        <v>13</v>
      </c>
      <c r="B7" s="498">
        <v>2</v>
      </c>
      <c r="C7" s="501">
        <v>3</v>
      </c>
      <c r="D7" s="501">
        <v>4</v>
      </c>
      <c r="E7" s="501">
        <v>5</v>
      </c>
      <c r="F7" s="498">
        <v>6</v>
      </c>
    </row>
    <row r="8" spans="1:11" s="508" customFormat="1" ht="32.25" customHeight="1">
      <c r="A8" s="503">
        <v>1000</v>
      </c>
      <c r="B8" s="504" t="s">
        <v>575</v>
      </c>
      <c r="C8" s="505"/>
      <c r="D8" s="506">
        <f>E8+F8-F124</f>
        <v>2858456.5893000001</v>
      </c>
      <c r="E8" s="506">
        <f>E10+E53+E74</f>
        <v>963014.60700000008</v>
      </c>
      <c r="F8" s="506">
        <f>F53+F74</f>
        <v>2073441.9823</v>
      </c>
      <c r="G8" s="507"/>
      <c r="I8" s="507"/>
    </row>
    <row r="9" spans="1:11" s="494" customFormat="1" ht="12.75" customHeight="1">
      <c r="A9" s="509"/>
      <c r="B9" s="509" t="s">
        <v>576</v>
      </c>
      <c r="C9" s="505"/>
      <c r="D9" s="510"/>
      <c r="E9" s="510"/>
      <c r="F9" s="510"/>
    </row>
    <row r="10" spans="1:11" s="494" customFormat="1" ht="15" customHeight="1">
      <c r="A10" s="511">
        <v>1100</v>
      </c>
      <c r="B10" s="512" t="s">
        <v>577</v>
      </c>
      <c r="C10" s="501">
        <v>7100</v>
      </c>
      <c r="D10" s="510">
        <f>E10</f>
        <v>178420.36</v>
      </c>
      <c r="E10" s="513">
        <f>E13+E18+E23+E43+E46</f>
        <v>178420.36</v>
      </c>
      <c r="F10" s="514" t="s">
        <v>17</v>
      </c>
    </row>
    <row r="11" spans="1:11" s="497" customFormat="1" ht="18.75" customHeight="1">
      <c r="A11" s="509"/>
      <c r="B11" s="515" t="s">
        <v>578</v>
      </c>
      <c r="C11" s="516"/>
      <c r="D11" s="510"/>
      <c r="E11" s="510"/>
      <c r="F11" s="517"/>
      <c r="G11" s="518"/>
    </row>
    <row r="12" spans="1:11" s="494" customFormat="1" ht="11.25" customHeight="1">
      <c r="A12" s="509"/>
      <c r="B12" s="515" t="s">
        <v>579</v>
      </c>
      <c r="C12" s="516"/>
      <c r="D12" s="510"/>
      <c r="E12" s="510"/>
      <c r="F12" s="517"/>
    </row>
    <row r="13" spans="1:11" s="497" customFormat="1" ht="14.25" customHeight="1">
      <c r="A13" s="511">
        <v>1110</v>
      </c>
      <c r="B13" s="519" t="s">
        <v>580</v>
      </c>
      <c r="C13" s="501">
        <v>7131</v>
      </c>
      <c r="D13" s="513">
        <f>E13</f>
        <v>47851.118000000002</v>
      </c>
      <c r="E13" s="513">
        <f>E15+E16+E17</f>
        <v>47851.118000000002</v>
      </c>
      <c r="F13" s="514" t="s">
        <v>17</v>
      </c>
    </row>
    <row r="14" spans="1:11" s="494" customFormat="1" ht="13.5" customHeight="1">
      <c r="A14" s="509"/>
      <c r="B14" s="515" t="s">
        <v>579</v>
      </c>
      <c r="C14" s="516"/>
      <c r="D14" s="510"/>
      <c r="E14" s="510"/>
      <c r="F14" s="517"/>
    </row>
    <row r="15" spans="1:11" s="494" customFormat="1" ht="30" customHeight="1">
      <c r="A15" s="520" t="s">
        <v>581</v>
      </c>
      <c r="B15" s="521" t="s">
        <v>582</v>
      </c>
      <c r="C15" s="522"/>
      <c r="D15" s="517">
        <f>E15</f>
        <v>600</v>
      </c>
      <c r="E15" s="523">
        <f>'[2]ekam erams bashx nor'!K11</f>
        <v>600</v>
      </c>
      <c r="F15" s="523" t="s">
        <v>17</v>
      </c>
      <c r="I15" s="524"/>
      <c r="K15" s="525"/>
    </row>
    <row r="16" spans="1:11" s="494" customFormat="1" ht="27.75" customHeight="1">
      <c r="A16" s="520" t="s">
        <v>583</v>
      </c>
      <c r="B16" s="521" t="s">
        <v>21</v>
      </c>
      <c r="C16" s="522"/>
      <c r="D16" s="517">
        <f>E16</f>
        <v>6000</v>
      </c>
      <c r="E16" s="523">
        <f>'[2]ekam erams bashx nor'!K12</f>
        <v>6000</v>
      </c>
      <c r="F16" s="523" t="s">
        <v>17</v>
      </c>
      <c r="I16" s="524"/>
    </row>
    <row r="17" spans="1:6" s="494" customFormat="1" ht="27.75" customHeight="1">
      <c r="A17" s="509" t="s">
        <v>584</v>
      </c>
      <c r="B17" s="521" t="s">
        <v>22</v>
      </c>
      <c r="C17" s="522"/>
      <c r="D17" s="517">
        <f>E17</f>
        <v>41251.118000000002</v>
      </c>
      <c r="E17" s="523">
        <f>'[2]ekam erams bashx nor'!K13</f>
        <v>41251.118000000002</v>
      </c>
      <c r="F17" s="523"/>
    </row>
    <row r="18" spans="1:6" s="497" customFormat="1" ht="14.25" customHeight="1">
      <c r="A18" s="511">
        <v>1120</v>
      </c>
      <c r="B18" s="519" t="s">
        <v>29</v>
      </c>
      <c r="C18" s="501">
        <v>7136</v>
      </c>
      <c r="D18" s="513">
        <f>E18</f>
        <v>110519.242</v>
      </c>
      <c r="E18" s="526">
        <f>E20</f>
        <v>110519.242</v>
      </c>
      <c r="F18" s="514" t="s">
        <v>17</v>
      </c>
    </row>
    <row r="19" spans="1:6" s="494" customFormat="1" ht="14.25" customHeight="1">
      <c r="A19" s="509"/>
      <c r="B19" s="515" t="s">
        <v>579</v>
      </c>
      <c r="C19" s="516"/>
      <c r="D19" s="510"/>
      <c r="E19" s="510"/>
      <c r="F19" s="517"/>
    </row>
    <row r="20" spans="1:6" s="494" customFormat="1" ht="19.5" customHeight="1">
      <c r="A20" s="520" t="s">
        <v>585</v>
      </c>
      <c r="B20" s="521" t="s">
        <v>586</v>
      </c>
      <c r="C20" s="522"/>
      <c r="D20" s="517">
        <f>E20</f>
        <v>110519.242</v>
      </c>
      <c r="E20" s="527">
        <f>'[2]ekam erams bashx nor'!K25</f>
        <v>110519.242</v>
      </c>
      <c r="F20" s="523" t="s">
        <v>17</v>
      </c>
    </row>
    <row r="21" spans="1:6" s="497" customFormat="1" ht="42" customHeight="1">
      <c r="A21" s="511">
        <v>1130</v>
      </c>
      <c r="B21" s="519" t="s">
        <v>587</v>
      </c>
      <c r="C21" s="501">
        <v>7145</v>
      </c>
      <c r="D21" s="513">
        <f>E21</f>
        <v>12050</v>
      </c>
      <c r="E21" s="513">
        <f>E23</f>
        <v>12050</v>
      </c>
      <c r="F21" s="514" t="s">
        <v>17</v>
      </c>
    </row>
    <row r="22" spans="1:6" s="494" customFormat="1" ht="12.75" customHeight="1">
      <c r="A22" s="509"/>
      <c r="B22" s="515" t="s">
        <v>579</v>
      </c>
      <c r="C22" s="516"/>
      <c r="D22" s="510"/>
      <c r="E22" s="510"/>
      <c r="F22" s="517"/>
    </row>
    <row r="23" spans="1:6" s="494" customFormat="1" ht="84" customHeight="1">
      <c r="A23" s="520" t="s">
        <v>588</v>
      </c>
      <c r="B23" s="528" t="s">
        <v>589</v>
      </c>
      <c r="C23" s="522">
        <v>71452</v>
      </c>
      <c r="D23" s="517">
        <f>E23</f>
        <v>12050</v>
      </c>
      <c r="E23" s="523">
        <f>SUM(E24:E42)</f>
        <v>12050</v>
      </c>
      <c r="F23" s="523" t="s">
        <v>17</v>
      </c>
    </row>
    <row r="24" spans="1:6" s="494" customFormat="1" ht="53.25" customHeight="1">
      <c r="A24" s="529">
        <v>11301</v>
      </c>
      <c r="B24" s="530" t="s">
        <v>35</v>
      </c>
      <c r="C24" s="522"/>
      <c r="D24" s="523">
        <f>E24</f>
        <v>1350</v>
      </c>
      <c r="E24" s="523">
        <f>'[2]ekam erams bashx nor'!K38</f>
        <v>1350</v>
      </c>
      <c r="F24" s="523" t="s">
        <v>17</v>
      </c>
    </row>
    <row r="25" spans="1:6" s="494" customFormat="1" ht="60.75" customHeight="1">
      <c r="A25" s="529">
        <v>11302</v>
      </c>
      <c r="B25" s="530" t="s">
        <v>36</v>
      </c>
      <c r="C25" s="516"/>
      <c r="D25" s="523"/>
      <c r="E25" s="523">
        <f>'[2]ekam erams bashx nor'!K39</f>
        <v>0</v>
      </c>
      <c r="F25" s="523"/>
    </row>
    <row r="26" spans="1:6" s="494" customFormat="1" ht="40.5" customHeight="1">
      <c r="A26" s="529">
        <v>11303</v>
      </c>
      <c r="B26" s="530" t="s">
        <v>37</v>
      </c>
      <c r="C26" s="522"/>
      <c r="D26" s="523">
        <f>E26</f>
        <v>100</v>
      </c>
      <c r="E26" s="523">
        <f>'[2]ekam erams bashx nor'!K40</f>
        <v>100</v>
      </c>
      <c r="F26" s="523"/>
    </row>
    <row r="27" spans="1:6" s="494" customFormat="1" ht="94.5" customHeight="1">
      <c r="A27" s="529">
        <v>11304</v>
      </c>
      <c r="B27" s="530" t="s">
        <v>38</v>
      </c>
      <c r="C27" s="522"/>
      <c r="D27" s="523">
        <f>E27</f>
        <v>1900</v>
      </c>
      <c r="E27" s="523">
        <f>'[2]ekam erams bashx nor'!K41</f>
        <v>1900</v>
      </c>
      <c r="F27" s="523"/>
    </row>
    <row r="28" spans="1:6" s="494" customFormat="1" ht="84.75" customHeight="1">
      <c r="A28" s="529">
        <v>11305</v>
      </c>
      <c r="B28" s="530" t="s">
        <v>39</v>
      </c>
      <c r="C28" s="522"/>
      <c r="D28" s="523"/>
      <c r="E28" s="523"/>
      <c r="F28" s="523" t="s">
        <v>17</v>
      </c>
    </row>
    <row r="29" spans="1:6" s="494" customFormat="1" ht="42" customHeight="1">
      <c r="A29" s="529">
        <v>11306</v>
      </c>
      <c r="B29" s="530" t="s">
        <v>40</v>
      </c>
      <c r="C29" s="522"/>
      <c r="D29" s="523">
        <f>E29</f>
        <v>100</v>
      </c>
      <c r="E29" s="523">
        <f>'[2]ekam erams bashx nor'!K43</f>
        <v>100</v>
      </c>
      <c r="F29" s="523" t="s">
        <v>17</v>
      </c>
    </row>
    <row r="30" spans="1:6" s="494" customFormat="1" ht="43.5" customHeight="1">
      <c r="A30" s="529">
        <v>11307</v>
      </c>
      <c r="B30" s="530" t="s">
        <v>41</v>
      </c>
      <c r="C30" s="522"/>
      <c r="D30" s="523">
        <f>E30</f>
        <v>5500</v>
      </c>
      <c r="E30" s="523">
        <f>'[2]ekam erams bashx nor'!K44</f>
        <v>5500</v>
      </c>
      <c r="F30" s="523" t="s">
        <v>17</v>
      </c>
    </row>
    <row r="31" spans="1:6" s="494" customFormat="1" ht="73.5" customHeight="1">
      <c r="A31" s="529">
        <v>11308</v>
      </c>
      <c r="B31" s="530" t="s">
        <v>42</v>
      </c>
      <c r="C31" s="522"/>
      <c r="D31" s="523">
        <f>E31</f>
        <v>180</v>
      </c>
      <c r="E31" s="523">
        <f>'[2]ekam erams bashx nor'!K45</f>
        <v>180</v>
      </c>
      <c r="F31" s="523" t="s">
        <v>17</v>
      </c>
    </row>
    <row r="32" spans="1:6" s="494" customFormat="1" ht="73.5" customHeight="1">
      <c r="A32" s="529">
        <v>11309</v>
      </c>
      <c r="B32" s="530" t="s">
        <v>43</v>
      </c>
      <c r="C32" s="522"/>
      <c r="D32" s="523">
        <f>E32</f>
        <v>150</v>
      </c>
      <c r="E32" s="523">
        <f>'[2]ekam erams bashx nor'!K46</f>
        <v>150</v>
      </c>
      <c r="F32" s="523" t="s">
        <v>17</v>
      </c>
    </row>
    <row r="33" spans="1:6" s="494" customFormat="1" ht="48" customHeight="1">
      <c r="A33" s="529">
        <v>11310</v>
      </c>
      <c r="B33" s="530" t="s">
        <v>44</v>
      </c>
      <c r="C33" s="522"/>
      <c r="D33" s="523">
        <f>E33</f>
        <v>550</v>
      </c>
      <c r="E33" s="523">
        <f>'[2]ekam erams bashx nor'!K47</f>
        <v>550</v>
      </c>
      <c r="F33" s="523" t="s">
        <v>17</v>
      </c>
    </row>
    <row r="34" spans="1:6" s="494" customFormat="1" ht="39.75" customHeight="1">
      <c r="A34" s="529">
        <v>11311</v>
      </c>
      <c r="B34" s="530" t="s">
        <v>45</v>
      </c>
      <c r="C34" s="522"/>
      <c r="D34" s="523"/>
      <c r="E34" s="523"/>
      <c r="F34" s="523" t="s">
        <v>17</v>
      </c>
    </row>
    <row r="35" spans="1:6" s="494" customFormat="1" ht="107.25" customHeight="1">
      <c r="A35" s="529">
        <v>11312</v>
      </c>
      <c r="B35" s="530" t="s">
        <v>46</v>
      </c>
      <c r="C35" s="522"/>
      <c r="D35" s="523">
        <f>E35</f>
        <v>1320</v>
      </c>
      <c r="E35" s="523">
        <f>'[2]ekam erams bashx nor'!K49</f>
        <v>1320</v>
      </c>
      <c r="F35" s="523" t="s">
        <v>17</v>
      </c>
    </row>
    <row r="36" spans="1:6" s="494" customFormat="1" ht="79.5" customHeight="1">
      <c r="A36" s="529">
        <v>11313</v>
      </c>
      <c r="B36" s="530" t="s">
        <v>47</v>
      </c>
      <c r="C36" s="522"/>
      <c r="D36" s="523"/>
      <c r="E36" s="523"/>
      <c r="F36" s="523" t="s">
        <v>17</v>
      </c>
    </row>
    <row r="37" spans="1:6" s="497" customFormat="1" ht="57.75" customHeight="1">
      <c r="A37" s="529">
        <v>11314</v>
      </c>
      <c r="B37" s="530" t="s">
        <v>48</v>
      </c>
      <c r="C37" s="522"/>
      <c r="D37" s="523">
        <f>E37</f>
        <v>150</v>
      </c>
      <c r="E37" s="523">
        <f>'[2]ekam erams bashx nor'!K51</f>
        <v>150</v>
      </c>
      <c r="F37" s="523" t="s">
        <v>17</v>
      </c>
    </row>
    <row r="38" spans="1:6" s="494" customFormat="1" ht="59.25" customHeight="1">
      <c r="A38" s="529">
        <v>11315</v>
      </c>
      <c r="B38" s="530" t="s">
        <v>49</v>
      </c>
      <c r="C38" s="522"/>
      <c r="D38" s="523"/>
      <c r="E38" s="523"/>
      <c r="F38" s="523" t="s">
        <v>17</v>
      </c>
    </row>
    <row r="39" spans="1:6" s="494" customFormat="1" ht="39.75" customHeight="1">
      <c r="A39" s="529">
        <v>11316</v>
      </c>
      <c r="B39" s="530" t="s">
        <v>50</v>
      </c>
      <c r="C39" s="522"/>
      <c r="D39" s="523"/>
      <c r="E39" s="523"/>
      <c r="F39" s="523" t="s">
        <v>17</v>
      </c>
    </row>
    <row r="40" spans="1:6" s="494" customFormat="1" ht="43.5" customHeight="1">
      <c r="A40" s="529">
        <v>11317</v>
      </c>
      <c r="B40" s="530" t="s">
        <v>51</v>
      </c>
      <c r="C40" s="522"/>
      <c r="D40" s="523"/>
      <c r="E40" s="523"/>
      <c r="F40" s="523" t="s">
        <v>17</v>
      </c>
    </row>
    <row r="41" spans="1:6" s="494" customFormat="1" ht="45" customHeight="1">
      <c r="A41" s="529">
        <v>11318</v>
      </c>
      <c r="B41" s="530" t="s">
        <v>52</v>
      </c>
      <c r="C41" s="522"/>
      <c r="D41" s="523"/>
      <c r="E41" s="523"/>
      <c r="F41" s="523" t="s">
        <v>17</v>
      </c>
    </row>
    <row r="42" spans="1:6" s="494" customFormat="1" ht="27.75" customHeight="1">
      <c r="A42" s="529">
        <v>11319</v>
      </c>
      <c r="B42" s="530" t="s">
        <v>53</v>
      </c>
      <c r="C42" s="522"/>
      <c r="D42" s="523">
        <f t="shared" ref="D42:D47" si="0">E42</f>
        <v>750</v>
      </c>
      <c r="E42" s="523">
        <f>'[2]ekam erams bashx nor'!K56</f>
        <v>750</v>
      </c>
      <c r="F42" s="523" t="s">
        <v>17</v>
      </c>
    </row>
    <row r="43" spans="1:6" s="494" customFormat="1" ht="44.25" customHeight="1">
      <c r="A43" s="509" t="s">
        <v>590</v>
      </c>
      <c r="B43" s="531" t="s">
        <v>591</v>
      </c>
      <c r="C43" s="501">
        <v>7146</v>
      </c>
      <c r="D43" s="532">
        <f t="shared" si="0"/>
        <v>8000</v>
      </c>
      <c r="E43" s="514">
        <f>E44+E45</f>
        <v>8000</v>
      </c>
      <c r="F43" s="514" t="s">
        <v>17</v>
      </c>
    </row>
    <row r="44" spans="1:6" s="494" customFormat="1" ht="96" customHeight="1">
      <c r="A44" s="509" t="s">
        <v>592</v>
      </c>
      <c r="B44" s="515" t="s">
        <v>593</v>
      </c>
      <c r="C44" s="522"/>
      <c r="D44" s="523">
        <f t="shared" si="0"/>
        <v>3000</v>
      </c>
      <c r="E44" s="523">
        <f>'[2]ekam erams bashx nor'!K58</f>
        <v>3000</v>
      </c>
      <c r="F44" s="523" t="s">
        <v>17</v>
      </c>
    </row>
    <row r="45" spans="1:6" s="494" customFormat="1" ht="93" customHeight="1">
      <c r="A45" s="509" t="s">
        <v>594</v>
      </c>
      <c r="B45" s="533" t="s">
        <v>595</v>
      </c>
      <c r="C45" s="522"/>
      <c r="D45" s="523">
        <f t="shared" si="0"/>
        <v>5000</v>
      </c>
      <c r="E45" s="523">
        <f>'[2]ekam erams bashx nor'!K59</f>
        <v>5000</v>
      </c>
      <c r="F45" s="523" t="s">
        <v>17</v>
      </c>
    </row>
    <row r="46" spans="1:6" s="494" customFormat="1" ht="31.5" hidden="1" customHeight="1">
      <c r="A46" s="511">
        <v>1150</v>
      </c>
      <c r="B46" s="519" t="s">
        <v>596</v>
      </c>
      <c r="C46" s="501">
        <v>7161</v>
      </c>
      <c r="D46" s="513">
        <f t="shared" si="0"/>
        <v>0</v>
      </c>
      <c r="E46" s="513">
        <f>E47+E52</f>
        <v>0</v>
      </c>
      <c r="F46" s="514" t="s">
        <v>17</v>
      </c>
    </row>
    <row r="47" spans="1:6" s="494" customFormat="1" ht="54" hidden="1" customHeight="1">
      <c r="A47" s="509" t="s">
        <v>597</v>
      </c>
      <c r="B47" s="521" t="s">
        <v>598</v>
      </c>
      <c r="C47" s="522"/>
      <c r="D47" s="517">
        <f t="shared" si="0"/>
        <v>0</v>
      </c>
      <c r="E47" s="523">
        <f>E49+E50+E51</f>
        <v>0</v>
      </c>
      <c r="F47" s="523" t="s">
        <v>17</v>
      </c>
    </row>
    <row r="48" spans="1:6" s="497" customFormat="1" ht="13.5" hidden="1" customHeight="1">
      <c r="A48" s="520"/>
      <c r="B48" s="521"/>
      <c r="C48" s="516"/>
      <c r="D48" s="510"/>
      <c r="E48" s="523"/>
      <c r="F48" s="523"/>
    </row>
    <row r="49" spans="1:6" s="494" customFormat="1" ht="15" hidden="1" customHeight="1">
      <c r="A49" s="534" t="s">
        <v>599</v>
      </c>
      <c r="B49" s="535" t="s">
        <v>600</v>
      </c>
      <c r="C49" s="522"/>
      <c r="D49" s="523"/>
      <c r="E49" s="523"/>
      <c r="F49" s="523" t="s">
        <v>17</v>
      </c>
    </row>
    <row r="50" spans="1:6" s="497" customFormat="1" ht="13.5" hidden="1" customHeight="1">
      <c r="A50" s="534" t="s">
        <v>601</v>
      </c>
      <c r="B50" s="535" t="s">
        <v>62</v>
      </c>
      <c r="C50" s="522"/>
      <c r="D50" s="523"/>
      <c r="E50" s="523"/>
      <c r="F50" s="523" t="s">
        <v>17</v>
      </c>
    </row>
    <row r="51" spans="1:6" s="494" customFormat="1" ht="33.75" hidden="1" customHeight="1">
      <c r="A51" s="534" t="s">
        <v>602</v>
      </c>
      <c r="B51" s="530" t="s">
        <v>63</v>
      </c>
      <c r="C51" s="522"/>
      <c r="D51" s="523"/>
      <c r="E51" s="523"/>
      <c r="F51" s="523" t="s">
        <v>17</v>
      </c>
    </row>
    <row r="52" spans="1:6" s="494" customFormat="1" ht="78.75" hidden="1" customHeight="1">
      <c r="A52" s="536" t="s">
        <v>603</v>
      </c>
      <c r="B52" s="537" t="s">
        <v>64</v>
      </c>
      <c r="C52" s="538"/>
      <c r="D52" s="539"/>
      <c r="E52" s="539"/>
      <c r="F52" s="539" t="s">
        <v>17</v>
      </c>
    </row>
    <row r="53" spans="1:6" s="497" customFormat="1" ht="15" customHeight="1">
      <c r="A53" s="511">
        <v>1200</v>
      </c>
      <c r="B53" s="512" t="s">
        <v>604</v>
      </c>
      <c r="C53" s="501">
        <v>7300</v>
      </c>
      <c r="D53" s="513">
        <f>E53+F53</f>
        <v>1955025.598</v>
      </c>
      <c r="E53" s="513">
        <f>E56+E60+E64</f>
        <v>644065.30000000005</v>
      </c>
      <c r="F53" s="540">
        <f>F58+F62+F71</f>
        <v>1310960.298</v>
      </c>
    </row>
    <row r="54" spans="1:6" s="497" customFormat="1" ht="29.25" customHeight="1">
      <c r="A54" s="509"/>
      <c r="B54" s="515" t="s">
        <v>605</v>
      </c>
      <c r="C54" s="516"/>
      <c r="D54" s="510"/>
      <c r="E54" s="510"/>
      <c r="F54" s="517"/>
    </row>
    <row r="55" spans="1:6" s="494" customFormat="1" ht="12" customHeight="1">
      <c r="A55" s="509"/>
      <c r="B55" s="515" t="s">
        <v>579</v>
      </c>
      <c r="C55" s="516"/>
      <c r="D55" s="510"/>
      <c r="E55" s="510"/>
      <c r="F55" s="517"/>
    </row>
    <row r="56" spans="1:6" s="497" customFormat="1" ht="42.75" customHeight="1">
      <c r="A56" s="511">
        <v>1210</v>
      </c>
      <c r="B56" s="519" t="s">
        <v>606</v>
      </c>
      <c r="C56" s="501">
        <v>7311</v>
      </c>
      <c r="D56" s="513">
        <f>E56</f>
        <v>0</v>
      </c>
      <c r="E56" s="513">
        <f>E57</f>
        <v>0</v>
      </c>
      <c r="F56" s="514" t="s">
        <v>17</v>
      </c>
    </row>
    <row r="57" spans="1:6" s="497" customFormat="1" ht="66" customHeight="1">
      <c r="A57" s="520" t="s">
        <v>607</v>
      </c>
      <c r="B57" s="521" t="s">
        <v>69</v>
      </c>
      <c r="C57" s="541"/>
      <c r="D57" s="517"/>
      <c r="E57" s="517"/>
      <c r="F57" s="523" t="s">
        <v>17</v>
      </c>
    </row>
    <row r="58" spans="1:6" s="494" customFormat="1" ht="45" customHeight="1">
      <c r="A58" s="542" t="s">
        <v>608</v>
      </c>
      <c r="B58" s="519" t="s">
        <v>609</v>
      </c>
      <c r="C58" s="543">
        <v>7312</v>
      </c>
      <c r="D58" s="532">
        <f>F58</f>
        <v>0</v>
      </c>
      <c r="E58" s="514" t="s">
        <v>17</v>
      </c>
      <c r="F58" s="523">
        <f>F59</f>
        <v>0</v>
      </c>
    </row>
    <row r="59" spans="1:6" s="494" customFormat="1" ht="66" customHeight="1">
      <c r="A59" s="509" t="s">
        <v>610</v>
      </c>
      <c r="B59" s="521" t="s">
        <v>611</v>
      </c>
      <c r="C59" s="541"/>
      <c r="D59" s="517"/>
      <c r="E59" s="523" t="s">
        <v>17</v>
      </c>
      <c r="F59" s="523"/>
    </row>
    <row r="60" spans="1:6" s="494" customFormat="1" ht="43.5" customHeight="1">
      <c r="A60" s="542" t="s">
        <v>612</v>
      </c>
      <c r="B60" s="519" t="s">
        <v>613</v>
      </c>
      <c r="C60" s="543">
        <v>7321</v>
      </c>
      <c r="D60" s="532">
        <f>E60</f>
        <v>0</v>
      </c>
      <c r="E60" s="514">
        <f>E61</f>
        <v>0</v>
      </c>
      <c r="F60" s="514" t="s">
        <v>17</v>
      </c>
    </row>
    <row r="61" spans="1:6" s="494" customFormat="1" ht="56.25" customHeight="1">
      <c r="A61" s="520" t="s">
        <v>614</v>
      </c>
      <c r="B61" s="521" t="s">
        <v>75</v>
      </c>
      <c r="C61" s="541"/>
      <c r="D61" s="517"/>
      <c r="E61" s="523"/>
      <c r="F61" s="523" t="s">
        <v>17</v>
      </c>
    </row>
    <row r="62" spans="1:6" s="494" customFormat="1" ht="42" customHeight="1">
      <c r="A62" s="542" t="s">
        <v>615</v>
      </c>
      <c r="B62" s="519" t="s">
        <v>616</v>
      </c>
      <c r="C62" s="543">
        <v>7322</v>
      </c>
      <c r="D62" s="532">
        <f>F62</f>
        <v>1539</v>
      </c>
      <c r="E62" s="514" t="s">
        <v>17</v>
      </c>
      <c r="F62" s="523">
        <f>F63</f>
        <v>1539</v>
      </c>
    </row>
    <row r="63" spans="1:6" s="494" customFormat="1" ht="57.75" customHeight="1">
      <c r="A63" s="520" t="s">
        <v>617</v>
      </c>
      <c r="B63" s="521" t="s">
        <v>78</v>
      </c>
      <c r="C63" s="541"/>
      <c r="D63" s="532">
        <f>F63</f>
        <v>1539</v>
      </c>
      <c r="E63" s="523" t="s">
        <v>17</v>
      </c>
      <c r="F63" s="544">
        <f>'[2]ekam erams bashx nor'!O74</f>
        <v>1539</v>
      </c>
    </row>
    <row r="64" spans="1:6" s="494" customFormat="1" ht="55.5" customHeight="1">
      <c r="A64" s="511">
        <v>1250</v>
      </c>
      <c r="B64" s="519" t="s">
        <v>618</v>
      </c>
      <c r="C64" s="501">
        <v>7331</v>
      </c>
      <c r="D64" s="513">
        <f>E64</f>
        <v>644065.30000000005</v>
      </c>
      <c r="E64" s="513">
        <f>E65+E66+E69+E70+E67</f>
        <v>644065.30000000005</v>
      </c>
      <c r="F64" s="514" t="s">
        <v>17</v>
      </c>
    </row>
    <row r="65" spans="1:6" s="494" customFormat="1" ht="39" customHeight="1">
      <c r="A65" s="520" t="s">
        <v>619</v>
      </c>
      <c r="B65" s="521" t="s">
        <v>620</v>
      </c>
      <c r="C65" s="522"/>
      <c r="D65" s="517">
        <f>E65</f>
        <v>641014.9</v>
      </c>
      <c r="E65" s="523">
        <f>'[2]ekam erams bashx nor'!K76</f>
        <v>641014.9</v>
      </c>
      <c r="F65" s="523" t="s">
        <v>17</v>
      </c>
    </row>
    <row r="66" spans="1:6" s="494" customFormat="1" ht="27.75" customHeight="1">
      <c r="A66" s="520" t="s">
        <v>621</v>
      </c>
      <c r="B66" s="521" t="s">
        <v>622</v>
      </c>
      <c r="C66" s="541"/>
      <c r="D66" s="517">
        <f>E66</f>
        <v>0</v>
      </c>
      <c r="E66" s="523">
        <f>'[2]ekam erams bashx nor'!K79</f>
        <v>0</v>
      </c>
      <c r="F66" s="523" t="s">
        <v>17</v>
      </c>
    </row>
    <row r="67" spans="1:6" s="494" customFormat="1" ht="55.5" customHeight="1">
      <c r="A67" s="520" t="s">
        <v>623</v>
      </c>
      <c r="B67" s="545" t="s">
        <v>83</v>
      </c>
      <c r="C67" s="522"/>
      <c r="D67" s="517"/>
      <c r="E67" s="523">
        <f>'[2]ekam erams bashx nor'!K78</f>
        <v>0</v>
      </c>
      <c r="F67" s="523" t="s">
        <v>17</v>
      </c>
    </row>
    <row r="68" spans="1:6" s="494" customFormat="1" ht="33" customHeight="1">
      <c r="A68" s="520" t="s">
        <v>624</v>
      </c>
      <c r="B68" s="545" t="s">
        <v>625</v>
      </c>
      <c r="C68" s="522"/>
      <c r="D68" s="517">
        <f>E68</f>
        <v>0</v>
      </c>
      <c r="E68" s="523"/>
      <c r="F68" s="523" t="s">
        <v>17</v>
      </c>
    </row>
    <row r="69" spans="1:6" s="494" customFormat="1" ht="42.75" customHeight="1">
      <c r="A69" s="520" t="s">
        <v>626</v>
      </c>
      <c r="B69" s="521" t="s">
        <v>627</v>
      </c>
      <c r="C69" s="541"/>
      <c r="D69" s="517">
        <f>E69</f>
        <v>3050.4</v>
      </c>
      <c r="E69" s="539">
        <f>'[2]ekam erams bashx nor'!K80</f>
        <v>3050.4</v>
      </c>
      <c r="F69" s="523" t="s">
        <v>17</v>
      </c>
    </row>
    <row r="70" spans="1:6" s="494" customFormat="1" ht="40.5" customHeight="1">
      <c r="A70" s="520" t="s">
        <v>628</v>
      </c>
      <c r="B70" s="521" t="s">
        <v>629</v>
      </c>
      <c r="C70" s="541"/>
      <c r="D70" s="517"/>
      <c r="E70" s="523"/>
      <c r="F70" s="523" t="s">
        <v>17</v>
      </c>
    </row>
    <row r="71" spans="1:6" s="497" customFormat="1" ht="43.5" customHeight="1">
      <c r="A71" s="511">
        <v>1260</v>
      </c>
      <c r="B71" s="519" t="s">
        <v>630</v>
      </c>
      <c r="C71" s="501">
        <v>7332</v>
      </c>
      <c r="D71" s="546">
        <f>F71</f>
        <v>1309421.298</v>
      </c>
      <c r="E71" s="514" t="s">
        <v>17</v>
      </c>
      <c r="F71" s="540">
        <f>F72+F73</f>
        <v>1309421.298</v>
      </c>
    </row>
    <row r="72" spans="1:6" s="497" customFormat="1" ht="38.25" customHeight="1">
      <c r="A72" s="520" t="s">
        <v>631</v>
      </c>
      <c r="B72" s="521" t="s">
        <v>632</v>
      </c>
      <c r="C72" s="541"/>
      <c r="D72" s="546">
        <f>F72</f>
        <v>1309421.298</v>
      </c>
      <c r="E72" s="523" t="s">
        <v>17</v>
      </c>
      <c r="F72" s="544">
        <f>'[2]ekam erams bashx nor'!O83</f>
        <v>1309421.298</v>
      </c>
    </row>
    <row r="73" spans="1:6" s="494" customFormat="1" ht="39" customHeight="1">
      <c r="A73" s="520" t="s">
        <v>633</v>
      </c>
      <c r="B73" s="521" t="s">
        <v>634</v>
      </c>
      <c r="C73" s="541"/>
      <c r="D73" s="517"/>
      <c r="E73" s="523" t="s">
        <v>17</v>
      </c>
      <c r="F73" s="523"/>
    </row>
    <row r="74" spans="1:6" s="494" customFormat="1" ht="15.75" customHeight="1">
      <c r="A74" s="511">
        <v>1300</v>
      </c>
      <c r="B74" s="519" t="s">
        <v>635</v>
      </c>
      <c r="C74" s="501">
        <v>7400</v>
      </c>
      <c r="D74" s="546">
        <f>E74+F74-F124</f>
        <v>725010.63130000001</v>
      </c>
      <c r="E74" s="547">
        <f>E78+E80+E85+E89+E113+E116+E122</f>
        <v>140528.94699999999</v>
      </c>
      <c r="F74" s="546">
        <f>F122+F119+F76</f>
        <v>762481.68430000008</v>
      </c>
    </row>
    <row r="75" spans="1:6" s="494" customFormat="1" ht="25.5" customHeight="1">
      <c r="A75" s="509"/>
      <c r="B75" s="515" t="s">
        <v>636</v>
      </c>
      <c r="C75" s="516"/>
      <c r="D75" s="510"/>
      <c r="E75" s="510"/>
      <c r="F75" s="517"/>
    </row>
    <row r="76" spans="1:6" s="494" customFormat="1" ht="28.5" customHeight="1">
      <c r="A76" s="511">
        <v>1310</v>
      </c>
      <c r="B76" s="519" t="s">
        <v>637</v>
      </c>
      <c r="C76" s="501">
        <v>7411</v>
      </c>
      <c r="D76" s="513">
        <f>F76</f>
        <v>0</v>
      </c>
      <c r="E76" s="514" t="s">
        <v>17</v>
      </c>
      <c r="F76" s="514">
        <f>F77</f>
        <v>0</v>
      </c>
    </row>
    <row r="77" spans="1:6" s="497" customFormat="1" ht="37.5" customHeight="1">
      <c r="A77" s="520" t="s">
        <v>638</v>
      </c>
      <c r="B77" s="530" t="s">
        <v>95</v>
      </c>
      <c r="C77" s="541"/>
      <c r="D77" s="517"/>
      <c r="E77" s="523" t="s">
        <v>17</v>
      </c>
      <c r="F77" s="523"/>
    </row>
    <row r="78" spans="1:6" s="494" customFormat="1" ht="27" customHeight="1">
      <c r="A78" s="511">
        <v>1320</v>
      </c>
      <c r="B78" s="519" t="s">
        <v>639</v>
      </c>
      <c r="C78" s="501">
        <v>7412</v>
      </c>
      <c r="D78" s="513">
        <f>E78</f>
        <v>0</v>
      </c>
      <c r="E78" s="513">
        <f>E79</f>
        <v>0</v>
      </c>
      <c r="F78" s="514" t="s">
        <v>17</v>
      </c>
    </row>
    <row r="79" spans="1:6" s="497" customFormat="1" ht="38.25" customHeight="1">
      <c r="A79" s="520" t="s">
        <v>640</v>
      </c>
      <c r="B79" s="521" t="s">
        <v>641</v>
      </c>
      <c r="C79" s="541"/>
      <c r="D79" s="517"/>
      <c r="E79" s="523"/>
      <c r="F79" s="523" t="s">
        <v>17</v>
      </c>
    </row>
    <row r="80" spans="1:6" s="494" customFormat="1" ht="33" customHeight="1">
      <c r="A80" s="511">
        <v>1330</v>
      </c>
      <c r="B80" s="519" t="s">
        <v>642</v>
      </c>
      <c r="C80" s="501">
        <v>7415</v>
      </c>
      <c r="D80" s="513">
        <f t="shared" ref="D80:D85" si="1">E80</f>
        <v>14963.9</v>
      </c>
      <c r="E80" s="513">
        <f>E81+E82+E83+E84</f>
        <v>14963.9</v>
      </c>
      <c r="F80" s="514" t="s">
        <v>17</v>
      </c>
    </row>
    <row r="81" spans="1:6" s="497" customFormat="1" ht="27" customHeight="1">
      <c r="A81" s="520" t="s">
        <v>643</v>
      </c>
      <c r="B81" s="521" t="s">
        <v>644</v>
      </c>
      <c r="C81" s="541"/>
      <c r="D81" s="517">
        <f t="shared" si="1"/>
        <v>11313.9</v>
      </c>
      <c r="E81" s="523">
        <f>'[2]ekam erams bashx nor'!K91</f>
        <v>11313.9</v>
      </c>
      <c r="F81" s="523" t="s">
        <v>17</v>
      </c>
    </row>
    <row r="82" spans="1:6" s="494" customFormat="1" ht="42.75" customHeight="1">
      <c r="A82" s="520" t="s">
        <v>645</v>
      </c>
      <c r="B82" s="521" t="s">
        <v>646</v>
      </c>
      <c r="C82" s="541"/>
      <c r="D82" s="517">
        <f t="shared" si="1"/>
        <v>0</v>
      </c>
      <c r="E82" s="523">
        <f>'[2]ekam. erams. bashx'!K109</f>
        <v>0</v>
      </c>
      <c r="F82" s="523" t="s">
        <v>17</v>
      </c>
    </row>
    <row r="83" spans="1:6" s="497" customFormat="1" ht="54" customHeight="1">
      <c r="A83" s="520" t="s">
        <v>647</v>
      </c>
      <c r="B83" s="521" t="s">
        <v>103</v>
      </c>
      <c r="C83" s="541"/>
      <c r="D83" s="517">
        <f t="shared" si="1"/>
        <v>2500</v>
      </c>
      <c r="E83" s="523">
        <f>'[2]ekam erams bashx nor'!K93</f>
        <v>2500</v>
      </c>
      <c r="F83" s="523" t="s">
        <v>17</v>
      </c>
    </row>
    <row r="84" spans="1:6" s="494" customFormat="1" ht="24" customHeight="1">
      <c r="A84" s="509" t="s">
        <v>648</v>
      </c>
      <c r="B84" s="521" t="s">
        <v>104</v>
      </c>
      <c r="C84" s="541"/>
      <c r="D84" s="517">
        <f t="shared" si="1"/>
        <v>1150</v>
      </c>
      <c r="E84" s="523">
        <f>'[2]ekam erams bashx nor'!K94</f>
        <v>1150</v>
      </c>
      <c r="F84" s="523" t="s">
        <v>17</v>
      </c>
    </row>
    <row r="85" spans="1:6" s="494" customFormat="1" ht="57" customHeight="1">
      <c r="A85" s="511">
        <v>1340</v>
      </c>
      <c r="B85" s="519" t="s">
        <v>649</v>
      </c>
      <c r="C85" s="501">
        <v>7421</v>
      </c>
      <c r="D85" s="513">
        <f t="shared" si="1"/>
        <v>3399</v>
      </c>
      <c r="E85" s="513">
        <f>E86+E87+E88</f>
        <v>3399</v>
      </c>
      <c r="F85" s="514" t="s">
        <v>17</v>
      </c>
    </row>
    <row r="86" spans="1:6" s="494" customFormat="1" ht="90.75" customHeight="1">
      <c r="A86" s="520" t="s">
        <v>650</v>
      </c>
      <c r="B86" s="521" t="s">
        <v>107</v>
      </c>
      <c r="C86" s="541"/>
      <c r="D86" s="517"/>
      <c r="E86" s="523"/>
      <c r="F86" s="523" t="s">
        <v>17</v>
      </c>
    </row>
    <row r="87" spans="1:6" s="494" customFormat="1" ht="57" customHeight="1">
      <c r="A87" s="520" t="s">
        <v>651</v>
      </c>
      <c r="B87" s="521" t="s">
        <v>108</v>
      </c>
      <c r="C87" s="522"/>
      <c r="D87" s="517">
        <f>E87</f>
        <v>1999</v>
      </c>
      <c r="E87" s="523">
        <f>'[2]ekam erams bashx nor'!K97</f>
        <v>1999</v>
      </c>
      <c r="F87" s="523" t="s">
        <v>17</v>
      </c>
    </row>
    <row r="88" spans="1:6" s="494" customFormat="1" ht="70.5" customHeight="1">
      <c r="A88" s="520" t="s">
        <v>652</v>
      </c>
      <c r="B88" s="521" t="s">
        <v>109</v>
      </c>
      <c r="C88" s="522"/>
      <c r="D88" s="517">
        <f>E88</f>
        <v>1400</v>
      </c>
      <c r="E88" s="539">
        <f>'[2]ekam erams bashx nor'!K98</f>
        <v>1400</v>
      </c>
      <c r="F88" s="523" t="s">
        <v>17</v>
      </c>
    </row>
    <row r="89" spans="1:6" s="497" customFormat="1" ht="42" customHeight="1">
      <c r="A89" s="511">
        <v>1350</v>
      </c>
      <c r="B89" s="519" t="s">
        <v>653</v>
      </c>
      <c r="C89" s="501">
        <v>7422</v>
      </c>
      <c r="D89" s="513">
        <f>E89</f>
        <v>75440</v>
      </c>
      <c r="E89" s="513">
        <f>D90+E111+E112</f>
        <v>75440</v>
      </c>
      <c r="F89" s="514" t="s">
        <v>17</v>
      </c>
    </row>
    <row r="90" spans="1:6" s="494" customFormat="1" ht="77.25" customHeight="1">
      <c r="A90" s="548" t="s">
        <v>654</v>
      </c>
      <c r="B90" s="549" t="s">
        <v>112</v>
      </c>
      <c r="C90" s="550"/>
      <c r="D90" s="551">
        <f>E90</f>
        <v>71440</v>
      </c>
      <c r="E90" s="552">
        <f>E91+E92+E93+E94+E95+E96+E97+E98+E99+E100+E101+E102+E103+E104+E105+E106+E107+E108+E109+E110</f>
        <v>71440</v>
      </c>
      <c r="F90" s="553" t="s">
        <v>17</v>
      </c>
    </row>
    <row r="91" spans="1:6" s="494" customFormat="1" ht="39.950000000000003" customHeight="1">
      <c r="A91" s="529">
        <v>13501</v>
      </c>
      <c r="B91" s="530" t="s">
        <v>113</v>
      </c>
      <c r="C91" s="519"/>
      <c r="D91" s="532"/>
      <c r="E91" s="514"/>
      <c r="F91" s="523"/>
    </row>
    <row r="92" spans="1:6" s="494" customFormat="1" ht="39.950000000000003" customHeight="1">
      <c r="A92" s="529">
        <v>13502</v>
      </c>
      <c r="B92" s="530" t="s">
        <v>114</v>
      </c>
      <c r="C92" s="519"/>
      <c r="D92" s="532"/>
      <c r="E92" s="514"/>
      <c r="F92" s="523"/>
    </row>
    <row r="93" spans="1:6" s="494" customFormat="1" ht="49.5" customHeight="1">
      <c r="A93" s="529">
        <v>13503</v>
      </c>
      <c r="B93" s="530" t="s">
        <v>115</v>
      </c>
      <c r="C93" s="519"/>
      <c r="D93" s="532">
        <f>E93</f>
        <v>300</v>
      </c>
      <c r="E93" s="539">
        <f>'[2]ekam erams bashx nor'!K103</f>
        <v>300</v>
      </c>
      <c r="F93" s="523"/>
    </row>
    <row r="94" spans="1:6" s="494" customFormat="1" ht="39.950000000000003" customHeight="1">
      <c r="A94" s="529">
        <v>13504</v>
      </c>
      <c r="B94" s="530" t="s">
        <v>116</v>
      </c>
      <c r="C94" s="519"/>
      <c r="D94" s="532"/>
      <c r="E94" s="514"/>
      <c r="F94" s="523"/>
    </row>
    <row r="95" spans="1:6" s="494" customFormat="1" ht="39.950000000000003" customHeight="1">
      <c r="A95" s="529">
        <v>13505</v>
      </c>
      <c r="B95" s="530" t="s">
        <v>117</v>
      </c>
      <c r="C95" s="519"/>
      <c r="D95" s="517">
        <f>E95</f>
        <v>150</v>
      </c>
      <c r="E95" s="523">
        <f>'[2]ekam erams bashx nor'!K105</f>
        <v>150</v>
      </c>
      <c r="F95" s="523"/>
    </row>
    <row r="96" spans="1:6" s="494" customFormat="1" ht="39.950000000000003" customHeight="1">
      <c r="A96" s="529">
        <v>13506</v>
      </c>
      <c r="B96" s="530" t="s">
        <v>118</v>
      </c>
      <c r="C96" s="519"/>
      <c r="D96" s="532"/>
      <c r="E96" s="514"/>
      <c r="F96" s="523"/>
    </row>
    <row r="97" spans="1:6" s="494" customFormat="1" ht="39.950000000000003" customHeight="1">
      <c r="A97" s="529">
        <v>13507</v>
      </c>
      <c r="B97" s="530" t="s">
        <v>119</v>
      </c>
      <c r="C97" s="519"/>
      <c r="D97" s="517">
        <f>E97</f>
        <v>40000</v>
      </c>
      <c r="E97" s="523">
        <f>'[2]ekam erams bashx nor'!K107</f>
        <v>40000</v>
      </c>
      <c r="F97" s="523"/>
    </row>
    <row r="98" spans="1:6" s="494" customFormat="1" ht="39.950000000000003" customHeight="1">
      <c r="A98" s="529">
        <v>13508</v>
      </c>
      <c r="B98" s="530" t="s">
        <v>120</v>
      </c>
      <c r="C98" s="519"/>
      <c r="D98" s="532"/>
      <c r="E98" s="514"/>
      <c r="F98" s="523"/>
    </row>
    <row r="99" spans="1:6" s="494" customFormat="1" ht="21" customHeight="1">
      <c r="A99" s="529">
        <v>13509</v>
      </c>
      <c r="B99" s="530" t="s">
        <v>121</v>
      </c>
      <c r="C99" s="519"/>
      <c r="D99" s="532"/>
      <c r="E99" s="514"/>
      <c r="F99" s="523"/>
    </row>
    <row r="100" spans="1:6" s="494" customFormat="1" ht="39.950000000000003" customHeight="1">
      <c r="A100" s="529">
        <v>13510</v>
      </c>
      <c r="B100" s="530" t="s">
        <v>122</v>
      </c>
      <c r="C100" s="519"/>
      <c r="D100" s="532"/>
      <c r="E100" s="514"/>
      <c r="F100" s="523"/>
    </row>
    <row r="101" spans="1:6" s="494" customFormat="1" ht="39.950000000000003" customHeight="1">
      <c r="A101" s="529">
        <v>13511</v>
      </c>
      <c r="B101" s="530" t="s">
        <v>123</v>
      </c>
      <c r="C101" s="519"/>
      <c r="D101" s="532"/>
      <c r="E101" s="514"/>
      <c r="F101" s="523"/>
    </row>
    <row r="102" spans="1:6" s="494" customFormat="1" ht="39.950000000000003" customHeight="1">
      <c r="A102" s="529">
        <v>13512</v>
      </c>
      <c r="B102" s="530" t="s">
        <v>124</v>
      </c>
      <c r="C102" s="519"/>
      <c r="D102" s="517">
        <f>E102</f>
        <v>6200</v>
      </c>
      <c r="E102" s="523">
        <f>'[2]ekam erams bashx nor'!K112</f>
        <v>6200</v>
      </c>
      <c r="F102" s="523"/>
    </row>
    <row r="103" spans="1:6" s="494" customFormat="1" ht="35.25" customHeight="1">
      <c r="A103" s="529">
        <v>13513</v>
      </c>
      <c r="B103" s="530" t="s">
        <v>125</v>
      </c>
      <c r="C103" s="519"/>
      <c r="D103" s="517">
        <f>E103</f>
        <v>15690</v>
      </c>
      <c r="E103" s="523">
        <f>'[2]ekam erams bashx nor'!K113</f>
        <v>15690</v>
      </c>
      <c r="F103" s="523"/>
    </row>
    <row r="104" spans="1:6" s="494" customFormat="1" ht="39.950000000000003" customHeight="1">
      <c r="A104" s="529">
        <v>13514</v>
      </c>
      <c r="B104" s="530" t="s">
        <v>130</v>
      </c>
      <c r="C104" s="519"/>
      <c r="D104" s="517">
        <f>E104</f>
        <v>9100</v>
      </c>
      <c r="E104" s="523">
        <f>'[2]ekam erams bashx nor'!K118</f>
        <v>9100</v>
      </c>
      <c r="F104" s="523"/>
    </row>
    <row r="105" spans="1:6" s="494" customFormat="1" ht="39.950000000000003" customHeight="1">
      <c r="A105" s="529">
        <v>13515</v>
      </c>
      <c r="B105" s="530" t="s">
        <v>133</v>
      </c>
      <c r="C105" s="519"/>
      <c r="D105" s="532"/>
      <c r="E105" s="514"/>
      <c r="F105" s="523"/>
    </row>
    <row r="106" spans="1:6" s="494" customFormat="1" ht="39.950000000000003" customHeight="1">
      <c r="A106" s="529">
        <v>13516</v>
      </c>
      <c r="B106" s="530" t="s">
        <v>134</v>
      </c>
      <c r="C106" s="519"/>
      <c r="D106" s="532"/>
      <c r="E106" s="514"/>
      <c r="F106" s="523"/>
    </row>
    <row r="107" spans="1:6" s="494" customFormat="1" ht="39.950000000000003" customHeight="1">
      <c r="A107" s="529">
        <v>13517</v>
      </c>
      <c r="B107" s="530" t="s">
        <v>135</v>
      </c>
      <c r="C107" s="519"/>
      <c r="D107" s="532"/>
      <c r="E107" s="514"/>
      <c r="F107" s="523"/>
    </row>
    <row r="108" spans="1:6" s="494" customFormat="1" ht="30.75" customHeight="1">
      <c r="A108" s="529">
        <v>13518</v>
      </c>
      <c r="B108" s="530" t="s">
        <v>136</v>
      </c>
      <c r="C108" s="519"/>
      <c r="D108" s="532"/>
      <c r="E108" s="514"/>
      <c r="F108" s="523"/>
    </row>
    <row r="109" spans="1:6" s="494" customFormat="1" ht="27" customHeight="1">
      <c r="A109" s="529">
        <v>13519</v>
      </c>
      <c r="B109" s="530" t="s">
        <v>137</v>
      </c>
      <c r="C109" s="519"/>
      <c r="D109" s="517">
        <f>E109</f>
        <v>0</v>
      </c>
      <c r="E109" s="523">
        <f>'[2]ekam erams bashx nor'!K125</f>
        <v>0</v>
      </c>
      <c r="F109" s="523"/>
    </row>
    <row r="110" spans="1:6" s="494" customFormat="1" ht="22.5" customHeight="1">
      <c r="A110" s="529">
        <v>13520</v>
      </c>
      <c r="B110" s="530" t="s">
        <v>138</v>
      </c>
      <c r="C110" s="519"/>
      <c r="D110" s="532"/>
      <c r="E110" s="514"/>
      <c r="F110" s="523"/>
    </row>
    <row r="111" spans="1:6" s="494" customFormat="1" ht="32.25" customHeight="1">
      <c r="A111" s="529">
        <v>1352</v>
      </c>
      <c r="B111" s="530" t="s">
        <v>139</v>
      </c>
      <c r="C111" s="519"/>
      <c r="D111" s="517">
        <f>E111</f>
        <v>4000</v>
      </c>
      <c r="E111" s="523">
        <f>'[2]ekam erams bashx nor'!K127</f>
        <v>4000</v>
      </c>
      <c r="F111" s="523"/>
    </row>
    <row r="112" spans="1:6" s="497" customFormat="1" ht="25.5" customHeight="1">
      <c r="A112" s="529">
        <v>1353</v>
      </c>
      <c r="B112" s="530" t="s">
        <v>140</v>
      </c>
      <c r="C112" s="522"/>
      <c r="D112" s="513"/>
      <c r="E112" s="514"/>
      <c r="F112" s="523" t="s">
        <v>17</v>
      </c>
    </row>
    <row r="113" spans="1:7" s="494" customFormat="1" ht="30" customHeight="1">
      <c r="A113" s="511">
        <v>1360</v>
      </c>
      <c r="B113" s="519" t="s">
        <v>655</v>
      </c>
      <c r="C113" s="501">
        <v>7431</v>
      </c>
      <c r="D113" s="513">
        <f>E113</f>
        <v>100</v>
      </c>
      <c r="E113" s="513">
        <f>E114+E115</f>
        <v>100</v>
      </c>
      <c r="F113" s="514" t="s">
        <v>17</v>
      </c>
    </row>
    <row r="114" spans="1:7" s="494" customFormat="1" ht="57" customHeight="1">
      <c r="A114" s="520" t="s">
        <v>656</v>
      </c>
      <c r="B114" s="521" t="s">
        <v>143</v>
      </c>
      <c r="C114" s="541"/>
      <c r="D114" s="517">
        <f>E114</f>
        <v>100</v>
      </c>
      <c r="E114" s="523">
        <f>'[2]ekam erams bashx nor'!K130</f>
        <v>100</v>
      </c>
      <c r="F114" s="523" t="s">
        <v>17</v>
      </c>
    </row>
    <row r="115" spans="1:7" s="494" customFormat="1" ht="48.75" customHeight="1">
      <c r="A115" s="520" t="s">
        <v>657</v>
      </c>
      <c r="B115" s="521" t="s">
        <v>658</v>
      </c>
      <c r="C115" s="541"/>
      <c r="D115" s="517"/>
      <c r="E115" s="523"/>
      <c r="F115" s="523" t="s">
        <v>17</v>
      </c>
    </row>
    <row r="116" spans="1:7" s="494" customFormat="1" ht="41.25" hidden="1" customHeight="1">
      <c r="A116" s="511">
        <v>1370</v>
      </c>
      <c r="B116" s="554" t="s">
        <v>145</v>
      </c>
      <c r="C116" s="501">
        <v>7441</v>
      </c>
      <c r="D116" s="517">
        <f>E116</f>
        <v>0</v>
      </c>
      <c r="E116" s="523">
        <f>E117+E118</f>
        <v>0</v>
      </c>
      <c r="F116" s="514" t="s">
        <v>17</v>
      </c>
    </row>
    <row r="117" spans="1:7" s="494" customFormat="1" ht="116.25" hidden="1" customHeight="1">
      <c r="A117" s="509" t="s">
        <v>659</v>
      </c>
      <c r="B117" s="521" t="s">
        <v>147</v>
      </c>
      <c r="C117" s="541"/>
      <c r="D117" s="517"/>
      <c r="E117" s="523"/>
      <c r="F117" s="523" t="s">
        <v>17</v>
      </c>
    </row>
    <row r="118" spans="1:7" s="494" customFormat="1" ht="111" hidden="1" customHeight="1">
      <c r="A118" s="520" t="s">
        <v>660</v>
      </c>
      <c r="B118" s="521" t="s">
        <v>148</v>
      </c>
      <c r="C118" s="541"/>
      <c r="D118" s="517"/>
      <c r="E118" s="523"/>
      <c r="F118" s="523" t="s">
        <v>17</v>
      </c>
    </row>
    <row r="119" spans="1:7" s="494" customFormat="1" ht="40.5" customHeight="1">
      <c r="A119" s="511">
        <v>1380</v>
      </c>
      <c r="B119" s="554" t="s">
        <v>149</v>
      </c>
      <c r="C119" s="501">
        <v>7442</v>
      </c>
      <c r="D119" s="513">
        <f>F119</f>
        <v>584481.68430000008</v>
      </c>
      <c r="E119" s="514" t="s">
        <v>17</v>
      </c>
      <c r="F119" s="514">
        <f>F120+F121</f>
        <v>584481.68430000008</v>
      </c>
    </row>
    <row r="120" spans="1:7" s="494" customFormat="1" ht="140.25" customHeight="1">
      <c r="A120" s="520" t="s">
        <v>661</v>
      </c>
      <c r="B120" s="521" t="s">
        <v>662</v>
      </c>
      <c r="C120" s="541"/>
      <c r="D120" s="513">
        <f>F120</f>
        <v>85750</v>
      </c>
      <c r="E120" s="523" t="s">
        <v>17</v>
      </c>
      <c r="F120" s="532">
        <f>'[2]ekam erams bashx nor'!O136</f>
        <v>85750</v>
      </c>
    </row>
    <row r="121" spans="1:7" s="494" customFormat="1" ht="137.25" customHeight="1">
      <c r="A121" s="520" t="s">
        <v>663</v>
      </c>
      <c r="B121" s="521" t="s">
        <v>664</v>
      </c>
      <c r="C121" s="541"/>
      <c r="D121" s="513">
        <f>F121</f>
        <v>498731.68430000002</v>
      </c>
      <c r="E121" s="523" t="s">
        <v>17</v>
      </c>
      <c r="F121" s="555">
        <f>'[2]ekam erams bashx nor'!O137</f>
        <v>498731.68430000002</v>
      </c>
    </row>
    <row r="122" spans="1:7" s="494" customFormat="1" ht="31.5" customHeight="1">
      <c r="A122" s="542" t="s">
        <v>665</v>
      </c>
      <c r="B122" s="554" t="s">
        <v>153</v>
      </c>
      <c r="C122" s="501">
        <v>7451</v>
      </c>
      <c r="D122" s="513">
        <f>D125</f>
        <v>46626.046999999999</v>
      </c>
      <c r="E122" s="513">
        <f>E125</f>
        <v>46626.046999999999</v>
      </c>
      <c r="F122" s="514">
        <f>F123+F124+F125</f>
        <v>178000</v>
      </c>
      <c r="G122" s="524"/>
    </row>
    <row r="123" spans="1:7" s="494" customFormat="1" ht="33" customHeight="1">
      <c r="A123" s="520" t="s">
        <v>666</v>
      </c>
      <c r="B123" s="521" t="s">
        <v>667</v>
      </c>
      <c r="C123" s="541"/>
      <c r="D123" s="517"/>
      <c r="E123" s="523" t="s">
        <v>17</v>
      </c>
      <c r="F123" s="523"/>
    </row>
    <row r="124" spans="1:7" s="494" customFormat="1" ht="31.5" customHeight="1">
      <c r="A124" s="520" t="s">
        <v>668</v>
      </c>
      <c r="B124" s="521" t="s">
        <v>156</v>
      </c>
      <c r="C124" s="541"/>
      <c r="D124" s="523">
        <f>F124</f>
        <v>178000</v>
      </c>
      <c r="E124" s="523" t="s">
        <v>17</v>
      </c>
      <c r="F124" s="523">
        <f>'[2]ekam erams bashx nor'!O140</f>
        <v>178000</v>
      </c>
    </row>
    <row r="125" spans="1:7" s="494" customFormat="1" ht="47.25" customHeight="1">
      <c r="A125" s="520" t="s">
        <v>669</v>
      </c>
      <c r="B125" s="521" t="s">
        <v>670</v>
      </c>
      <c r="C125" s="541"/>
      <c r="D125" s="517">
        <f>E125</f>
        <v>46626.046999999999</v>
      </c>
      <c r="E125" s="523">
        <f>'[2]ekam erams bashx nor'!K141</f>
        <v>46626.046999999999</v>
      </c>
      <c r="F125" s="523"/>
    </row>
    <row r="126" spans="1:7" s="494" customFormat="1" ht="13.5"/>
    <row r="127" spans="1:7" s="494" customFormat="1" ht="13.5"/>
    <row r="128" spans="1:7" s="494" customFormat="1" ht="13.5"/>
    <row r="129" spans="1:6" s="494" customFormat="1" ht="13.5"/>
    <row r="130" spans="1:6" s="494" customFormat="1" ht="13.5"/>
    <row r="131" spans="1:6" s="494" customFormat="1" ht="13.5"/>
    <row r="132" spans="1:6" s="494" customFormat="1" ht="13.5"/>
    <row r="133" spans="1:6" s="494" customFormat="1" ht="13.5"/>
    <row r="134" spans="1:6" s="494" customFormat="1" ht="13.5"/>
    <row r="135" spans="1:6" s="494" customFormat="1" ht="13.5"/>
    <row r="136" spans="1:6" s="494" customFormat="1" ht="13.5"/>
    <row r="137" spans="1:6" s="494" customFormat="1" ht="13.5"/>
    <row r="138" spans="1:6" s="494" customFormat="1" ht="13.5"/>
    <row r="139" spans="1:6" s="494" customFormat="1" ht="13.5">
      <c r="A139" s="556"/>
      <c r="B139" s="557"/>
      <c r="C139" s="557"/>
      <c r="D139" s="557"/>
      <c r="E139" s="557"/>
      <c r="F139" s="558"/>
    </row>
    <row r="140" spans="1:6" s="494" customFormat="1" ht="13.5"/>
    <row r="141" spans="1:6" s="494" customFormat="1" ht="13.5"/>
    <row r="142" spans="1:6" s="494" customFormat="1" ht="13.5"/>
    <row r="143" spans="1:6" s="494" customFormat="1" ht="13.5"/>
    <row r="144" spans="1:6" s="494" customFormat="1" ht="13.5"/>
    <row r="145" s="494" customFormat="1" ht="13.5"/>
    <row r="146" s="494" customFormat="1" ht="13.5"/>
    <row r="147" s="494" customFormat="1" ht="13.5"/>
    <row r="148" s="494" customFormat="1" ht="13.5"/>
    <row r="149" s="494" customFormat="1" ht="13.5"/>
    <row r="150" s="494" customFormat="1" ht="13.5"/>
    <row r="151" s="494" customFormat="1" ht="13.5"/>
    <row r="152" s="494" customFormat="1" ht="13.5"/>
    <row r="153" s="494" customFormat="1" ht="13.5"/>
    <row r="154" s="494" customFormat="1" ht="13.5"/>
    <row r="155" s="494" customFormat="1" ht="13.5"/>
    <row r="156" s="49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V321"/>
  <sheetViews>
    <sheetView topLeftCell="A102" zoomScale="160" zoomScaleNormal="160" workbookViewId="0">
      <selection activeCell="M12" sqref="M12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906" t="s">
        <v>165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</row>
    <row r="2" spans="1:22" ht="12" customHeight="1">
      <c r="A2" s="130"/>
      <c r="B2" s="907"/>
      <c r="C2" s="907"/>
      <c r="D2" s="907"/>
      <c r="E2" s="907"/>
      <c r="F2" s="907"/>
      <c r="G2" s="907"/>
      <c r="H2" s="907"/>
      <c r="I2" s="907"/>
      <c r="J2" s="907"/>
      <c r="K2" s="907"/>
      <c r="L2" s="907"/>
      <c r="M2" s="907"/>
      <c r="N2" s="907"/>
      <c r="O2" s="907"/>
      <c r="P2" s="907"/>
      <c r="Q2" s="907"/>
      <c r="R2" s="907"/>
    </row>
    <row r="3" spans="1:22" ht="12" customHeight="1">
      <c r="A3" s="907" t="s">
        <v>1052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7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908" t="s">
        <v>167</v>
      </c>
      <c r="C5" s="908"/>
      <c r="D5" s="908"/>
      <c r="E5" s="908"/>
      <c r="F5" s="908"/>
      <c r="G5" s="908"/>
      <c r="H5" s="908"/>
      <c r="I5" s="908"/>
      <c r="J5" s="908"/>
      <c r="K5" s="908"/>
      <c r="L5" s="908"/>
      <c r="M5" s="908"/>
      <c r="N5" s="908"/>
      <c r="O5" s="908"/>
      <c r="P5" s="908"/>
      <c r="Q5" s="908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909" t="s">
        <v>168</v>
      </c>
      <c r="O6" s="909"/>
      <c r="P6" s="909"/>
      <c r="Q6" s="909"/>
      <c r="R6" s="909"/>
    </row>
    <row r="7" spans="1:22" ht="21" customHeight="1">
      <c r="A7" s="910" t="s">
        <v>169</v>
      </c>
      <c r="B7" s="912" t="s">
        <v>170</v>
      </c>
      <c r="C7" s="914" t="s">
        <v>171</v>
      </c>
      <c r="D7" s="916" t="s">
        <v>172</v>
      </c>
      <c r="E7" s="918" t="s">
        <v>173</v>
      </c>
      <c r="F7" s="904" t="s">
        <v>174</v>
      </c>
      <c r="G7" s="905" t="s">
        <v>175</v>
      </c>
      <c r="H7" s="905"/>
      <c r="I7" s="905"/>
      <c r="J7" s="905"/>
      <c r="K7" s="905" t="s">
        <v>176</v>
      </c>
      <c r="L7" s="905"/>
      <c r="M7" s="905"/>
      <c r="N7" s="905"/>
      <c r="O7" s="905" t="s">
        <v>177</v>
      </c>
      <c r="P7" s="905"/>
      <c r="Q7" s="905"/>
      <c r="R7" s="905"/>
    </row>
    <row r="8" spans="1:22" ht="30.75" customHeight="1" thickBot="1">
      <c r="A8" s="911"/>
      <c r="B8" s="913"/>
      <c r="C8" s="915"/>
      <c r="D8" s="917"/>
      <c r="E8" s="919"/>
      <c r="F8" s="904"/>
      <c r="G8" s="900" t="s">
        <v>178</v>
      </c>
      <c r="H8" s="900" t="s">
        <v>179</v>
      </c>
      <c r="I8" s="900" t="s">
        <v>180</v>
      </c>
      <c r="J8" s="900" t="s">
        <v>181</v>
      </c>
      <c r="K8" s="900" t="s">
        <v>178</v>
      </c>
      <c r="L8" s="900" t="s">
        <v>179</v>
      </c>
      <c r="M8" s="900" t="s">
        <v>180</v>
      </c>
      <c r="N8" s="900" t="s">
        <v>181</v>
      </c>
      <c r="O8" s="900" t="s">
        <v>178</v>
      </c>
      <c r="P8" s="900" t="s">
        <v>179</v>
      </c>
      <c r="Q8" s="900" t="s">
        <v>180</v>
      </c>
      <c r="R8" s="900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900">
        <v>13</v>
      </c>
      <c r="P9" s="900">
        <v>14</v>
      </c>
      <c r="Q9" s="900">
        <v>15</v>
      </c>
      <c r="R9" s="900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899"/>
      <c r="G10" s="154">
        <f>K10+O10-'[3]ekam erams bashx nor'!L140</f>
        <v>981817.00150000001</v>
      </c>
      <c r="H10" s="154">
        <f>L10+P10-'[3]ekam erams bashx nor'!M140</f>
        <v>1855139.737</v>
      </c>
      <c r="I10" s="88">
        <f>M10+Q10-'[3]ekam erams bashx nor'!N140</f>
        <v>2661070.2885000003</v>
      </c>
      <c r="J10" s="154">
        <f>N10+R10-'[3]ekam erams bashx nor'!O140</f>
        <v>3014128.5003999998</v>
      </c>
      <c r="K10" s="88">
        <f t="shared" ref="K10:R10" si="0">K11+K46+K64+K90+K143+K163+K183+K212+K242+K273+K305</f>
        <v>258706.71149999998</v>
      </c>
      <c r="L10" s="88">
        <f t="shared" si="0"/>
        <v>507910.10599999997</v>
      </c>
      <c r="M10" s="88">
        <f t="shared" si="0"/>
        <v>711122.16950000008</v>
      </c>
      <c r="N10" s="88">
        <f>N11+N46+N64+N90+N143+N163+N183+N212+N242+N273+N305</f>
        <v>966845.53739999991</v>
      </c>
      <c r="O10" s="88">
        <f t="shared" si="0"/>
        <v>758110.29</v>
      </c>
      <c r="P10" s="88">
        <f t="shared" si="0"/>
        <v>1430229.6310000001</v>
      </c>
      <c r="Q10" s="88">
        <f t="shared" si="0"/>
        <v>2052948.1190000002</v>
      </c>
      <c r="R10" s="88">
        <f t="shared" si="0"/>
        <v>2225282.963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93860.800499999998</v>
      </c>
      <c r="H11" s="164">
        <f t="shared" si="1"/>
        <v>182402.3</v>
      </c>
      <c r="I11" s="164">
        <f t="shared" si="1"/>
        <v>256182.6005</v>
      </c>
      <c r="J11" s="164">
        <f t="shared" si="1"/>
        <v>309536.27799999999</v>
      </c>
      <c r="K11" s="164">
        <f>K13+K18+K22+K27+K30+K33+K36+K39</f>
        <v>85060.800499999998</v>
      </c>
      <c r="L11" s="164">
        <f t="shared" ref="L11:R11" si="2">L13+L18+L22+L27+L30+L33+L36+L39</f>
        <v>164717.29999999999</v>
      </c>
      <c r="M11" s="165">
        <f t="shared" si="2"/>
        <v>238497.6005</v>
      </c>
      <c r="N11" s="164">
        <f>N13+N18+N22+N27+N30+N33+N36+N39</f>
        <v>291716.27799999999</v>
      </c>
      <c r="O11" s="166">
        <f t="shared" si="2"/>
        <v>8800</v>
      </c>
      <c r="P11" s="166">
        <f t="shared" si="2"/>
        <v>17685</v>
      </c>
      <c r="Q11" s="166">
        <f>Q13+Q18+Q22+Q27+Q30+Q33+Q36+Q39</f>
        <v>17685</v>
      </c>
      <c r="R11" s="166">
        <f t="shared" si="2"/>
        <v>17820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69845.510999999999</v>
      </c>
      <c r="H13" s="177">
        <f t="shared" si="1"/>
        <v>127024.011</v>
      </c>
      <c r="I13" s="177">
        <f t="shared" si="1"/>
        <v>179201.81099999999</v>
      </c>
      <c r="J13" s="177">
        <f t="shared" si="1"/>
        <v>212108.511</v>
      </c>
      <c r="K13" s="177">
        <f>K15+K16+K17</f>
        <v>61445.510999999999</v>
      </c>
      <c r="L13" s="177">
        <f t="shared" ref="L13:R13" si="3">L15+L16+L17</f>
        <v>114489.011</v>
      </c>
      <c r="M13" s="177">
        <f t="shared" si="3"/>
        <v>166666.81099999999</v>
      </c>
      <c r="N13" s="177">
        <f t="shared" si="3"/>
        <v>199438.511</v>
      </c>
      <c r="O13" s="178">
        <f t="shared" si="3"/>
        <v>8400</v>
      </c>
      <c r="P13" s="178">
        <f t="shared" si="3"/>
        <v>12535</v>
      </c>
      <c r="Q13" s="178">
        <f t="shared" si="3"/>
        <v>12535</v>
      </c>
      <c r="R13" s="178">
        <f t="shared" si="3"/>
        <v>12670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69845.510999999999</v>
      </c>
      <c r="H15" s="88">
        <f t="shared" si="1"/>
        <v>127024.011</v>
      </c>
      <c r="I15" s="88">
        <f t="shared" si="1"/>
        <v>179201.81099999999</v>
      </c>
      <c r="J15" s="88">
        <f t="shared" si="1"/>
        <v>212108.511</v>
      </c>
      <c r="K15" s="184">
        <f>[3]aparat!G32</f>
        <v>61445.510999999999</v>
      </c>
      <c r="L15" s="184">
        <f>[3]aparat!H32</f>
        <v>114489.011</v>
      </c>
      <c r="M15" s="184">
        <f>[3]aparat!I32</f>
        <v>166666.81099999999</v>
      </c>
      <c r="N15" s="184">
        <f>[3]aparat!J32</f>
        <v>199438.511</v>
      </c>
      <c r="O15" s="185">
        <f>[3]aparat!G150</f>
        <v>8400</v>
      </c>
      <c r="P15" s="185">
        <f>[3]aparat!H150</f>
        <v>12535</v>
      </c>
      <c r="Q15" s="185">
        <f>[3]aparat!I150</f>
        <v>12535</v>
      </c>
      <c r="R15" s="185">
        <f>[3]aparat!J150</f>
        <v>12670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1924.6220000000001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1924.6220000000001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1924.6220000000001</v>
      </c>
      <c r="I26" s="88">
        <f t="shared" si="1"/>
        <v>2884.1224999999999</v>
      </c>
      <c r="J26" s="88">
        <f t="shared" si="1"/>
        <v>3327</v>
      </c>
      <c r="K26" s="184">
        <f>'[3]zags '!G32+'[3]վեկտոր պլյուս'!G32</f>
        <v>967.62249999999995</v>
      </c>
      <c r="L26" s="184">
        <f>'[3]zags '!H32+'[3]վեկտոր պլյուս'!H32</f>
        <v>1924.6220000000001</v>
      </c>
      <c r="M26" s="184">
        <f>'[3]zags '!I32+'[3]վեկտոր պլյուս'!I32</f>
        <v>2884.1224999999999</v>
      </c>
      <c r="N26" s="184">
        <f>'[3]zags '!J32+'[3]վեկտոր պլյուս'!J32</f>
        <v>3327</v>
      </c>
      <c r="O26" s="185">
        <f>'[3]zags '!G151+'[3]վեկտոր պլյուս'!G151</f>
        <v>0</v>
      </c>
      <c r="P26" s="185">
        <f>'[3]zags '!H151+'[3]վեկտոր պլյուս'!H151</f>
        <v>0</v>
      </c>
      <c r="Q26" s="185">
        <f>'[3]zags '!I151+'[3]վեկտոր պլյուս'!I151</f>
        <v>0</v>
      </c>
      <c r="R26" s="185">
        <f>'[3]zags '!J151+'[3]վեկտոր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23047.667000000001</v>
      </c>
      <c r="H33" s="154">
        <f t="shared" si="1"/>
        <v>53453.667000000001</v>
      </c>
      <c r="I33" s="154">
        <f t="shared" si="1"/>
        <v>74096.667000000001</v>
      </c>
      <c r="J33" s="154">
        <f t="shared" si="1"/>
        <v>94100.767000000007</v>
      </c>
      <c r="K33" s="185">
        <f>K35</f>
        <v>22647.667000000001</v>
      </c>
      <c r="L33" s="185">
        <f t="shared" ref="L33:R33" si="8">L35</f>
        <v>48303.667000000001</v>
      </c>
      <c r="M33" s="185">
        <f t="shared" si="8"/>
        <v>68946.667000000001</v>
      </c>
      <c r="N33" s="185">
        <f t="shared" si="8"/>
        <v>88950.767000000007</v>
      </c>
      <c r="O33" s="185">
        <f t="shared" si="8"/>
        <v>400</v>
      </c>
      <c r="P33" s="185">
        <f t="shared" si="8"/>
        <v>5150</v>
      </c>
      <c r="Q33" s="185">
        <f t="shared" si="8"/>
        <v>5150</v>
      </c>
      <c r="R33" s="185">
        <f t="shared" si="8"/>
        <v>5150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23047.667000000001</v>
      </c>
      <c r="H35" s="154">
        <f t="shared" si="1"/>
        <v>53453.667000000001</v>
      </c>
      <c r="I35" s="154">
        <f t="shared" si="1"/>
        <v>74096.667000000001</v>
      </c>
      <c r="J35" s="154">
        <f t="shared" si="1"/>
        <v>94100.767000000007</v>
      </c>
      <c r="K35" s="185">
        <f>[3]turq!G32</f>
        <v>22647.667000000001</v>
      </c>
      <c r="L35" s="185">
        <f>[3]turq!H32</f>
        <v>48303.667000000001</v>
      </c>
      <c r="M35" s="185">
        <f>[3]turq!I32</f>
        <v>68946.667000000001</v>
      </c>
      <c r="N35" s="185">
        <f>[3]turq!F32</f>
        <v>88950.767000000007</v>
      </c>
      <c r="O35" s="185">
        <f>[3]turq!G151</f>
        <v>400</v>
      </c>
      <c r="P35" s="185">
        <f>[3]turq!H151</f>
        <v>5150</v>
      </c>
      <c r="Q35" s="185">
        <f>[3]turq!I151</f>
        <v>5150</v>
      </c>
      <c r="R35" s="185">
        <f>[3]turq!J151</f>
        <v>5150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744714.56900000002</v>
      </c>
      <c r="J90" s="164">
        <f t="shared" si="22"/>
        <v>772771.36900000006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28502.889000000003</v>
      </c>
      <c r="N90" s="199">
        <f t="shared" si="27"/>
        <v>34460.688999999998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5307.6890000000003</v>
      </c>
      <c r="J96" s="154">
        <f t="shared" si="22"/>
        <v>5619.6890000000003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5307.6890000000003</v>
      </c>
      <c r="N96" s="185">
        <f t="shared" si="29"/>
        <v>5619.6890000000003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5307.6890000000003</v>
      </c>
      <c r="J98" s="207">
        <f t="shared" si="22"/>
        <v>5619.6890000000003</v>
      </c>
      <c r="K98" s="208">
        <f>[3]gjuxatntes!G34</f>
        <v>0</v>
      </c>
      <c r="L98" s="208">
        <f>[3]gjuxatntes!H34</f>
        <v>312</v>
      </c>
      <c r="M98" s="208">
        <f>[3]gjuxatntes!I34</f>
        <v>5307.6890000000003</v>
      </c>
      <c r="N98" s="208">
        <f>[3]gjuxatntes!J34</f>
        <v>5619.6890000000003</v>
      </c>
      <c r="O98" s="209">
        <f>[3]gjuxatntes!G153</f>
        <v>0</v>
      </c>
      <c r="P98" s="209">
        <f>[3]gjuxatntes!H153</f>
        <v>0</v>
      </c>
      <c r="Q98" s="209">
        <f>[3]gjuxatntes!I153</f>
        <v>0</v>
      </c>
      <c r="R98" s="209">
        <f>[3]gjuxatntes!J153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[3]gazafikacum!G134</f>
        <v>147651.69200000001</v>
      </c>
      <c r="P105" s="213">
        <f>[3]gazafikacum!H134</f>
        <v>156483.69200000001</v>
      </c>
      <c r="Q105" s="213">
        <f>[3]gazafikacum!I134</f>
        <v>426531.42700000003</v>
      </c>
      <c r="R105" s="213">
        <f>[3]gazafikacum!J134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'[3]chanap transp'!G32</f>
        <v>10556.4</v>
      </c>
      <c r="L117" s="185">
        <f>'[3]chanap transp'!H32</f>
        <v>17399.8</v>
      </c>
      <c r="M117" s="185">
        <f>'[3]chanap transp'!I32</f>
        <v>23195.200000000001</v>
      </c>
      <c r="N117" s="185">
        <f>'[3]chanap transp'!J32</f>
        <v>28841</v>
      </c>
      <c r="O117" s="189">
        <f>'[3]chanap transp'!G151</f>
        <v>120313.8</v>
      </c>
      <c r="P117" s="189">
        <f>'[3]chanap transp'!H151</f>
        <v>286502</v>
      </c>
      <c r="Q117" s="189">
        <f>'[3]chanap transp'!I151</f>
        <v>484680.25300000003</v>
      </c>
      <c r="R117" s="189">
        <f>'[3]chanap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'[3]transp nax'!G150</f>
        <v>0</v>
      </c>
      <c r="P137" s="171">
        <f>'[3]transp nax'!H150</f>
        <v>0</v>
      </c>
      <c r="Q137" s="171">
        <f>'[3]transp nax'!I150</f>
        <v>0</v>
      </c>
      <c r="R137" s="171">
        <f>'[3]transp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'[3]ajl nax'!G32</f>
        <v>0</v>
      </c>
      <c r="L139" s="171">
        <f>'[3]ajl nax'!H32</f>
        <v>0</v>
      </c>
      <c r="M139" s="171">
        <f>'[3]ajl nax'!I32</f>
        <v>0</v>
      </c>
      <c r="N139" s="171">
        <f>'[3]ajl nax'!J32</f>
        <v>0</v>
      </c>
      <c r="O139" s="171">
        <f>'[3]ajl nax'!G150</f>
        <v>0</v>
      </c>
      <c r="P139" s="171">
        <f>'[3]ajl nax'!H150</f>
        <v>0</v>
      </c>
      <c r="Q139" s="171">
        <f>'[3]ajl nax'!I150</f>
        <v>0</v>
      </c>
      <c r="R139" s="171">
        <f>'[3]ajl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'[3]tntes harab'!G34</f>
        <v>0</v>
      </c>
      <c r="L142" s="185">
        <f>'[3]tntes harab'!H34</f>
        <v>0</v>
      </c>
      <c r="M142" s="185">
        <f>'[3]tntes harab'!I34</f>
        <v>0</v>
      </c>
      <c r="N142" s="185">
        <f>'[3]tntes harab'!J34</f>
        <v>0</v>
      </c>
      <c r="O142" s="190">
        <f>'[3]tntes harab'!G152</f>
        <v>-65000</v>
      </c>
      <c r="P142" s="190">
        <f>'[3]tntes harab'!H152</f>
        <v>-130000</v>
      </c>
      <c r="Q142" s="190">
        <f>'[3]tntes harab'!I152</f>
        <v>-195000</v>
      </c>
      <c r="R142" s="190">
        <f>'[3]tntes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30607.111000000001</v>
      </c>
      <c r="H143" s="166">
        <f t="shared" si="36"/>
        <v>54162.2</v>
      </c>
      <c r="I143" s="166">
        <f t="shared" si="36"/>
        <v>75415.25</v>
      </c>
      <c r="J143" s="166">
        <f t="shared" si="36"/>
        <v>97707.95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91890.15</v>
      </c>
      <c r="O143" s="199">
        <f t="shared" si="38"/>
        <v>3160</v>
      </c>
      <c r="P143" s="199">
        <f t="shared" si="38"/>
        <v>3160</v>
      </c>
      <c r="Q143" s="199">
        <f t="shared" si="38"/>
        <v>3160</v>
      </c>
      <c r="R143" s="199">
        <f t="shared" si="38"/>
        <v>5817.8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88476.7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85818.9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88476.7</v>
      </c>
      <c r="K147" s="185">
        <f>[3]axb!G32</f>
        <v>26447.111000000001</v>
      </c>
      <c r="L147" s="185">
        <f>[3]axb!H32</f>
        <v>46179.95</v>
      </c>
      <c r="M147" s="185">
        <f>[3]axb!I32</f>
        <v>66184</v>
      </c>
      <c r="N147" s="185">
        <f>[3]axb!J32</f>
        <v>85818.9</v>
      </c>
      <c r="O147" s="190">
        <f>[3]axb!G151</f>
        <v>0</v>
      </c>
      <c r="P147" s="190">
        <f>[3]axb!H151</f>
        <v>0</v>
      </c>
      <c r="Q147" s="190">
        <f>[3]axb!I151</f>
        <v>0</v>
      </c>
      <c r="R147" s="190">
        <f>[3]axb!J151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4160</v>
      </c>
      <c r="H160" s="154">
        <f t="shared" si="36"/>
        <v>7982.25</v>
      </c>
      <c r="I160" s="154">
        <f t="shared" si="36"/>
        <v>9231.25</v>
      </c>
      <c r="J160" s="154">
        <f t="shared" si="36"/>
        <v>9231.25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3160</v>
      </c>
      <c r="P160" s="185">
        <f t="shared" si="44"/>
        <v>3160</v>
      </c>
      <c r="Q160" s="185">
        <f t="shared" si="44"/>
        <v>3160</v>
      </c>
      <c r="R160" s="185">
        <f t="shared" si="44"/>
        <v>3160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4160</v>
      </c>
      <c r="H162" s="154">
        <f t="shared" si="36"/>
        <v>7982.25</v>
      </c>
      <c r="I162" s="154">
        <f t="shared" si="36"/>
        <v>9231.25</v>
      </c>
      <c r="J162" s="154">
        <f t="shared" si="36"/>
        <v>9231.25</v>
      </c>
      <c r="K162" s="185">
        <f>'[3]srgaka mig'!G32</f>
        <v>1000</v>
      </c>
      <c r="L162" s="185">
        <f>'[3]srgaka mig'!H32</f>
        <v>4822.25</v>
      </c>
      <c r="M162" s="185">
        <f>'[3]srgaka mig'!I32</f>
        <v>6071.25</v>
      </c>
      <c r="N162" s="185">
        <f>'[3]srgaka mig'!J32</f>
        <v>6071.25</v>
      </c>
      <c r="O162" s="190">
        <f>'[3]srgaka mig'!G151</f>
        <v>3160</v>
      </c>
      <c r="P162" s="190">
        <f>'[3]srgaka mig'!H151</f>
        <v>3160</v>
      </c>
      <c r="Q162" s="190">
        <f>'[3]srgaka mig'!I151</f>
        <v>3160</v>
      </c>
      <c r="R162" s="190">
        <f>'[3]srgaka mig'!J151</f>
        <v>3160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718759.84400000004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687320.04399999999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445545.076</v>
      </c>
      <c r="K165" s="185">
        <f>'[3]bnak shin'!G32</f>
        <v>2350</v>
      </c>
      <c r="L165" s="185">
        <f>'[3]bnak shin'!H32</f>
        <v>4938</v>
      </c>
      <c r="M165" s="185">
        <f>'[3]bnak shin'!I32</f>
        <v>8542.1</v>
      </c>
      <c r="N165" s="185">
        <f>'[3]bnak shin'!J32</f>
        <v>10448.5</v>
      </c>
      <c r="O165" s="185">
        <f>'[3]bnak shin'!G150</f>
        <v>203365</v>
      </c>
      <c r="P165" s="185">
        <f>'[3]bnak shin'!H150</f>
        <v>203365</v>
      </c>
      <c r="Q165" s="185">
        <f>'[3]bnak shin'!I150</f>
        <v>303365</v>
      </c>
      <c r="R165" s="185">
        <f>'[3]bnak shin'!J150</f>
        <v>435096.576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445345.076</v>
      </c>
      <c r="K167" s="185">
        <f>'[3]bnak shin'!G104</f>
        <v>2350</v>
      </c>
      <c r="L167" s="185">
        <f>'[3]bnak shin'!H104</f>
        <v>4738</v>
      </c>
      <c r="M167" s="185">
        <f>'[3]bnak shin'!I104</f>
        <v>8342.1</v>
      </c>
      <c r="N167" s="190">
        <f>'[3]bnak shin'!J104</f>
        <v>10248.5</v>
      </c>
      <c r="O167" s="190">
        <f>'[3]bnak shin'!G150</f>
        <v>203365</v>
      </c>
      <c r="P167" s="190">
        <f>'[3]bnak shin'!H150</f>
        <v>203365</v>
      </c>
      <c r="Q167" s="190">
        <f>'[3]bnak shin'!I150</f>
        <v>303365</v>
      </c>
      <c r="R167" s="190">
        <f>'[3]bnak shin'!J150</f>
        <v>435096.576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253123.46799999999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252223.46799999999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253123.46799999999</v>
      </c>
      <c r="K173" s="185">
        <f>[3]jramatakararum!G32</f>
        <v>900</v>
      </c>
      <c r="L173" s="185">
        <f>[3]jramatakararum!H32</f>
        <v>900</v>
      </c>
      <c r="M173" s="185">
        <f>[3]jramatakararum!I32</f>
        <v>900</v>
      </c>
      <c r="N173" s="190">
        <f>[3]jramatakararum!J32</f>
        <v>900</v>
      </c>
      <c r="O173" s="190">
        <f>[3]jramatakararum!G151</f>
        <v>8440</v>
      </c>
      <c r="P173" s="190">
        <f>[3]jramatakararum!H151</f>
        <v>127802.5</v>
      </c>
      <c r="Q173" s="190">
        <f>[3]jramatakararum!I151</f>
        <v>247165</v>
      </c>
      <c r="R173" s="190">
        <f>[3]jramatakararum!J151</f>
        <v>252223.46799999999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[3]lusav!G32</f>
        <v>7585.1</v>
      </c>
      <c r="L176" s="240">
        <f>[3]lusav!H32</f>
        <v>15028.606</v>
      </c>
      <c r="M176" s="240">
        <f>[3]lusav!I32</f>
        <v>17641.400000000001</v>
      </c>
      <c r="N176" s="240">
        <f>[3]lusav!J32</f>
        <v>20091.3</v>
      </c>
      <c r="O176" s="246">
        <f>[3]lusav!G151</f>
        <v>0</v>
      </c>
      <c r="P176" s="246">
        <f>[3]lusav!H151</f>
        <v>0</v>
      </c>
      <c r="Q176" s="246">
        <f>[3]lusav!I151</f>
        <v>0</v>
      </c>
      <c r="R176" s="246">
        <f>[3]lusav!J151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763067.18299999996</v>
      </c>
      <c r="I212" s="164">
        <f t="shared" si="56"/>
        <v>774300.81299999997</v>
      </c>
      <c r="J212" s="164">
        <f t="shared" si="56"/>
        <v>801663.37340000004</v>
      </c>
      <c r="K212" s="200">
        <f>K214+K217+K226+K231+K236+K239</f>
        <v>15638.5</v>
      </c>
      <c r="L212" s="200">
        <f t="shared" ref="L212:R212" si="59">L214+L217+L226+L231+L236+L239</f>
        <v>28345.200000000001</v>
      </c>
      <c r="M212" s="200">
        <f t="shared" si="59"/>
        <v>39578.83</v>
      </c>
      <c r="N212" s="200">
        <f t="shared" si="59"/>
        <v>56288.390399999997</v>
      </c>
      <c r="O212" s="200">
        <f t="shared" si="59"/>
        <v>300870.342</v>
      </c>
      <c r="P212" s="200">
        <f t="shared" si="59"/>
        <v>734721.98300000001</v>
      </c>
      <c r="Q212" s="200">
        <f t="shared" si="59"/>
        <v>734721.98300000001</v>
      </c>
      <c r="R212" s="200">
        <f t="shared" si="59"/>
        <v>745374.98300000001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485461.4</v>
      </c>
      <c r="I214" s="154">
        <f t="shared" si="56"/>
        <v>485861.4</v>
      </c>
      <c r="J214" s="154">
        <f t="shared" si="56"/>
        <v>495861.4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11450</v>
      </c>
      <c r="O214" s="185">
        <f t="shared" si="60"/>
        <v>146535</v>
      </c>
      <c r="P214" s="185">
        <f t="shared" si="60"/>
        <v>484411.4</v>
      </c>
      <c r="Q214" s="185">
        <f t="shared" si="60"/>
        <v>484411.4</v>
      </c>
      <c r="R214" s="185">
        <f t="shared" si="60"/>
        <v>484411.4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485461.4</v>
      </c>
      <c r="I216" s="154">
        <f t="shared" si="56"/>
        <v>485861.4</v>
      </c>
      <c r="J216" s="154">
        <f t="shared" si="56"/>
        <v>495861.4</v>
      </c>
      <c r="K216" s="185">
        <f>'[3]hangst sport'!G32</f>
        <v>600</v>
      </c>
      <c r="L216" s="185">
        <f>'[3]hangst sport'!H32</f>
        <v>1050</v>
      </c>
      <c r="M216" s="185">
        <f>'[3]hangst sport'!I32</f>
        <v>1450</v>
      </c>
      <c r="N216" s="185">
        <f>'[3]hangst sport'!J32</f>
        <v>11450</v>
      </c>
      <c r="O216" s="190">
        <f>'[3]hangst sport'!G150</f>
        <v>146535</v>
      </c>
      <c r="P216" s="190">
        <f>'[3]hangst sport'!H150</f>
        <v>484411.4</v>
      </c>
      <c r="Q216" s="190">
        <f>'[3]hangst sport'!I150</f>
        <v>484411.4</v>
      </c>
      <c r="R216" s="190">
        <f>'[3]hangst sport'!J150</f>
        <v>484411.4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274205.783</v>
      </c>
      <c r="I217" s="88">
        <f t="shared" si="56"/>
        <v>283856.913</v>
      </c>
      <c r="J217" s="88">
        <f t="shared" si="56"/>
        <v>300294.67340000003</v>
      </c>
      <c r="K217" s="184">
        <f>K219+K220+K221+K222+K223+K224+K225</f>
        <v>13556</v>
      </c>
      <c r="L217" s="184">
        <f t="shared" ref="L217:R217" si="61">L219+L220+L221+L222+L223+L224+L225</f>
        <v>23895.200000000001</v>
      </c>
      <c r="M217" s="184">
        <f t="shared" si="61"/>
        <v>33546.33</v>
      </c>
      <c r="N217" s="184">
        <f t="shared" si="61"/>
        <v>39331.090399999994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58681.883000000002</v>
      </c>
      <c r="I219" s="154">
        <f t="shared" si="56"/>
        <v>62923.483</v>
      </c>
      <c r="J219" s="154">
        <f t="shared" si="56"/>
        <v>64083.283000000003</v>
      </c>
      <c r="K219" s="185">
        <f>'[3]kentr. grad'!G33</f>
        <v>5992.4</v>
      </c>
      <c r="L219" s="185">
        <f>'[3]kentr. grad'!H33</f>
        <v>10013</v>
      </c>
      <c r="M219" s="185">
        <f>'[3]kentr. grad'!I33</f>
        <v>14254.6</v>
      </c>
      <c r="N219" s="185">
        <f>'[3]kentr. grad'!J33</f>
        <v>15414.4</v>
      </c>
      <c r="O219" s="190">
        <f>'[3]kentr. grad'!G151</f>
        <v>48668.883000000002</v>
      </c>
      <c r="P219" s="190">
        <f>'[3]kentr. grad'!H151</f>
        <v>48668.883000000002</v>
      </c>
      <c r="Q219" s="190">
        <f>'[3]kentr. grad'!I151</f>
        <v>48668.883000000002</v>
      </c>
      <c r="R219" s="190">
        <f>'[3]kentr.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234980.46000000002</v>
      </c>
      <c r="K221" s="184">
        <f>'[3]mshak palat'!G32</f>
        <v>7263.6</v>
      </c>
      <c r="L221" s="184">
        <f>'[3]mshak palat'!H32</f>
        <v>13182.2</v>
      </c>
      <c r="M221" s="184">
        <f>'[3]mshak palat'!I32+'[3]mshak palat (2)'!I32</f>
        <v>18260.8</v>
      </c>
      <c r="N221" s="184">
        <f>'[3]mshak palat'!J32+'[3]mshak palat (2)'!J32</f>
        <v>22685.759999999998</v>
      </c>
      <c r="O221" s="184">
        <f>'[3]mshak palat'!G150</f>
        <v>105666.459</v>
      </c>
      <c r="P221" s="184">
        <f>'[3]mshak palat'!H150</f>
        <v>201641.7</v>
      </c>
      <c r="Q221" s="184">
        <f>'[3]mshak palat'!I150</f>
        <v>201641.7</v>
      </c>
      <c r="R221" s="184">
        <f>'[3]mshak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'[3]mshak kazm'!G32</f>
        <v>300</v>
      </c>
      <c r="L222" s="185">
        <f>'[3]mshak kazm'!H32</f>
        <v>700</v>
      </c>
      <c r="M222" s="185">
        <f>'[3]mshak kazm'!I32</f>
        <v>1030.9299999999998</v>
      </c>
      <c r="N222" s="185">
        <f>'[3]mshak kazm'!J32</f>
        <v>1230.9304</v>
      </c>
      <c r="O222" s="185">
        <f>'[3]mshak kazm'!G150</f>
        <v>0</v>
      </c>
      <c r="P222" s="185">
        <f>'[3]mshak kazm'!H150</f>
        <v>0</v>
      </c>
      <c r="Q222" s="185">
        <f>'[3]mshak kazm'!I150</f>
        <v>0</v>
      </c>
      <c r="R222" s="185">
        <f>'[3]mshak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1790</v>
      </c>
      <c r="I226" s="154">
        <f t="shared" si="56"/>
        <v>2535</v>
      </c>
      <c r="J226" s="154">
        <f t="shared" si="56"/>
        <v>3222.3</v>
      </c>
      <c r="K226" s="185">
        <f>K228+K230</f>
        <v>1095</v>
      </c>
      <c r="L226" s="185">
        <f t="shared" ref="L226:R226" si="62">L228+L230</f>
        <v>1790</v>
      </c>
      <c r="M226" s="185">
        <f t="shared" si="62"/>
        <v>2535</v>
      </c>
      <c r="N226" s="185">
        <f t="shared" si="62"/>
        <v>3222.3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350</v>
      </c>
      <c r="I228" s="154">
        <f t="shared" si="56"/>
        <v>350</v>
      </c>
      <c r="J228" s="154">
        <f t="shared" si="56"/>
        <v>350</v>
      </c>
      <c r="K228" s="185">
        <f>[3]herutahax!G32</f>
        <v>250</v>
      </c>
      <c r="L228" s="185">
        <f>[3]herutahax!H32</f>
        <v>350</v>
      </c>
      <c r="M228" s="185">
        <f>[3]herutahax!I32</f>
        <v>350</v>
      </c>
      <c r="N228" s="185">
        <f>[3]herutahax!J32</f>
        <v>350</v>
      </c>
      <c r="O228" s="190">
        <f>[3]herutahax!G150</f>
        <v>0</v>
      </c>
      <c r="P228" s="190">
        <f>[3]herutahax!H150</f>
        <v>0</v>
      </c>
      <c r="Q228" s="190">
        <f>[3]herutahax!I150</f>
        <v>0</v>
      </c>
      <c r="R228" s="190">
        <f>[3]herutahax!J150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2872.3</v>
      </c>
      <c r="K230" s="185">
        <f>[3]texekat!G32</f>
        <v>845</v>
      </c>
      <c r="L230" s="185">
        <f>[3]texekat!H32</f>
        <v>1440</v>
      </c>
      <c r="M230" s="185">
        <f>[3]texekat!I32</f>
        <v>2185</v>
      </c>
      <c r="N230" s="185">
        <f>[3]texekat!J32</f>
        <v>2872.3</v>
      </c>
      <c r="O230" s="185">
        <f>[3]texekat!G150</f>
        <v>0</v>
      </c>
      <c r="P230" s="185">
        <f>[3]texekat!H150</f>
        <v>0</v>
      </c>
      <c r="Q230" s="185">
        <f>[3]texekat!I150</f>
        <v>0</v>
      </c>
      <c r="R230" s="185">
        <f>[3]texekat!J150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'[3]qax. kusakc.'!G32</f>
        <v>150</v>
      </c>
      <c r="L234" s="185">
        <f>'[3]qax. kusakc.'!H32</f>
        <v>1135</v>
      </c>
      <c r="M234" s="185">
        <f>'[3]qax. kusakc.'!I32</f>
        <v>1335</v>
      </c>
      <c r="N234" s="185">
        <f>'[3]qax.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[3]kronakan!G133</f>
        <v>237.5</v>
      </c>
      <c r="L235" s="185">
        <f>[3]kronakan!H133</f>
        <v>475</v>
      </c>
      <c r="M235" s="185">
        <f>[3]kronakan!I133</f>
        <v>712.5</v>
      </c>
      <c r="N235" s="185">
        <f>[3]kronakan!J133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308133.95600000001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277494.5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30639.455999999998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225172.55600000001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194533.1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225172.55600000001</v>
      </c>
      <c r="K246" s="240">
        <f>'[3]yndameny mankap.'!G32</f>
        <v>48256.600000000006</v>
      </c>
      <c r="L246" s="240">
        <f>'[3]yndameny mankap.'!H32</f>
        <v>89331.8</v>
      </c>
      <c r="M246" s="240">
        <f>'[3]yndameny mankap.'!I32</f>
        <v>132418.79999999999</v>
      </c>
      <c r="N246" s="240">
        <f>'[3]yndameny mankap.'!J32</f>
        <v>194533.1</v>
      </c>
      <c r="O246" s="249">
        <f>'[3]yndameny mankap.'!G150</f>
        <v>30509.455999999998</v>
      </c>
      <c r="P246" s="249">
        <f>'[3]yndameny mankap.'!H150</f>
        <v>30509.455999999998</v>
      </c>
      <c r="Q246" s="249">
        <f>'[3]yndameny mankap.'!I150</f>
        <v>30639.455999999998</v>
      </c>
      <c r="R246" s="249">
        <f>'[3]yndameny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'[3]himn,krt'!G32</f>
        <v>0</v>
      </c>
      <c r="L250" s="184">
        <f>'[3]himn,krt'!H32</f>
        <v>0</v>
      </c>
      <c r="M250" s="184">
        <f>'[3]himn,krt'!H32</f>
        <v>0</v>
      </c>
      <c r="N250" s="189">
        <f>'[3]himn,krt'!J32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'[3]barcraguyn krt.'!G32</f>
        <v>0</v>
      </c>
      <c r="L258" s="184">
        <f>'[3]barcraguyn krt.'!H32</f>
        <v>0</v>
      </c>
      <c r="M258" s="184">
        <f>'[3]barcraguyn krt.'!I32</f>
        <v>0</v>
      </c>
      <c r="N258" s="189">
        <f>'[3]barcraguyn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82961.399999999994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82961.399999999994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0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82961.399999999994</v>
      </c>
      <c r="K262" s="240">
        <f>'[3]yndam arvest erash'!G32</f>
        <v>24362.2</v>
      </c>
      <c r="L262" s="240">
        <f>'[3]yndam arvest erash'!H32</f>
        <v>50135.200000000004</v>
      </c>
      <c r="M262" s="240">
        <f>'[3]yndam arvest erash'!I32</f>
        <v>66135.299999999988</v>
      </c>
      <c r="N262" s="240">
        <f>'[3]yndam arvest erash'!J32</f>
        <v>82961.399999999994</v>
      </c>
      <c r="O262" s="249">
        <v>0</v>
      </c>
      <c r="P262" s="249">
        <v>0</v>
      </c>
      <c r="Q262" s="249">
        <v>0</v>
      </c>
      <c r="R262" s="249">
        <f>'[3]yndam arvest erash'!F150</f>
        <v>0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'[3]soc ogn'!G32+'[3]nvir. b`h'!G133</f>
        <v>1550</v>
      </c>
      <c r="L296" s="185">
        <f>'[3]soc ogn'!H32+'[3]nvir. b`h'!H133</f>
        <v>2800</v>
      </c>
      <c r="M296" s="185">
        <f>'[3]soc ogn'!I32+'[3]nvir. b`h'!I32</f>
        <v>3650</v>
      </c>
      <c r="N296" s="185">
        <f>'[3]soc ogn'!J32+'[3]nvir. b`h'!F32</f>
        <v>4900</v>
      </c>
      <c r="O296" s="190">
        <f>'[3]soc ogn'!G150</f>
        <v>0</v>
      </c>
      <c r="P296" s="190">
        <f>'[3]soc ogn'!H150</f>
        <v>0</v>
      </c>
      <c r="Q296" s="190">
        <f>'[3]soc ogn'!I150</f>
        <v>0</v>
      </c>
      <c r="R296" s="190">
        <f>'[3]soc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178655.73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178655.73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178655.73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178655.73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178655.73</v>
      </c>
      <c r="K309" s="185">
        <f>'[3]pah fond '!G32+'[3]ekam erams bashx nor'!L140</f>
        <v>35000</v>
      </c>
      <c r="L309" s="185">
        <f>'[3]pah fond '!H32+'[3]ekam erams bashx nor'!M140</f>
        <v>83000</v>
      </c>
      <c r="M309" s="185">
        <f>'[3]pah fond '!I32+'[3]ekam erams bashx nor'!N140</f>
        <v>103000</v>
      </c>
      <c r="N309" s="184">
        <f>'[3]pah fond '!J32+'[3]ekam erams bashx nor'!O140</f>
        <v>178655.73</v>
      </c>
      <c r="O309" s="190"/>
      <c r="P309" s="190">
        <f>'[3]pah fond '!H150</f>
        <v>0</v>
      </c>
      <c r="Q309" s="190">
        <f>'[3]pah fond '!I150</f>
        <v>0</v>
      </c>
      <c r="R309" s="190">
        <f>'[3]pah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Y160"/>
  <sheetViews>
    <sheetView tabSelected="1" zoomScale="166" zoomScaleNormal="166" workbookViewId="0">
      <selection activeCell="G157" sqref="G157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5" s="1" customFormat="1">
      <c r="A1" s="920" t="s">
        <v>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</row>
    <row r="2" spans="1:25" s="1" customFormat="1" ht="15" customHeight="1">
      <c r="A2" s="921" t="s">
        <v>1051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</row>
    <row r="3" spans="1:25" s="1" customFormat="1" ht="18" customHeight="1">
      <c r="A3" s="922" t="s">
        <v>1</v>
      </c>
      <c r="B3" s="922"/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</row>
    <row r="4" spans="1:25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5" ht="15" customHeight="1">
      <c r="A5" s="923" t="s">
        <v>3</v>
      </c>
      <c r="B5" s="924" t="s">
        <v>4</v>
      </c>
      <c r="C5" s="924" t="s">
        <v>5</v>
      </c>
      <c r="D5" s="925" t="s">
        <v>6</v>
      </c>
      <c r="E5" s="925"/>
      <c r="F5" s="925"/>
      <c r="G5" s="925"/>
      <c r="H5" s="925" t="s">
        <v>7</v>
      </c>
      <c r="I5" s="925"/>
      <c r="J5" s="925"/>
      <c r="K5" s="926"/>
      <c r="L5" s="925" t="s">
        <v>8</v>
      </c>
      <c r="M5" s="925"/>
      <c r="N5" s="925"/>
      <c r="O5" s="925"/>
      <c r="P5" s="8"/>
    </row>
    <row r="6" spans="1:25">
      <c r="A6" s="923"/>
      <c r="B6" s="924"/>
      <c r="C6" s="924"/>
      <c r="D6" s="902" t="s">
        <v>9</v>
      </c>
      <c r="E6" s="902" t="s">
        <v>10</v>
      </c>
      <c r="F6" s="902" t="s">
        <v>11</v>
      </c>
      <c r="G6" s="902" t="s">
        <v>12</v>
      </c>
      <c r="H6" s="902" t="s">
        <v>9</v>
      </c>
      <c r="I6" s="902" t="s">
        <v>10</v>
      </c>
      <c r="J6" s="902" t="s">
        <v>11</v>
      </c>
      <c r="K6" s="903" t="s">
        <v>12</v>
      </c>
      <c r="L6" s="902" t="s">
        <v>9</v>
      </c>
      <c r="M6" s="902" t="s">
        <v>10</v>
      </c>
      <c r="N6" s="902" t="s">
        <v>11</v>
      </c>
      <c r="O6" s="902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5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901">
        <v>6</v>
      </c>
      <c r="P7" s="14"/>
      <c r="Q7" s="14"/>
      <c r="R7" s="14"/>
      <c r="S7" s="14"/>
      <c r="T7" s="14"/>
      <c r="U7" s="14"/>
      <c r="V7" s="14"/>
      <c r="W7" s="14"/>
    </row>
    <row r="8" spans="1:25" ht="22.5" customHeight="1">
      <c r="A8" s="18">
        <v>1000</v>
      </c>
      <c r="B8" s="19" t="s">
        <v>14</v>
      </c>
      <c r="C8" s="20"/>
      <c r="D8" s="21">
        <f>D9+D66+D85-D140</f>
        <v>826145.09039999987</v>
      </c>
      <c r="E8" s="21">
        <f>E9+E66+E85</f>
        <v>1782467.8254000002</v>
      </c>
      <c r="F8" s="21">
        <f>F9+F66++F85</f>
        <v>2608398.3774000001</v>
      </c>
      <c r="G8" s="22">
        <f>G9+G66+G85-G140</f>
        <v>2858456.5893000001</v>
      </c>
      <c r="H8" s="21">
        <f>H9+H66+H85</f>
        <v>254875.78109999991</v>
      </c>
      <c r="I8" s="23">
        <f>I9+I66+I85</f>
        <v>504079.17560000002</v>
      </c>
      <c r="J8" s="23">
        <f>J9+J66+J85</f>
        <v>707291.23910000001</v>
      </c>
      <c r="K8" s="24">
        <f>K9+K66+K85</f>
        <v>963014.60700000008</v>
      </c>
      <c r="L8" s="25">
        <f>L66+L85</f>
        <v>606269.30929999996</v>
      </c>
      <c r="M8" s="26">
        <f>M66+M85</f>
        <v>1278388.6498000002</v>
      </c>
      <c r="N8" s="26">
        <f>N66+N85</f>
        <v>1901107.1383</v>
      </c>
      <c r="O8" s="27">
        <f>O82+O85+O73</f>
        <v>2073441.9823</v>
      </c>
      <c r="P8" s="28"/>
      <c r="Q8" s="11"/>
      <c r="R8" s="11"/>
      <c r="S8" s="11"/>
      <c r="T8" s="11"/>
      <c r="U8" s="11"/>
      <c r="V8" s="11"/>
      <c r="W8" s="11"/>
      <c r="Y8" s="90">
        <f>K8-K66-K97</f>
        <v>316950.30700000003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54483.604099999902</v>
      </c>
      <c r="E9" s="21">
        <f t="shared" si="0"/>
        <v>100817.3336</v>
      </c>
      <c r="F9" s="21">
        <f t="shared" si="0"/>
        <v>126165.2741</v>
      </c>
      <c r="G9" s="21">
        <f t="shared" si="0"/>
        <v>178420.36</v>
      </c>
      <c r="H9" s="29">
        <f t="shared" si="0"/>
        <v>54483.604099999902</v>
      </c>
      <c r="I9" s="29">
        <f t="shared" si="0"/>
        <v>100817.3336</v>
      </c>
      <c r="J9" s="29">
        <f t="shared" si="0"/>
        <v>126165.2741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6811.3989999999994</v>
      </c>
      <c r="E10" s="21">
        <f t="shared" si="1"/>
        <v>27156.198</v>
      </c>
      <c r="F10" s="21">
        <f t="shared" si="1"/>
        <v>40045.233999999997</v>
      </c>
      <c r="G10" s="22">
        <f t="shared" si="1"/>
        <v>47851.118000000002</v>
      </c>
      <c r="H10" s="29">
        <f>H11+H12+H13</f>
        <v>6811.3989999999994</v>
      </c>
      <c r="I10" s="31">
        <f>I11+I12+I13</f>
        <v>27156.198</v>
      </c>
      <c r="J10" s="31">
        <f>J11+J12+J13</f>
        <v>40045.233999999997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5" ht="21" customHeight="1">
      <c r="A13" s="18">
        <v>1113</v>
      </c>
      <c r="B13" s="37" t="s">
        <v>22</v>
      </c>
      <c r="C13" s="38"/>
      <c r="D13" s="39">
        <f>H13</f>
        <v>4886.3989999999994</v>
      </c>
      <c r="E13" s="39">
        <f>I13</f>
        <v>23506.198</v>
      </c>
      <c r="F13" s="39">
        <f>J13</f>
        <v>34170.233999999997</v>
      </c>
      <c r="G13" s="31">
        <f>K13</f>
        <v>41251.118000000002</v>
      </c>
      <c r="H13" s="35">
        <f>H14+H19</f>
        <v>4886.3989999999994</v>
      </c>
      <c r="I13" s="35">
        <f>I14+I19</f>
        <v>23506.198</v>
      </c>
      <c r="J13" s="35">
        <f>J14+J19</f>
        <v>34170.233999999997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1451.02</v>
      </c>
      <c r="I14" s="33">
        <f>SUM(I15:I18)</f>
        <v>2818.319</v>
      </c>
      <c r="J14" s="33">
        <f>SUM(J15:J18)</f>
        <v>5118.5200000000004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70.72</v>
      </c>
      <c r="I17" s="47">
        <v>97.718999999999994</v>
      </c>
      <c r="J17" s="47">
        <v>104.72</v>
      </c>
      <c r="K17" s="48">
        <v>114.72</v>
      </c>
      <c r="L17" s="26"/>
      <c r="M17" s="26"/>
      <c r="N17" s="26"/>
      <c r="O17" s="27"/>
      <c r="P17" s="30">
        <f>H17</f>
        <v>70.72</v>
      </c>
      <c r="Q17" s="30">
        <f t="shared" si="4"/>
        <v>26.998999999999995</v>
      </c>
      <c r="R17" s="30">
        <f t="shared" si="4"/>
        <v>7.0010000000000048</v>
      </c>
      <c r="S17" s="30">
        <f t="shared" si="4"/>
        <v>10</v>
      </c>
      <c r="T17" s="30">
        <f t="shared" si="5"/>
        <v>23.573333333333334</v>
      </c>
      <c r="U17" s="30">
        <f t="shared" si="5"/>
        <v>8.9996666666666645</v>
      </c>
      <c r="V17" s="30">
        <f t="shared" si="5"/>
        <v>2.3336666666666681</v>
      </c>
      <c r="W17" s="30">
        <f t="shared" si="5"/>
        <v>3.3333333333333335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64066.7356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64066.7356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64066.7356</v>
      </c>
      <c r="F25" s="26">
        <f t="shared" si="8"/>
        <v>69750.040099999998</v>
      </c>
      <c r="G25" s="25">
        <f t="shared" si="8"/>
        <v>110519.242</v>
      </c>
      <c r="H25" s="57">
        <f>H26+H27+H32</f>
        <v>41652.205099999905</v>
      </c>
      <c r="I25" s="57">
        <f>I26+I27+I32</f>
        <v>64066.7356</v>
      </c>
      <c r="J25" s="57">
        <f>J27+J26+J32</f>
        <v>69750.040099999998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36388.605099999906</v>
      </c>
      <c r="I27" s="65">
        <f>I28+I29+I30+I31</f>
        <v>58439.435599999997</v>
      </c>
      <c r="J27" s="66">
        <f>J28+J29+J30+J31</f>
        <v>63665.340100000001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36388.605099999906</v>
      </c>
      <c r="Q27" s="30">
        <f t="shared" si="10"/>
        <v>22050.830500000091</v>
      </c>
      <c r="R27" s="30">
        <f t="shared" si="10"/>
        <v>5225.9045000000042</v>
      </c>
      <c r="S27" s="30">
        <f t="shared" si="10"/>
        <v>40501.071899999995</v>
      </c>
      <c r="T27" s="30">
        <f t="shared" si="11"/>
        <v>12129.535033333303</v>
      </c>
      <c r="U27" s="30">
        <f t="shared" si="11"/>
        <v>7350.2768333333634</v>
      </c>
      <c r="V27" s="30">
        <f t="shared" si="11"/>
        <v>1741.9681666666681</v>
      </c>
      <c r="W27" s="30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57">
        <v>55886.935599999997</v>
      </c>
      <c r="J28" s="69">
        <v>59117.9401</v>
      </c>
      <c r="K28" s="70">
        <v>98352.513000000006</v>
      </c>
      <c r="L28" s="26"/>
      <c r="M28" s="26"/>
      <c r="N28" s="26"/>
      <c r="O28" s="27"/>
      <c r="P28" s="30">
        <f t="shared" si="9"/>
        <v>35037.305099999903</v>
      </c>
      <c r="Q28" s="30">
        <f t="shared" si="10"/>
        <v>20849.630500000094</v>
      </c>
      <c r="R28" s="30">
        <f t="shared" si="10"/>
        <v>3231.0045000000027</v>
      </c>
      <c r="S28" s="30">
        <f t="shared" si="10"/>
        <v>39234.572900000006</v>
      </c>
      <c r="T28" s="30">
        <f t="shared" si="11"/>
        <v>11679.101699999968</v>
      </c>
      <c r="U28" s="30">
        <f t="shared" si="11"/>
        <v>6949.8768333333646</v>
      </c>
      <c r="V28" s="30">
        <f t="shared" si="11"/>
        <v>1077.001500000001</v>
      </c>
      <c r="W28" s="30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932939.61550000007</v>
      </c>
      <c r="F66" s="29">
        <f>F67+F69+F71+F73+F75+F82</f>
        <v>1696673.8289999999</v>
      </c>
      <c r="G66" s="29">
        <f>G67+G69+G71+G73+G75+G82</f>
        <v>1955025.598</v>
      </c>
      <c r="H66" s="29">
        <f>H67+H71+H75</f>
        <v>161016.32500000001</v>
      </c>
      <c r="I66" s="29">
        <f>I67+I71+I75</f>
        <v>322032.65000000002</v>
      </c>
      <c r="J66" s="29">
        <f>J67+J71+J75</f>
        <v>483048.375</v>
      </c>
      <c r="K66" s="78">
        <f>K67+K71+K75</f>
        <v>644065.30000000005</v>
      </c>
      <c r="L66" s="46">
        <f>L82</f>
        <v>322690.7855</v>
      </c>
      <c r="M66" s="27">
        <f>M82</f>
        <v>610906.96550000005</v>
      </c>
      <c r="N66" s="46">
        <f>N82</f>
        <v>1213625.4539999999</v>
      </c>
      <c r="O66" s="27">
        <f>O82+O73</f>
        <v>1310960.298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1539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1539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1539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1539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322032.65000000002</v>
      </c>
      <c r="F75" s="29">
        <f t="shared" si="22"/>
        <v>483048.375</v>
      </c>
      <c r="G75" s="29">
        <f t="shared" si="22"/>
        <v>644065.30000000005</v>
      </c>
      <c r="H75" s="29">
        <f t="shared" si="22"/>
        <v>161016.32500000001</v>
      </c>
      <c r="I75" s="29">
        <f t="shared" si="22"/>
        <v>322032.65000000002</v>
      </c>
      <c r="J75" s="29">
        <f t="shared" si="22"/>
        <v>483048.375</v>
      </c>
      <c r="K75" s="78">
        <f t="shared" si="22"/>
        <v>644065.30000000005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81">
        <v>0</v>
      </c>
      <c r="I79" s="81">
        <v>0</v>
      </c>
      <c r="J79" s="81">
        <v>0</v>
      </c>
      <c r="K79" s="82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610906.96550000005</v>
      </c>
      <c r="F82" s="29">
        <f>F83+F84</f>
        <v>1213625.4539999999</v>
      </c>
      <c r="G82" s="29">
        <f>G83+G84</f>
        <v>1309421.298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610906.96550000005</v>
      </c>
      <c r="N82" s="26">
        <f>N83+N84</f>
        <v>1213625.4539999999</v>
      </c>
      <c r="O82" s="26">
        <f>O83+O84</f>
        <v>1309421.298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610906.96550000005</v>
      </c>
      <c r="F83" s="29">
        <f>N83</f>
        <v>1213625.4539999999</v>
      </c>
      <c r="G83" s="29">
        <f>O83</f>
        <v>1309421.298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610906.96550000005</v>
      </c>
      <c r="N83" s="26">
        <v>1213625.4539999999</v>
      </c>
      <c r="O83" s="26">
        <v>1309421.298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322954.37579999998</v>
      </c>
      <c r="E85" s="29">
        <f>E86+E88+E90+E95+E99+E129+E132+E135+E138</f>
        <v>748710.87630000012</v>
      </c>
      <c r="F85" s="29">
        <f>F86+F88+F90+F95+F99+F129+F132+F135+F138</f>
        <v>785559.27430000005</v>
      </c>
      <c r="G85" s="29">
        <f>G86+G88+G90+G95+G99+G129+G132+G135+G138</f>
        <v>903010.63130000012</v>
      </c>
      <c r="H85" s="29">
        <f>H88+H90+H95+H99+H129+H132+H138</f>
        <v>39375.851999999999</v>
      </c>
      <c r="I85" s="29">
        <f>I88+I90+I95+I99+I129+I132+I138</f>
        <v>81229.191999999995</v>
      </c>
      <c r="J85" s="21">
        <f>J88+J90+J95+J99+J129+J132+J138</f>
        <v>98077.59</v>
      </c>
      <c r="K85" s="78">
        <f>K88+K90+K95+K99+K129+K132+K138</f>
        <v>140528.94699999999</v>
      </c>
      <c r="L85" s="25">
        <f>L86+L135+L138</f>
        <v>283578.52379999997</v>
      </c>
      <c r="M85" s="26">
        <f>M86+M135+M138</f>
        <v>667481.68430000008</v>
      </c>
      <c r="N85" s="25">
        <f>N86+N135+N138</f>
        <v>687481.68430000008</v>
      </c>
      <c r="O85" s="46">
        <f>O86+O135+O138</f>
        <v>762481.68430000008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25199.222000000002</v>
      </c>
      <c r="E99" s="29">
        <f t="shared" ref="E99:K99" si="33">E100+E127+E128</f>
        <v>48528.210999999996</v>
      </c>
      <c r="F99" s="29">
        <f t="shared" si="33"/>
        <v>62038.5</v>
      </c>
      <c r="G99" s="29">
        <f t="shared" si="33"/>
        <v>75440</v>
      </c>
      <c r="H99" s="29">
        <f t="shared" si="33"/>
        <v>25199.222000000002</v>
      </c>
      <c r="I99" s="29">
        <f t="shared" si="33"/>
        <v>48528.210999999996</v>
      </c>
      <c r="J99" s="29">
        <f t="shared" si="33"/>
        <v>62038.5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21199.222000000002</v>
      </c>
      <c r="E100" s="29">
        <f t="shared" ref="E100:K100" si="34">E101+E102+E103+E104+E105+E106+E107+E108+E109+E110+E111+E112+E113+E118+E121+E122+E123+E124+E125+E126</f>
        <v>44528.210999999996</v>
      </c>
      <c r="F100" s="29">
        <f t="shared" si="34"/>
        <v>58038.5</v>
      </c>
      <c r="G100" s="29">
        <f t="shared" si="34"/>
        <v>71440</v>
      </c>
      <c r="H100" s="29">
        <f t="shared" si="34"/>
        <v>21199.222000000002</v>
      </c>
      <c r="I100" s="29">
        <f t="shared" si="34"/>
        <v>44528.210999999996</v>
      </c>
      <c r="J100" s="29">
        <f t="shared" si="34"/>
        <v>58038.5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9986.7219999999998</v>
      </c>
      <c r="E107" s="29">
        <f>I107</f>
        <v>26103.210999999999</v>
      </c>
      <c r="F107" s="29">
        <f>J107</f>
        <v>28426</v>
      </c>
      <c r="G107" s="29">
        <f>K107</f>
        <v>40000</v>
      </c>
      <c r="H107" s="33">
        <v>9986.7219999999998</v>
      </c>
      <c r="I107" s="33">
        <v>26103.210999999999</v>
      </c>
      <c r="J107" s="33">
        <v>28426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9986.7219999999998</v>
      </c>
      <c r="Q107" s="30">
        <f>I107-H107</f>
        <v>16116.489</v>
      </c>
      <c r="R107" s="30">
        <f>J107-I107</f>
        <v>2322.7890000000007</v>
      </c>
      <c r="S107" s="30">
        <f>K107-J107</f>
        <v>11574</v>
      </c>
      <c r="T107" s="30">
        <f>P107/3</f>
        <v>3328.9073333333331</v>
      </c>
      <c r="U107" s="30">
        <f>Q107/3</f>
        <v>5372.1629999999996</v>
      </c>
      <c r="V107" s="30">
        <f>R107/3</f>
        <v>774.26300000000026</v>
      </c>
      <c r="W107" s="30">
        <f>S107/3</f>
        <v>3858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248578.5238</v>
      </c>
      <c r="E135" s="21">
        <f>E136+E137</f>
        <v>584481.68430000008</v>
      </c>
      <c r="F135" s="21">
        <f>F136+F137</f>
        <v>584481.68430000008</v>
      </c>
      <c r="G135" s="21">
        <f>G136+G137</f>
        <v>584481.68430000008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248578.5238</v>
      </c>
      <c r="M135" s="26">
        <f>M136+M137</f>
        <v>584481.68430000008</v>
      </c>
      <c r="N135" s="26">
        <f>N136+N137</f>
        <v>584481.68430000008</v>
      </c>
      <c r="O135" s="27">
        <f>O136+O137</f>
        <v>584481.68430000008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162828.5238</v>
      </c>
      <c r="E137" s="21">
        <f t="shared" si="39"/>
        <v>498731.68430000002</v>
      </c>
      <c r="F137" s="21">
        <f t="shared" si="39"/>
        <v>498731.68430000002</v>
      </c>
      <c r="G137" s="21">
        <f t="shared" si="39"/>
        <v>498731.68430000002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162828.5238</v>
      </c>
      <c r="M137" s="88">
        <v>498731.68430000002</v>
      </c>
      <c r="N137" s="88">
        <v>498731.68430000002</v>
      </c>
      <c r="O137" s="88">
        <v>498731.68430000002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38049.379999999997</v>
      </c>
      <c r="E138" s="29">
        <f>E139+E140+E141</f>
        <v>102086.481</v>
      </c>
      <c r="F138" s="29">
        <f>F139+F140+F141</f>
        <v>123339.84</v>
      </c>
      <c r="G138" s="29">
        <f>G139+G140+G141</f>
        <v>224626.04699999999</v>
      </c>
      <c r="H138" s="29">
        <f>H141</f>
        <v>3049.38</v>
      </c>
      <c r="I138" s="29">
        <f>I141</f>
        <v>19086.481</v>
      </c>
      <c r="J138" s="29">
        <f>J141</f>
        <v>20339.84</v>
      </c>
      <c r="K138" s="78">
        <f>K141</f>
        <v>46626.046999999999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178000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178000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178000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3049.38</v>
      </c>
      <c r="E141" s="29">
        <f>I141</f>
        <v>19086.481</v>
      </c>
      <c r="F141" s="29">
        <f>J141</f>
        <v>20339.84</v>
      </c>
      <c r="G141" s="29">
        <f>K141</f>
        <v>46626.046999999999</v>
      </c>
      <c r="H141" s="33">
        <v>3049.38</v>
      </c>
      <c r="I141" s="33">
        <v>19086.481</v>
      </c>
      <c r="J141" s="33">
        <v>20339.84</v>
      </c>
      <c r="K141" s="34">
        <v>46626.046999999999</v>
      </c>
      <c r="L141" s="25"/>
      <c r="M141" s="25"/>
      <c r="N141" s="25"/>
      <c r="O141" s="46"/>
      <c r="P141" s="30">
        <f>H141</f>
        <v>3049.38</v>
      </c>
      <c r="Q141" s="30">
        <f>I141-H141</f>
        <v>16037.100999999999</v>
      </c>
      <c r="R141" s="30">
        <f>J141-I141</f>
        <v>1253.3590000000004</v>
      </c>
      <c r="S141" s="30">
        <f>K141-J141</f>
        <v>26286.206999999999</v>
      </c>
      <c r="T141" s="30">
        <f>P141/3</f>
        <v>1016.46</v>
      </c>
      <c r="U141" s="30">
        <f>Q141/3</f>
        <v>5345.7003333333332</v>
      </c>
      <c r="V141" s="30">
        <f>R141/3</f>
        <v>417.78633333333346</v>
      </c>
      <c r="W141" s="30">
        <f>S141/3</f>
        <v>8762.0689999999995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'[3]hatvac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'[3]hatvac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981817.0014999999</v>
      </c>
      <c r="E143" s="94">
        <f>E8+E142-E140</f>
        <v>1855139.7365000001</v>
      </c>
      <c r="F143" s="94">
        <f>F8+F142-F140</f>
        <v>2661070.2885000003</v>
      </c>
      <c r="G143" s="96">
        <f t="shared" si="40"/>
        <v>3014128.5004000003</v>
      </c>
      <c r="H143" s="96">
        <f>H8+H142</f>
        <v>258706.71149999992</v>
      </c>
      <c r="I143" s="96">
        <f t="shared" si="40"/>
        <v>507910.10600000003</v>
      </c>
      <c r="J143" s="96">
        <f t="shared" si="40"/>
        <v>711122.16949999996</v>
      </c>
      <c r="K143" s="97">
        <f t="shared" si="40"/>
        <v>966845.53740000003</v>
      </c>
      <c r="L143" s="98">
        <f>L8+L142</f>
        <v>758110.28999999992</v>
      </c>
      <c r="M143" s="98">
        <f>M8+M142</f>
        <v>1430229.6305000002</v>
      </c>
      <c r="N143" s="98">
        <f>N8+N142</f>
        <v>2052948.1189999999</v>
      </c>
      <c r="O143" s="98">
        <f>O8+O142</f>
        <v>2225282.963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D143-'[3]caxseri erbashx'!G10</f>
        <v>0</v>
      </c>
      <c r="E145" s="108">
        <f>E143-'[3]caxseri erbashx'!H10</f>
        <v>-4.9999984912574291E-4</v>
      </c>
      <c r="F145" s="107">
        <f>F143-'[3]caxseri erbashx'!I10</f>
        <v>0</v>
      </c>
      <c r="G145" s="107">
        <f>G143-'[3]caxseri erbashx'!J10</f>
        <v>0</v>
      </c>
      <c r="H145" s="107">
        <f>H143-'[3]caxseri erbashx'!K10</f>
        <v>0</v>
      </c>
      <c r="I145" s="107">
        <f>I143-'[3]caxseri erbashx'!L10</f>
        <v>0</v>
      </c>
      <c r="J145" s="107">
        <f>J143-'[3]caxseri erbashx'!M10</f>
        <v>0</v>
      </c>
      <c r="K145" s="108">
        <f>K143-'[3]caxseri erbashx'!N10</f>
        <v>0</v>
      </c>
      <c r="L145" s="109">
        <f>L143-'[3]caxseri erbashx'!O10</f>
        <v>0</v>
      </c>
      <c r="M145" s="110">
        <f>M143-'[3]caxseri erbashx'!P10</f>
        <v>-4.9999984912574291E-4</v>
      </c>
      <c r="N145" s="111">
        <f>N143-'[3]caxseri erbashx'!Q10</f>
        <v>0</v>
      </c>
      <c r="O145" s="112">
        <f>O143-'[3]caxseri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6</vt:i4>
      </vt:variant>
    </vt:vector>
  </HeadingPairs>
  <TitlesOfParts>
    <vt:vector size="23" baseType="lpstr">
      <vt:lpstr>caxseri erbashx</vt:lpstr>
      <vt:lpstr>ekam erams bashx nor</vt:lpstr>
      <vt:lpstr>Лист1</vt:lpstr>
      <vt:lpstr>Лист2</vt:lpstr>
      <vt:lpstr>Лист3</vt:lpstr>
      <vt:lpstr>caxseri erbashx (2)</vt:lpstr>
      <vt:lpstr>ekam erams bashx nor (2)</vt:lpstr>
      <vt:lpstr>hatvac6</vt:lpstr>
      <vt:lpstr>tntes caxs</vt:lpstr>
      <vt:lpstr>gorc caxs</vt:lpstr>
      <vt:lpstr>hatvac6 (2)</vt:lpstr>
      <vt:lpstr>tntes caxs (2)</vt:lpstr>
      <vt:lpstr>gorc caxs (2)</vt:lpstr>
      <vt:lpstr>ekamut</vt:lpstr>
      <vt:lpstr>caxseri erbashx (3)</vt:lpstr>
      <vt:lpstr>ekam erams bashx nor (3)</vt:lpstr>
      <vt:lpstr>Лист4</vt:lpstr>
      <vt:lpstr>'gorc caxs'!Заголовки_для_печати</vt:lpstr>
      <vt:lpstr>'gorc caxs (2)'!Заголовки_для_печати</vt:lpstr>
      <vt:lpstr>hatvac6!Заголовки_для_печати</vt:lpstr>
      <vt:lpstr>'hatvac6 (2)'!Заголовки_для_печати</vt:lpstr>
      <vt:lpstr>'tntes caxs'!Заголовки_для_печати</vt:lpstr>
      <vt:lpstr>'tntes caxs (2)'!Заголовки_для_печати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2024-12-26T10:45:56Z</dcterms:modified>
</cp:coreProperties>
</file>