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14" activeTab="15"/>
  </bookViews>
  <sheets>
    <sheet name="caxseri erbashx" sheetId="5" state="hidden" r:id="rId1"/>
    <sheet name="ekam erams bashx nor" sheetId="4" state="hidden" r:id="rId2"/>
    <sheet name="Лист1" sheetId="1" state="hidden" r:id="rId3"/>
    <sheet name="Лист2" sheetId="2" state="hidden" r:id="rId4"/>
    <sheet name="Лист3" sheetId="3" state="hidden" r:id="rId5"/>
    <sheet name="caxseri erbashx (2)" sheetId="8" state="hidden" r:id="rId6"/>
    <sheet name="ekam erams bashx nor (2)" sheetId="7" state="hidden" r:id="rId7"/>
    <sheet name="hatvac6" sheetId="14" state="hidden" r:id="rId8"/>
    <sheet name="tntes caxs" sheetId="13" state="hidden" r:id="rId9"/>
    <sheet name="gorc caxs" sheetId="12" state="hidden" r:id="rId10"/>
    <sheet name="hatvac6 (2)" sheetId="17" state="hidden" r:id="rId11"/>
    <sheet name="tntes caxs (2)" sheetId="16" state="hidden" r:id="rId12"/>
    <sheet name="gorc caxs (2)" sheetId="15" state="hidden" r:id="rId13"/>
    <sheet name="ekamut" sheetId="11" state="hidden" r:id="rId14"/>
    <sheet name="caxseri erbashx (3)" sheetId="19" r:id="rId15"/>
    <sheet name="ekam erams bashx nor (3)" sheetId="18" r:id="rId16"/>
    <sheet name="Лист4" sheetId="6" r:id="rId17"/>
  </sheets>
  <externalReferences>
    <externalReference r:id="rId18"/>
    <externalReference r:id="rId19"/>
    <externalReference r:id="rId20"/>
  </externalReferences>
  <definedNames>
    <definedName name="_xlnm.Print_Titles" localSheetId="9">'gorc caxs'!$A$5:$IV$7</definedName>
    <definedName name="_xlnm.Print_Titles" localSheetId="12">'gorc caxs (2)'!$A$5:$IV$7</definedName>
    <definedName name="_xlnm.Print_Titles" localSheetId="7">hatvac6!$A$3:$IV$5</definedName>
    <definedName name="_xlnm.Print_Titles" localSheetId="10">'hatvac6 (2)'!$A$3:$IV$5</definedName>
    <definedName name="_xlnm.Print_Titles" localSheetId="8">'tntes caxs'!$A$5:$IV$7</definedName>
    <definedName name="_xlnm.Print_Titles" localSheetId="11">'tntes caxs (2)'!$A$5:$IV$7</definedName>
  </definedNames>
  <calcPr calcId="124519"/>
</workbook>
</file>

<file path=xl/calcChain.xml><?xml version="1.0" encoding="utf-8"?>
<calcChain xmlns="http://schemas.openxmlformats.org/spreadsheetml/2006/main">
  <c r="R309" i="19"/>
  <c r="Q309"/>
  <c r="I309" s="1"/>
  <c r="P309"/>
  <c r="N309"/>
  <c r="M309"/>
  <c r="L309"/>
  <c r="H309" s="1"/>
  <c r="K309"/>
  <c r="J309"/>
  <c r="G309"/>
  <c r="R307"/>
  <c r="P307"/>
  <c r="P305" s="1"/>
  <c r="P10" s="1"/>
  <c r="N307"/>
  <c r="M307"/>
  <c r="K307"/>
  <c r="G307" s="1"/>
  <c r="J307"/>
  <c r="R305"/>
  <c r="O305"/>
  <c r="N305"/>
  <c r="M305"/>
  <c r="K305"/>
  <c r="J305"/>
  <c r="G305"/>
  <c r="J304"/>
  <c r="I304"/>
  <c r="H304"/>
  <c r="G304"/>
  <c r="J303"/>
  <c r="I303"/>
  <c r="H303"/>
  <c r="G303"/>
  <c r="R301"/>
  <c r="Q301"/>
  <c r="P301"/>
  <c r="O301"/>
  <c r="N301"/>
  <c r="M301"/>
  <c r="L301"/>
  <c r="K301"/>
  <c r="G301" s="1"/>
  <c r="J301"/>
  <c r="I301"/>
  <c r="H301"/>
  <c r="J299"/>
  <c r="I299"/>
  <c r="H299"/>
  <c r="G299"/>
  <c r="R297"/>
  <c r="Q297"/>
  <c r="P297"/>
  <c r="O297"/>
  <c r="N297"/>
  <c r="M297"/>
  <c r="L297"/>
  <c r="K297"/>
  <c r="G297" s="1"/>
  <c r="J297"/>
  <c r="I297"/>
  <c r="H297"/>
  <c r="R296"/>
  <c r="Q296"/>
  <c r="P296"/>
  <c r="O296"/>
  <c r="N296"/>
  <c r="M296"/>
  <c r="L296"/>
  <c r="K296"/>
  <c r="G296" s="1"/>
  <c r="J296"/>
  <c r="I296"/>
  <c r="H296"/>
  <c r="R294"/>
  <c r="Q294"/>
  <c r="P294"/>
  <c r="O294"/>
  <c r="N294"/>
  <c r="M294"/>
  <c r="L294"/>
  <c r="J294"/>
  <c r="I294"/>
  <c r="H294"/>
  <c r="J293"/>
  <c r="I293"/>
  <c r="H293"/>
  <c r="G293"/>
  <c r="R291"/>
  <c r="Q291"/>
  <c r="P291"/>
  <c r="O291"/>
  <c r="N291"/>
  <c r="M291"/>
  <c r="L291"/>
  <c r="K291"/>
  <c r="J291"/>
  <c r="I291"/>
  <c r="H291"/>
  <c r="G291"/>
  <c r="J290"/>
  <c r="I290"/>
  <c r="H290"/>
  <c r="G290"/>
  <c r="R288"/>
  <c r="Q288"/>
  <c r="P288"/>
  <c r="O288"/>
  <c r="N288"/>
  <c r="M288"/>
  <c r="L288"/>
  <c r="K288"/>
  <c r="J288"/>
  <c r="I288"/>
  <c r="H288"/>
  <c r="G288"/>
  <c r="J287"/>
  <c r="I287"/>
  <c r="H287"/>
  <c r="G287"/>
  <c r="R285"/>
  <c r="Q285"/>
  <c r="P285"/>
  <c r="O285"/>
  <c r="N285"/>
  <c r="M285"/>
  <c r="L285"/>
  <c r="K285"/>
  <c r="J285"/>
  <c r="I285"/>
  <c r="H285"/>
  <c r="G285"/>
  <c r="J284"/>
  <c r="I284"/>
  <c r="H284"/>
  <c r="G284"/>
  <c r="R282"/>
  <c r="Q282"/>
  <c r="P282"/>
  <c r="O282"/>
  <c r="N282"/>
  <c r="M282"/>
  <c r="L282"/>
  <c r="K282"/>
  <c r="J282"/>
  <c r="I282"/>
  <c r="H282"/>
  <c r="G282"/>
  <c r="J281"/>
  <c r="I281"/>
  <c r="H281"/>
  <c r="G281"/>
  <c r="R279"/>
  <c r="Q279"/>
  <c r="P279"/>
  <c r="O279"/>
  <c r="N279"/>
  <c r="M279"/>
  <c r="L279"/>
  <c r="K279"/>
  <c r="J279"/>
  <c r="I279"/>
  <c r="H279"/>
  <c r="G279"/>
  <c r="J278"/>
  <c r="I278"/>
  <c r="H278"/>
  <c r="G278"/>
  <c r="J277"/>
  <c r="I277"/>
  <c r="H277"/>
  <c r="G277"/>
  <c r="R275"/>
  <c r="Q275"/>
  <c r="P275"/>
  <c r="O275"/>
  <c r="N275"/>
  <c r="M275"/>
  <c r="L275"/>
  <c r="K275"/>
  <c r="G275" s="1"/>
  <c r="J275"/>
  <c r="I275"/>
  <c r="H275"/>
  <c r="R273"/>
  <c r="Q273"/>
  <c r="P273"/>
  <c r="O273"/>
  <c r="N273"/>
  <c r="M273"/>
  <c r="L273"/>
  <c r="J273"/>
  <c r="I273"/>
  <c r="H273"/>
  <c r="J272"/>
  <c r="I272"/>
  <c r="H272"/>
  <c r="G272"/>
  <c r="R270"/>
  <c r="Q270"/>
  <c r="P270"/>
  <c r="O270"/>
  <c r="N270"/>
  <c r="M270"/>
  <c r="L270"/>
  <c r="K270"/>
  <c r="J270"/>
  <c r="I270"/>
  <c r="H270"/>
  <c r="G270"/>
  <c r="J269"/>
  <c r="I269"/>
  <c r="H269"/>
  <c r="G269"/>
  <c r="R267"/>
  <c r="Q267"/>
  <c r="P267"/>
  <c r="O267"/>
  <c r="N267"/>
  <c r="M267"/>
  <c r="L267"/>
  <c r="K267"/>
  <c r="J267"/>
  <c r="I267"/>
  <c r="H267"/>
  <c r="G267"/>
  <c r="J266"/>
  <c r="I266"/>
  <c r="H266"/>
  <c r="G266"/>
  <c r="R264"/>
  <c r="Q264"/>
  <c r="P264"/>
  <c r="O264"/>
  <c r="O242" s="1"/>
  <c r="O10" s="1"/>
  <c r="N264"/>
  <c r="N242" s="1"/>
  <c r="M264"/>
  <c r="L264"/>
  <c r="K264"/>
  <c r="G264" s="1"/>
  <c r="J264"/>
  <c r="I264"/>
  <c r="H264"/>
  <c r="J263"/>
  <c r="I263"/>
  <c r="H263"/>
  <c r="G263"/>
  <c r="R262"/>
  <c r="J262" s="1"/>
  <c r="N262"/>
  <c r="M262"/>
  <c r="L262"/>
  <c r="H262" s="1"/>
  <c r="K262"/>
  <c r="I262"/>
  <c r="G262"/>
  <c r="Q260"/>
  <c r="P260"/>
  <c r="O260"/>
  <c r="N260"/>
  <c r="M260"/>
  <c r="L260"/>
  <c r="H260" s="1"/>
  <c r="K260"/>
  <c r="I260"/>
  <c r="G260"/>
  <c r="J259"/>
  <c r="I259"/>
  <c r="H259"/>
  <c r="G259"/>
  <c r="N258"/>
  <c r="M258"/>
  <c r="L258"/>
  <c r="H258" s="1"/>
  <c r="K258"/>
  <c r="J258"/>
  <c r="I258"/>
  <c r="G258"/>
  <c r="R256"/>
  <c r="Q256"/>
  <c r="P256"/>
  <c r="O256"/>
  <c r="N256"/>
  <c r="M256"/>
  <c r="L256"/>
  <c r="H256" s="1"/>
  <c r="K256"/>
  <c r="J256"/>
  <c r="I256"/>
  <c r="G256"/>
  <c r="J255"/>
  <c r="I255"/>
  <c r="H255"/>
  <c r="G255"/>
  <c r="J254"/>
  <c r="I254"/>
  <c r="H254"/>
  <c r="G254"/>
  <c r="R252"/>
  <c r="Q252"/>
  <c r="P252"/>
  <c r="O252"/>
  <c r="N252"/>
  <c r="M252"/>
  <c r="L252"/>
  <c r="K252"/>
  <c r="J252"/>
  <c r="I252"/>
  <c r="H252"/>
  <c r="G252"/>
  <c r="J251"/>
  <c r="I251"/>
  <c r="H251"/>
  <c r="G251"/>
  <c r="N250"/>
  <c r="M250"/>
  <c r="L250"/>
  <c r="H250" s="1"/>
  <c r="K250"/>
  <c r="J250"/>
  <c r="I250"/>
  <c r="G250"/>
  <c r="R248"/>
  <c r="Q248"/>
  <c r="P248"/>
  <c r="O248"/>
  <c r="N248"/>
  <c r="M248"/>
  <c r="K248"/>
  <c r="J248"/>
  <c r="I248"/>
  <c r="G248"/>
  <c r="J247"/>
  <c r="I247"/>
  <c r="H247"/>
  <c r="G247"/>
  <c r="R246"/>
  <c r="Q246"/>
  <c r="P246"/>
  <c r="O246"/>
  <c r="N246"/>
  <c r="M246"/>
  <c r="L246"/>
  <c r="H246" s="1"/>
  <c r="K246"/>
  <c r="G246" s="1"/>
  <c r="J246"/>
  <c r="I246"/>
  <c r="R244"/>
  <c r="Q244"/>
  <c r="P244"/>
  <c r="O244"/>
  <c r="N244"/>
  <c r="M244"/>
  <c r="L244"/>
  <c r="H244" s="1"/>
  <c r="J244"/>
  <c r="I244"/>
  <c r="Q242"/>
  <c r="P242"/>
  <c r="M242"/>
  <c r="I242"/>
  <c r="J241"/>
  <c r="I241"/>
  <c r="H241"/>
  <c r="G241"/>
  <c r="R239"/>
  <c r="Q239"/>
  <c r="P239"/>
  <c r="O239"/>
  <c r="N239"/>
  <c r="M239"/>
  <c r="L239"/>
  <c r="K239"/>
  <c r="J239"/>
  <c r="I239"/>
  <c r="H239"/>
  <c r="G239"/>
  <c r="J238"/>
  <c r="I238"/>
  <c r="H238"/>
  <c r="G238"/>
  <c r="R236"/>
  <c r="Q236"/>
  <c r="P236"/>
  <c r="O236"/>
  <c r="G236" s="1"/>
  <c r="N236"/>
  <c r="M236"/>
  <c r="L236"/>
  <c r="K236"/>
  <c r="J236"/>
  <c r="I236"/>
  <c r="H236"/>
  <c r="N235"/>
  <c r="M235"/>
  <c r="L235"/>
  <c r="H235" s="1"/>
  <c r="K235"/>
  <c r="G235" s="1"/>
  <c r="J235"/>
  <c r="I235"/>
  <c r="N234"/>
  <c r="M234"/>
  <c r="L234"/>
  <c r="K234"/>
  <c r="G234" s="1"/>
  <c r="J234"/>
  <c r="I234"/>
  <c r="H234"/>
  <c r="J233"/>
  <c r="I233"/>
  <c r="H233"/>
  <c r="G233"/>
  <c r="R231"/>
  <c r="Q231"/>
  <c r="P231"/>
  <c r="O231"/>
  <c r="N231"/>
  <c r="M231"/>
  <c r="L231"/>
  <c r="K231"/>
  <c r="G231" s="1"/>
  <c r="J231"/>
  <c r="I231"/>
  <c r="H231"/>
  <c r="R230"/>
  <c r="Q230"/>
  <c r="P230"/>
  <c r="O230"/>
  <c r="N230"/>
  <c r="M230"/>
  <c r="L230"/>
  <c r="K230"/>
  <c r="J230"/>
  <c r="I230"/>
  <c r="H230"/>
  <c r="G230"/>
  <c r="J229"/>
  <c r="I229"/>
  <c r="H229"/>
  <c r="G229"/>
  <c r="R228"/>
  <c r="Q228"/>
  <c r="P228"/>
  <c r="O228"/>
  <c r="N228"/>
  <c r="M228"/>
  <c r="L228"/>
  <c r="H228" s="1"/>
  <c r="K228"/>
  <c r="J228"/>
  <c r="I228"/>
  <c r="G228"/>
  <c r="R226"/>
  <c r="Q226"/>
  <c r="P226"/>
  <c r="O226"/>
  <c r="N226"/>
  <c r="M226"/>
  <c r="L226"/>
  <c r="K226"/>
  <c r="J226"/>
  <c r="I226"/>
  <c r="H226"/>
  <c r="G226"/>
  <c r="J225"/>
  <c r="I225"/>
  <c r="H225"/>
  <c r="G225"/>
  <c r="J224"/>
  <c r="I224"/>
  <c r="H224"/>
  <c r="G224"/>
  <c r="J223"/>
  <c r="I223"/>
  <c r="H223"/>
  <c r="G223"/>
  <c r="R222"/>
  <c r="Q222"/>
  <c r="P222"/>
  <c r="O222"/>
  <c r="N222"/>
  <c r="M222"/>
  <c r="L222"/>
  <c r="K222"/>
  <c r="J222"/>
  <c r="I222"/>
  <c r="H222"/>
  <c r="G222"/>
  <c r="R221"/>
  <c r="Q221"/>
  <c r="P221"/>
  <c r="O221"/>
  <c r="N221"/>
  <c r="M221"/>
  <c r="L221"/>
  <c r="K221"/>
  <c r="G221" s="1"/>
  <c r="J221"/>
  <c r="I221"/>
  <c r="H221"/>
  <c r="J220"/>
  <c r="I220"/>
  <c r="H220"/>
  <c r="G220"/>
  <c r="R219"/>
  <c r="Q219"/>
  <c r="P219"/>
  <c r="O219"/>
  <c r="N219"/>
  <c r="M219"/>
  <c r="L219"/>
  <c r="K219"/>
  <c r="J219"/>
  <c r="I219"/>
  <c r="H219"/>
  <c r="G219"/>
  <c r="R217"/>
  <c r="Q217"/>
  <c r="P217"/>
  <c r="O217"/>
  <c r="N217"/>
  <c r="M217"/>
  <c r="L217"/>
  <c r="K217"/>
  <c r="G217" s="1"/>
  <c r="J217"/>
  <c r="I217"/>
  <c r="H217"/>
  <c r="R216"/>
  <c r="Q216"/>
  <c r="P216"/>
  <c r="O216"/>
  <c r="N216"/>
  <c r="M216"/>
  <c r="L216"/>
  <c r="H216" s="1"/>
  <c r="K216"/>
  <c r="G216" s="1"/>
  <c r="J216"/>
  <c r="I216"/>
  <c r="R214"/>
  <c r="Q214"/>
  <c r="P214"/>
  <c r="O214"/>
  <c r="N214"/>
  <c r="M214"/>
  <c r="L214"/>
  <c r="K214"/>
  <c r="G214" s="1"/>
  <c r="J214"/>
  <c r="I214"/>
  <c r="H214"/>
  <c r="R212"/>
  <c r="Q212"/>
  <c r="P212"/>
  <c r="O212"/>
  <c r="N212"/>
  <c r="M212"/>
  <c r="L212"/>
  <c r="K212"/>
  <c r="G212" s="1"/>
  <c r="J212"/>
  <c r="I212"/>
  <c r="H212"/>
  <c r="J211"/>
  <c r="I211"/>
  <c r="H211"/>
  <c r="G211"/>
  <c r="J210"/>
  <c r="I210"/>
  <c r="H210"/>
  <c r="G210"/>
  <c r="R208"/>
  <c r="Q208"/>
  <c r="P208"/>
  <c r="O208"/>
  <c r="N208"/>
  <c r="M208"/>
  <c r="L208"/>
  <c r="K208"/>
  <c r="G208" s="1"/>
  <c r="J208"/>
  <c r="I208"/>
  <c r="H208"/>
  <c r="J207"/>
  <c r="I207"/>
  <c r="H207"/>
  <c r="G207"/>
  <c r="R205"/>
  <c r="Q205"/>
  <c r="P205"/>
  <c r="O205"/>
  <c r="N205"/>
  <c r="M205"/>
  <c r="L205"/>
  <c r="K205"/>
  <c r="J205"/>
  <c r="I205"/>
  <c r="H205"/>
  <c r="G205"/>
  <c r="J204"/>
  <c r="I204"/>
  <c r="H204"/>
  <c r="G204"/>
  <c r="R202"/>
  <c r="Q202"/>
  <c r="P202"/>
  <c r="O202"/>
  <c r="N202"/>
  <c r="M202"/>
  <c r="L202"/>
  <c r="K202"/>
  <c r="J202"/>
  <c r="I202"/>
  <c r="H202"/>
  <c r="G202"/>
  <c r="J201"/>
  <c r="I201"/>
  <c r="H201"/>
  <c r="G201"/>
  <c r="J200"/>
  <c r="I200"/>
  <c r="H200"/>
  <c r="G200"/>
  <c r="J199"/>
  <c r="I199"/>
  <c r="H199"/>
  <c r="G199"/>
  <c r="J198"/>
  <c r="I198"/>
  <c r="H198"/>
  <c r="G198"/>
  <c r="R196"/>
  <c r="Q196"/>
  <c r="P196"/>
  <c r="O196"/>
  <c r="N196"/>
  <c r="M196"/>
  <c r="L196"/>
  <c r="H196" s="1"/>
  <c r="K196"/>
  <c r="J196"/>
  <c r="I196"/>
  <c r="G196"/>
  <c r="J195"/>
  <c r="I195"/>
  <c r="H195"/>
  <c r="G195"/>
  <c r="J194"/>
  <c r="I194"/>
  <c r="H194"/>
  <c r="G194"/>
  <c r="J193"/>
  <c r="I193"/>
  <c r="H193"/>
  <c r="G193"/>
  <c r="J192"/>
  <c r="I192"/>
  <c r="H192"/>
  <c r="G192"/>
  <c r="R190"/>
  <c r="Q190"/>
  <c r="P190"/>
  <c r="O190"/>
  <c r="N190"/>
  <c r="M190"/>
  <c r="L190"/>
  <c r="H190" s="1"/>
  <c r="K190"/>
  <c r="J190"/>
  <c r="I190"/>
  <c r="G190"/>
  <c r="J189"/>
  <c r="I189"/>
  <c r="H189"/>
  <c r="G189"/>
  <c r="J188"/>
  <c r="I188"/>
  <c r="H188"/>
  <c r="G188"/>
  <c r="J187"/>
  <c r="I187"/>
  <c r="H187"/>
  <c r="G187"/>
  <c r="R185"/>
  <c r="Q185"/>
  <c r="P185"/>
  <c r="O185"/>
  <c r="N185"/>
  <c r="M185"/>
  <c r="L185"/>
  <c r="K185"/>
  <c r="G185" s="1"/>
  <c r="J185"/>
  <c r="I185"/>
  <c r="H185"/>
  <c r="R183"/>
  <c r="Q183"/>
  <c r="P183"/>
  <c r="O183"/>
  <c r="N183"/>
  <c r="M183"/>
  <c r="L183"/>
  <c r="H183" s="1"/>
  <c r="K183"/>
  <c r="J183"/>
  <c r="I183"/>
  <c r="G183"/>
  <c r="J182"/>
  <c r="I182"/>
  <c r="H182"/>
  <c r="G182"/>
  <c r="R180"/>
  <c r="Q180"/>
  <c r="P180"/>
  <c r="O180"/>
  <c r="N180"/>
  <c r="M180"/>
  <c r="L180"/>
  <c r="H180" s="1"/>
  <c r="K180"/>
  <c r="J180"/>
  <c r="I180"/>
  <c r="G180"/>
  <c r="J179"/>
  <c r="I179"/>
  <c r="H179"/>
  <c r="G179"/>
  <c r="R177"/>
  <c r="Q177"/>
  <c r="P177"/>
  <c r="O177"/>
  <c r="N177"/>
  <c r="M177"/>
  <c r="L177"/>
  <c r="K177"/>
  <c r="J177"/>
  <c r="I177"/>
  <c r="H177"/>
  <c r="G177"/>
  <c r="R176"/>
  <c r="Q176"/>
  <c r="P176"/>
  <c r="O176"/>
  <c r="N176"/>
  <c r="M176"/>
  <c r="L176"/>
  <c r="K176"/>
  <c r="J176"/>
  <c r="I176"/>
  <c r="H176"/>
  <c r="G176"/>
  <c r="R174"/>
  <c r="Q174"/>
  <c r="P174"/>
  <c r="O174"/>
  <c r="N174"/>
  <c r="M174"/>
  <c r="L174"/>
  <c r="H174" s="1"/>
  <c r="K174"/>
  <c r="J174"/>
  <c r="I174"/>
  <c r="G174"/>
  <c r="R173"/>
  <c r="Q173"/>
  <c r="P173"/>
  <c r="O173"/>
  <c r="N173"/>
  <c r="M173"/>
  <c r="L173"/>
  <c r="K173"/>
  <c r="J173"/>
  <c r="I173"/>
  <c r="H173"/>
  <c r="G173"/>
  <c r="R171"/>
  <c r="Q171"/>
  <c r="P171"/>
  <c r="O171"/>
  <c r="N171"/>
  <c r="M171"/>
  <c r="L171"/>
  <c r="K171"/>
  <c r="J171"/>
  <c r="I171"/>
  <c r="H171"/>
  <c r="G171"/>
  <c r="J170"/>
  <c r="I170"/>
  <c r="H170"/>
  <c r="G170"/>
  <c r="R168"/>
  <c r="Q168"/>
  <c r="P168"/>
  <c r="O168"/>
  <c r="N168"/>
  <c r="M168"/>
  <c r="L168"/>
  <c r="K168"/>
  <c r="J168"/>
  <c r="I168"/>
  <c r="H168"/>
  <c r="G168"/>
  <c r="R167"/>
  <c r="Q167"/>
  <c r="P167"/>
  <c r="O167"/>
  <c r="N167"/>
  <c r="M167"/>
  <c r="L167"/>
  <c r="K167"/>
  <c r="J167"/>
  <c r="I167"/>
  <c r="H167"/>
  <c r="G167"/>
  <c r="R165"/>
  <c r="Q165"/>
  <c r="P165"/>
  <c r="O165"/>
  <c r="N165"/>
  <c r="M165"/>
  <c r="L165"/>
  <c r="H165" s="1"/>
  <c r="K165"/>
  <c r="G165" s="1"/>
  <c r="J165"/>
  <c r="I165"/>
  <c r="R163"/>
  <c r="Q163"/>
  <c r="P163"/>
  <c r="O163"/>
  <c r="N163"/>
  <c r="M163"/>
  <c r="K163"/>
  <c r="G163" s="1"/>
  <c r="J163"/>
  <c r="I163"/>
  <c r="R162"/>
  <c r="Q162"/>
  <c r="P162"/>
  <c r="O162"/>
  <c r="N162"/>
  <c r="M162"/>
  <c r="L162"/>
  <c r="K162"/>
  <c r="J162"/>
  <c r="I162"/>
  <c r="H162"/>
  <c r="G162"/>
  <c r="R160"/>
  <c r="Q160"/>
  <c r="P160"/>
  <c r="O160"/>
  <c r="N160"/>
  <c r="M160"/>
  <c r="L160"/>
  <c r="K160"/>
  <c r="J160"/>
  <c r="I160"/>
  <c r="H160"/>
  <c r="G160"/>
  <c r="J159"/>
  <c r="I159"/>
  <c r="H159"/>
  <c r="G159"/>
  <c r="R157"/>
  <c r="Q157"/>
  <c r="P157"/>
  <c r="O157"/>
  <c r="N157"/>
  <c r="M157"/>
  <c r="L157"/>
  <c r="K157"/>
  <c r="J157"/>
  <c r="I157"/>
  <c r="H157"/>
  <c r="G157"/>
  <c r="J156"/>
  <c r="I156"/>
  <c r="H156"/>
  <c r="G156"/>
  <c r="R154"/>
  <c r="Q154"/>
  <c r="P154"/>
  <c r="O154"/>
  <c r="N154"/>
  <c r="M154"/>
  <c r="L154"/>
  <c r="K154"/>
  <c r="J154"/>
  <c r="I154"/>
  <c r="H154"/>
  <c r="G154"/>
  <c r="J153"/>
  <c r="I153"/>
  <c r="H153"/>
  <c r="G153"/>
  <c r="R151"/>
  <c r="Q151"/>
  <c r="P151"/>
  <c r="O151"/>
  <c r="N151"/>
  <c r="M151"/>
  <c r="L151"/>
  <c r="K151"/>
  <c r="G151" s="1"/>
  <c r="J151"/>
  <c r="I151"/>
  <c r="H151"/>
  <c r="J150"/>
  <c r="I150"/>
  <c r="H150"/>
  <c r="G150"/>
  <c r="R148"/>
  <c r="Q148"/>
  <c r="P148"/>
  <c r="O148"/>
  <c r="N148"/>
  <c r="M148"/>
  <c r="L148"/>
  <c r="K148"/>
  <c r="J148"/>
  <c r="I148"/>
  <c r="H148"/>
  <c r="G148"/>
  <c r="R147"/>
  <c r="Q147"/>
  <c r="P147"/>
  <c r="O147"/>
  <c r="N147"/>
  <c r="M147"/>
  <c r="L147"/>
  <c r="K147"/>
  <c r="G147" s="1"/>
  <c r="J147"/>
  <c r="I147"/>
  <c r="H147"/>
  <c r="R145"/>
  <c r="Q145"/>
  <c r="P145"/>
  <c r="O145"/>
  <c r="N145"/>
  <c r="M145"/>
  <c r="L145"/>
  <c r="K145"/>
  <c r="J145"/>
  <c r="I145"/>
  <c r="H145"/>
  <c r="G145"/>
  <c r="R143"/>
  <c r="Q143"/>
  <c r="P143"/>
  <c r="O143"/>
  <c r="N143"/>
  <c r="M143"/>
  <c r="L143"/>
  <c r="H143" s="1"/>
  <c r="K143"/>
  <c r="G143" s="1"/>
  <c r="J143"/>
  <c r="I143"/>
  <c r="R142"/>
  <c r="Q142"/>
  <c r="P142"/>
  <c r="O142"/>
  <c r="N142"/>
  <c r="M142"/>
  <c r="L142"/>
  <c r="K142"/>
  <c r="G142" s="1"/>
  <c r="J142"/>
  <c r="I142"/>
  <c r="H142"/>
  <c r="R140"/>
  <c r="Q140"/>
  <c r="P140"/>
  <c r="O140"/>
  <c r="N140"/>
  <c r="M140"/>
  <c r="L140"/>
  <c r="H140" s="1"/>
  <c r="K140"/>
  <c r="J140"/>
  <c r="I140"/>
  <c r="G140"/>
  <c r="R139"/>
  <c r="Q139"/>
  <c r="P139"/>
  <c r="O139"/>
  <c r="N139"/>
  <c r="M139"/>
  <c r="L139"/>
  <c r="K139"/>
  <c r="J139"/>
  <c r="I139"/>
  <c r="H139"/>
  <c r="G139"/>
  <c r="J138"/>
  <c r="I138"/>
  <c r="H138"/>
  <c r="G138"/>
  <c r="R137"/>
  <c r="Q137"/>
  <c r="P137"/>
  <c r="H137" s="1"/>
  <c r="O137"/>
  <c r="G137" s="1"/>
  <c r="J137"/>
  <c r="I137"/>
  <c r="J136"/>
  <c r="I136"/>
  <c r="H136"/>
  <c r="G136"/>
  <c r="J135"/>
  <c r="I135"/>
  <c r="H135"/>
  <c r="G135"/>
  <c r="J134"/>
  <c r="I134"/>
  <c r="H134"/>
  <c r="G134"/>
  <c r="J133"/>
  <c r="I133"/>
  <c r="H133"/>
  <c r="G133"/>
  <c r="R131"/>
  <c r="Q131"/>
  <c r="P131"/>
  <c r="O131"/>
  <c r="N131"/>
  <c r="M131"/>
  <c r="L131"/>
  <c r="K131"/>
  <c r="G131" s="1"/>
  <c r="J131"/>
  <c r="I131"/>
  <c r="H131"/>
  <c r="J130"/>
  <c r="I130"/>
  <c r="H130"/>
  <c r="G130"/>
  <c r="J129"/>
  <c r="I129"/>
  <c r="H129"/>
  <c r="G129"/>
  <c r="J128"/>
  <c r="I128"/>
  <c r="H128"/>
  <c r="G128"/>
  <c r="J127"/>
  <c r="I127"/>
  <c r="H127"/>
  <c r="G127"/>
  <c r="R125"/>
  <c r="Q125"/>
  <c r="P125"/>
  <c r="O125"/>
  <c r="N125"/>
  <c r="M125"/>
  <c r="L125"/>
  <c r="K125"/>
  <c r="G125" s="1"/>
  <c r="J125"/>
  <c r="I125"/>
  <c r="H125"/>
  <c r="J124"/>
  <c r="I124"/>
  <c r="H124"/>
  <c r="G124"/>
  <c r="R122"/>
  <c r="Q122"/>
  <c r="P122"/>
  <c r="O122"/>
  <c r="N122"/>
  <c r="M122"/>
  <c r="L122"/>
  <c r="K122"/>
  <c r="J122"/>
  <c r="I122"/>
  <c r="H122"/>
  <c r="G122"/>
  <c r="J121"/>
  <c r="I121"/>
  <c r="H121"/>
  <c r="G121"/>
  <c r="J120"/>
  <c r="I120"/>
  <c r="H120"/>
  <c r="G120"/>
  <c r="J119"/>
  <c r="I119"/>
  <c r="H119"/>
  <c r="G119"/>
  <c r="J118"/>
  <c r="I118"/>
  <c r="H118"/>
  <c r="G118"/>
  <c r="R117"/>
  <c r="Q117"/>
  <c r="P117"/>
  <c r="O117"/>
  <c r="N117"/>
  <c r="M117"/>
  <c r="L117"/>
  <c r="K117"/>
  <c r="J117"/>
  <c r="I117"/>
  <c r="H117"/>
  <c r="G117"/>
  <c r="R115"/>
  <c r="Q115"/>
  <c r="P115"/>
  <c r="O115"/>
  <c r="N115"/>
  <c r="M115"/>
  <c r="L115"/>
  <c r="K115"/>
  <c r="G115" s="1"/>
  <c r="J115"/>
  <c r="I115"/>
  <c r="H115"/>
  <c r="J114"/>
  <c r="I114"/>
  <c r="H114"/>
  <c r="G114"/>
  <c r="J113"/>
  <c r="I113"/>
  <c r="H113"/>
  <c r="G113"/>
  <c r="J112"/>
  <c r="I112"/>
  <c r="H112"/>
  <c r="G112"/>
  <c r="R110"/>
  <c r="Q110"/>
  <c r="P110"/>
  <c r="O110"/>
  <c r="N110"/>
  <c r="M110"/>
  <c r="L110"/>
  <c r="H110" s="1"/>
  <c r="K110"/>
  <c r="J110"/>
  <c r="I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R105"/>
  <c r="Q105"/>
  <c r="P105"/>
  <c r="H105" s="1"/>
  <c r="O105"/>
  <c r="G105" s="1"/>
  <c r="J105"/>
  <c r="I105"/>
  <c r="J104"/>
  <c r="I104"/>
  <c r="H104"/>
  <c r="G104"/>
  <c r="R102"/>
  <c r="Q102"/>
  <c r="P102"/>
  <c r="O102"/>
  <c r="G102" s="1"/>
  <c r="N102"/>
  <c r="M102"/>
  <c r="L102"/>
  <c r="K102"/>
  <c r="J102"/>
  <c r="I102"/>
  <c r="H102"/>
  <c r="J101"/>
  <c r="I101"/>
  <c r="H101"/>
  <c r="G101"/>
  <c r="J100"/>
  <c r="I100"/>
  <c r="H100"/>
  <c r="G100"/>
  <c r="J99"/>
  <c r="I99"/>
  <c r="H99"/>
  <c r="G99"/>
  <c r="R98"/>
  <c r="Q98"/>
  <c r="P98"/>
  <c r="O98"/>
  <c r="N98"/>
  <c r="M98"/>
  <c r="L98"/>
  <c r="K98"/>
  <c r="G98" s="1"/>
  <c r="J98"/>
  <c r="I98"/>
  <c r="H98"/>
  <c r="R96"/>
  <c r="Q96"/>
  <c r="P96"/>
  <c r="O96"/>
  <c r="N96"/>
  <c r="M96"/>
  <c r="L96"/>
  <c r="K96"/>
  <c r="G96" s="1"/>
  <c r="J96"/>
  <c r="I96"/>
  <c r="H96"/>
  <c r="J95"/>
  <c r="I95"/>
  <c r="H95"/>
  <c r="G95"/>
  <c r="J94"/>
  <c r="I94"/>
  <c r="H94"/>
  <c r="G94"/>
  <c r="R92"/>
  <c r="Q92"/>
  <c r="P92"/>
  <c r="O92"/>
  <c r="N92"/>
  <c r="M92"/>
  <c r="L92"/>
  <c r="H92" s="1"/>
  <c r="K92"/>
  <c r="J92"/>
  <c r="I92"/>
  <c r="G92"/>
  <c r="R90"/>
  <c r="Q90"/>
  <c r="P90"/>
  <c r="O90"/>
  <c r="N90"/>
  <c r="M90"/>
  <c r="L90"/>
  <c r="K90"/>
  <c r="J90"/>
  <c r="I90"/>
  <c r="H90"/>
  <c r="G90"/>
  <c r="J89"/>
  <c r="I89"/>
  <c r="H89"/>
  <c r="G89"/>
  <c r="R87"/>
  <c r="Q87"/>
  <c r="P87"/>
  <c r="O87"/>
  <c r="N87"/>
  <c r="M87"/>
  <c r="L87"/>
  <c r="K87"/>
  <c r="J87"/>
  <c r="I87"/>
  <c r="H87"/>
  <c r="G87"/>
  <c r="J86"/>
  <c r="I86"/>
  <c r="H86"/>
  <c r="G86"/>
  <c r="R84"/>
  <c r="Q84"/>
  <c r="P84"/>
  <c r="O84"/>
  <c r="N84"/>
  <c r="M84"/>
  <c r="L84"/>
  <c r="K84"/>
  <c r="J84"/>
  <c r="I84"/>
  <c r="H84"/>
  <c r="G84"/>
  <c r="J83"/>
  <c r="I83"/>
  <c r="H83"/>
  <c r="G83"/>
  <c r="R81"/>
  <c r="Q81"/>
  <c r="P81"/>
  <c r="O81"/>
  <c r="N81"/>
  <c r="M81"/>
  <c r="L81"/>
  <c r="H81" s="1"/>
  <c r="K81"/>
  <c r="J81"/>
  <c r="I81"/>
  <c r="G81"/>
  <c r="J80"/>
  <c r="I80"/>
  <c r="H80"/>
  <c r="G80"/>
  <c r="R78"/>
  <c r="Q78"/>
  <c r="P78"/>
  <c r="O78"/>
  <c r="N78"/>
  <c r="M78"/>
  <c r="L78"/>
  <c r="H78" s="1"/>
  <c r="K78"/>
  <c r="J78"/>
  <c r="I78"/>
  <c r="G78"/>
  <c r="J77"/>
  <c r="I77"/>
  <c r="H77"/>
  <c r="G77"/>
  <c r="J76"/>
  <c r="I76"/>
  <c r="H76"/>
  <c r="G76"/>
  <c r="R74"/>
  <c r="Q74"/>
  <c r="P74"/>
  <c r="O74"/>
  <c r="N74"/>
  <c r="M74"/>
  <c r="L74"/>
  <c r="K74"/>
  <c r="J74"/>
  <c r="I74"/>
  <c r="H74"/>
  <c r="G74"/>
  <c r="J73"/>
  <c r="I73"/>
  <c r="H73"/>
  <c r="G73"/>
  <c r="R71"/>
  <c r="Q71"/>
  <c r="P71"/>
  <c r="O71"/>
  <c r="N71"/>
  <c r="M71"/>
  <c r="L71"/>
  <c r="K71"/>
  <c r="J71"/>
  <c r="I71"/>
  <c r="H71"/>
  <c r="G71"/>
  <c r="J70"/>
  <c r="I70"/>
  <c r="H70"/>
  <c r="G70"/>
  <c r="J69"/>
  <c r="I69"/>
  <c r="H69"/>
  <c r="G69"/>
  <c r="J68"/>
  <c r="I68"/>
  <c r="H68"/>
  <c r="G68"/>
  <c r="R66"/>
  <c r="Q66"/>
  <c r="P66"/>
  <c r="O66"/>
  <c r="N66"/>
  <c r="M66"/>
  <c r="L66"/>
  <c r="H66" s="1"/>
  <c r="K66"/>
  <c r="G66" s="1"/>
  <c r="J66"/>
  <c r="I66"/>
  <c r="R64"/>
  <c r="Q64"/>
  <c r="P64"/>
  <c r="O64"/>
  <c r="N64"/>
  <c r="M64"/>
  <c r="L64"/>
  <c r="K64"/>
  <c r="G64" s="1"/>
  <c r="J64"/>
  <c r="I64"/>
  <c r="H64"/>
  <c r="J63"/>
  <c r="I63"/>
  <c r="H63"/>
  <c r="G63"/>
  <c r="R61"/>
  <c r="Q61"/>
  <c r="P61"/>
  <c r="O61"/>
  <c r="N61"/>
  <c r="M61"/>
  <c r="L61"/>
  <c r="K61"/>
  <c r="J61"/>
  <c r="I61"/>
  <c r="H61"/>
  <c r="G61"/>
  <c r="J60"/>
  <c r="I60"/>
  <c r="H60"/>
  <c r="G60"/>
  <c r="J59"/>
  <c r="I59"/>
  <c r="H59"/>
  <c r="G59"/>
  <c r="J58"/>
  <c r="I58"/>
  <c r="H58"/>
  <c r="G58"/>
  <c r="R57"/>
  <c r="Q57"/>
  <c r="P57"/>
  <c r="O57"/>
  <c r="N57"/>
  <c r="M57"/>
  <c r="L57"/>
  <c r="H57" s="1"/>
  <c r="K57"/>
  <c r="J57"/>
  <c r="I57"/>
  <c r="G57"/>
  <c r="J56"/>
  <c r="I56"/>
  <c r="H56"/>
  <c r="G56"/>
  <c r="R54"/>
  <c r="Q54"/>
  <c r="P54"/>
  <c r="O54"/>
  <c r="N54"/>
  <c r="M54"/>
  <c r="L54"/>
  <c r="H54" s="1"/>
  <c r="K54"/>
  <c r="J54"/>
  <c r="I54"/>
  <c r="G54"/>
  <c r="J53"/>
  <c r="I53"/>
  <c r="H53"/>
  <c r="G53"/>
  <c r="R51"/>
  <c r="Q51"/>
  <c r="P51"/>
  <c r="O51"/>
  <c r="N51"/>
  <c r="M51"/>
  <c r="L51"/>
  <c r="K51"/>
  <c r="J51"/>
  <c r="I51"/>
  <c r="H51"/>
  <c r="G51"/>
  <c r="J50"/>
  <c r="I50"/>
  <c r="H50"/>
  <c r="G50"/>
  <c r="R48"/>
  <c r="Q48"/>
  <c r="P48"/>
  <c r="O48"/>
  <c r="N48"/>
  <c r="M48"/>
  <c r="L48"/>
  <c r="K48"/>
  <c r="J48"/>
  <c r="I48"/>
  <c r="H48"/>
  <c r="G48"/>
  <c r="R46"/>
  <c r="Q46"/>
  <c r="P46"/>
  <c r="O46"/>
  <c r="N46"/>
  <c r="M46"/>
  <c r="L46"/>
  <c r="K46"/>
  <c r="G46" s="1"/>
  <c r="J46"/>
  <c r="I46"/>
  <c r="H46"/>
  <c r="J45"/>
  <c r="I45"/>
  <c r="H45"/>
  <c r="G45"/>
  <c r="J44"/>
  <c r="I44"/>
  <c r="H44"/>
  <c r="G44"/>
  <c r="J43"/>
  <c r="I43"/>
  <c r="H43"/>
  <c r="G43"/>
  <c r="R41"/>
  <c r="Q41"/>
  <c r="P41"/>
  <c r="O41"/>
  <c r="N41"/>
  <c r="M41"/>
  <c r="L41"/>
  <c r="K41"/>
  <c r="G41" s="1"/>
  <c r="J41"/>
  <c r="I41"/>
  <c r="H41"/>
  <c r="R39"/>
  <c r="Q39"/>
  <c r="P39"/>
  <c r="O39"/>
  <c r="N39"/>
  <c r="M39"/>
  <c r="L39"/>
  <c r="K39"/>
  <c r="J39"/>
  <c r="I39"/>
  <c r="H39"/>
  <c r="G39"/>
  <c r="J38"/>
  <c r="I38"/>
  <c r="H38"/>
  <c r="G38"/>
  <c r="R36"/>
  <c r="Q36"/>
  <c r="P36"/>
  <c r="O36"/>
  <c r="N36"/>
  <c r="M36"/>
  <c r="L36"/>
  <c r="K36"/>
  <c r="J36"/>
  <c r="I36"/>
  <c r="H36"/>
  <c r="G36"/>
  <c r="R35"/>
  <c r="Q35"/>
  <c r="P35"/>
  <c r="O35"/>
  <c r="N35"/>
  <c r="M35"/>
  <c r="L35"/>
  <c r="H35" s="1"/>
  <c r="K35"/>
  <c r="G35" s="1"/>
  <c r="J35"/>
  <c r="I35"/>
  <c r="R33"/>
  <c r="Q33"/>
  <c r="P33"/>
  <c r="O33"/>
  <c r="N33"/>
  <c r="M33"/>
  <c r="L33"/>
  <c r="K33"/>
  <c r="J33"/>
  <c r="I33"/>
  <c r="H33"/>
  <c r="G33"/>
  <c r="J32"/>
  <c r="I32"/>
  <c r="H32"/>
  <c r="G32"/>
  <c r="R30"/>
  <c r="Q30"/>
  <c r="P30"/>
  <c r="O30"/>
  <c r="N30"/>
  <c r="M30"/>
  <c r="L30"/>
  <c r="K30"/>
  <c r="J30"/>
  <c r="I30"/>
  <c r="H30"/>
  <c r="G30"/>
  <c r="J29"/>
  <c r="I29"/>
  <c r="H29"/>
  <c r="G29"/>
  <c r="R27"/>
  <c r="Q27"/>
  <c r="P27"/>
  <c r="O27"/>
  <c r="G27" s="1"/>
  <c r="N27"/>
  <c r="M27"/>
  <c r="L27"/>
  <c r="H27" s="1"/>
  <c r="K27"/>
  <c r="J27"/>
  <c r="I27"/>
  <c r="R26"/>
  <c r="Q26"/>
  <c r="P26"/>
  <c r="O26"/>
  <c r="N26"/>
  <c r="M26"/>
  <c r="L26"/>
  <c r="K26"/>
  <c r="J26"/>
  <c r="I26"/>
  <c r="H26"/>
  <c r="G26"/>
  <c r="J25"/>
  <c r="I25"/>
  <c r="H25"/>
  <c r="G25"/>
  <c r="J24"/>
  <c r="I24"/>
  <c r="H24"/>
  <c r="G24"/>
  <c r="R22"/>
  <c r="Q22"/>
  <c r="P22"/>
  <c r="O22"/>
  <c r="N22"/>
  <c r="M22"/>
  <c r="L22"/>
  <c r="K22"/>
  <c r="J22"/>
  <c r="I22"/>
  <c r="H22"/>
  <c r="G22"/>
  <c r="J21"/>
  <c r="I21"/>
  <c r="H21"/>
  <c r="G21"/>
  <c r="J20"/>
  <c r="I20"/>
  <c r="H20"/>
  <c r="G20"/>
  <c r="R18"/>
  <c r="Q18"/>
  <c r="P18"/>
  <c r="O18"/>
  <c r="N18"/>
  <c r="M18"/>
  <c r="L18"/>
  <c r="H18" s="1"/>
  <c r="K18"/>
  <c r="J18"/>
  <c r="I18"/>
  <c r="G18"/>
  <c r="J17"/>
  <c r="I17"/>
  <c r="H17"/>
  <c r="G17"/>
  <c r="J16"/>
  <c r="I16"/>
  <c r="H16"/>
  <c r="G16"/>
  <c r="R15"/>
  <c r="Q15"/>
  <c r="P15"/>
  <c r="O15"/>
  <c r="N15"/>
  <c r="M15"/>
  <c r="L15"/>
  <c r="K15"/>
  <c r="J15"/>
  <c r="I15"/>
  <c r="H15"/>
  <c r="G15"/>
  <c r="R13"/>
  <c r="Q13"/>
  <c r="P13"/>
  <c r="O13"/>
  <c r="N13"/>
  <c r="M13"/>
  <c r="L13"/>
  <c r="H13" s="1"/>
  <c r="K13"/>
  <c r="G13" s="1"/>
  <c r="J13"/>
  <c r="I13"/>
  <c r="R11"/>
  <c r="Q11"/>
  <c r="P11"/>
  <c r="O11"/>
  <c r="N11"/>
  <c r="M11"/>
  <c r="L11"/>
  <c r="H11" s="1"/>
  <c r="K11"/>
  <c r="G11" s="1"/>
  <c r="J11"/>
  <c r="I11"/>
  <c r="M10"/>
  <c r="N145" i="18"/>
  <c r="N143"/>
  <c r="O142"/>
  <c r="K142"/>
  <c r="G142" s="1"/>
  <c r="F142"/>
  <c r="E142"/>
  <c r="D142"/>
  <c r="T141"/>
  <c r="S141"/>
  <c r="W141" s="1"/>
  <c r="R141"/>
  <c r="V141" s="1"/>
  <c r="Q141"/>
  <c r="U141" s="1"/>
  <c r="P141"/>
  <c r="G141"/>
  <c r="F141"/>
  <c r="E141"/>
  <c r="D141"/>
  <c r="G140"/>
  <c r="F140"/>
  <c r="E140"/>
  <c r="D140"/>
  <c r="O138"/>
  <c r="N138"/>
  <c r="M138"/>
  <c r="L138"/>
  <c r="K138"/>
  <c r="J138"/>
  <c r="I138"/>
  <c r="H138"/>
  <c r="G138"/>
  <c r="F138"/>
  <c r="E138"/>
  <c r="D138"/>
  <c r="G137"/>
  <c r="F137"/>
  <c r="E137"/>
  <c r="D137"/>
  <c r="G136"/>
  <c r="F136"/>
  <c r="E136"/>
  <c r="D136"/>
  <c r="O135"/>
  <c r="N135"/>
  <c r="M135"/>
  <c r="M85" s="1"/>
  <c r="M8" s="1"/>
  <c r="M143" s="1"/>
  <c r="M145" s="1"/>
  <c r="L135"/>
  <c r="L85" s="1"/>
  <c r="L8" s="1"/>
  <c r="L143" s="1"/>
  <c r="L145" s="1"/>
  <c r="G135"/>
  <c r="F135"/>
  <c r="E135"/>
  <c r="D135"/>
  <c r="S130"/>
  <c r="W130" s="1"/>
  <c r="R130"/>
  <c r="V130" s="1"/>
  <c r="Q130"/>
  <c r="U130" s="1"/>
  <c r="P130"/>
  <c r="T130" s="1"/>
  <c r="G130"/>
  <c r="F130"/>
  <c r="E130"/>
  <c r="D130"/>
  <c r="K129"/>
  <c r="J129"/>
  <c r="I129"/>
  <c r="I85" s="1"/>
  <c r="H129"/>
  <c r="H85" s="1"/>
  <c r="H8" s="1"/>
  <c r="H143" s="1"/>
  <c r="H145" s="1"/>
  <c r="G129"/>
  <c r="F129"/>
  <c r="E129"/>
  <c r="D129"/>
  <c r="S127"/>
  <c r="W127" s="1"/>
  <c r="R127"/>
  <c r="V127" s="1"/>
  <c r="Q127"/>
  <c r="U127" s="1"/>
  <c r="P127"/>
  <c r="T127" s="1"/>
  <c r="G127"/>
  <c r="F127"/>
  <c r="E127"/>
  <c r="D127"/>
  <c r="G125"/>
  <c r="F125"/>
  <c r="E125"/>
  <c r="D125"/>
  <c r="G120"/>
  <c r="F120"/>
  <c r="E120"/>
  <c r="D120"/>
  <c r="G119"/>
  <c r="F119"/>
  <c r="E119"/>
  <c r="D119"/>
  <c r="S118"/>
  <c r="W118" s="1"/>
  <c r="R118"/>
  <c r="V118" s="1"/>
  <c r="Q118"/>
  <c r="U118" s="1"/>
  <c r="P118"/>
  <c r="T118" s="1"/>
  <c r="G118"/>
  <c r="F118"/>
  <c r="E118"/>
  <c r="D118"/>
  <c r="G117"/>
  <c r="F117"/>
  <c r="E117"/>
  <c r="D117"/>
  <c r="G116"/>
  <c r="F116"/>
  <c r="E116"/>
  <c r="D116"/>
  <c r="G115"/>
  <c r="F115"/>
  <c r="E115"/>
  <c r="D115"/>
  <c r="G114"/>
  <c r="F114"/>
  <c r="E114"/>
  <c r="D114"/>
  <c r="S113"/>
  <c r="W113" s="1"/>
  <c r="R113"/>
  <c r="V113" s="1"/>
  <c r="Q113"/>
  <c r="U113" s="1"/>
  <c r="P113"/>
  <c r="T113" s="1"/>
  <c r="G113"/>
  <c r="F113"/>
  <c r="E113"/>
  <c r="D113"/>
  <c r="S112"/>
  <c r="W112" s="1"/>
  <c r="R112"/>
  <c r="V112" s="1"/>
  <c r="Q112"/>
  <c r="U112" s="1"/>
  <c r="P112"/>
  <c r="T112" s="1"/>
  <c r="G112"/>
  <c r="F112"/>
  <c r="E112"/>
  <c r="D112"/>
  <c r="S107"/>
  <c r="W107" s="1"/>
  <c r="R107"/>
  <c r="V107" s="1"/>
  <c r="Q107"/>
  <c r="U107" s="1"/>
  <c r="P107"/>
  <c r="T107" s="1"/>
  <c r="G107"/>
  <c r="F107"/>
  <c r="E107"/>
  <c r="D107"/>
  <c r="S105"/>
  <c r="W105" s="1"/>
  <c r="R105"/>
  <c r="V105" s="1"/>
  <c r="Q105"/>
  <c r="U105" s="1"/>
  <c r="P105"/>
  <c r="T105" s="1"/>
  <c r="G105"/>
  <c r="F105"/>
  <c r="E105"/>
  <c r="D105"/>
  <c r="D100" s="1"/>
  <c r="D99" s="1"/>
  <c r="D85" s="1"/>
  <c r="D8" s="1"/>
  <c r="D143" s="1"/>
  <c r="D145" s="1"/>
  <c r="G103"/>
  <c r="F103"/>
  <c r="E103"/>
  <c r="E100" s="1"/>
  <c r="E99" s="1"/>
  <c r="E85" s="1"/>
  <c r="K100"/>
  <c r="J100"/>
  <c r="I100"/>
  <c r="H100"/>
  <c r="G100"/>
  <c r="F100"/>
  <c r="K99"/>
  <c r="J99"/>
  <c r="I99"/>
  <c r="H99"/>
  <c r="G99"/>
  <c r="F99"/>
  <c r="S98"/>
  <c r="W98" s="1"/>
  <c r="R98"/>
  <c r="V98" s="1"/>
  <c r="Q98"/>
  <c r="U98" s="1"/>
  <c r="P98"/>
  <c r="T98" s="1"/>
  <c r="G98"/>
  <c r="F98"/>
  <c r="E98"/>
  <c r="D98"/>
  <c r="S97"/>
  <c r="W97" s="1"/>
  <c r="R97"/>
  <c r="V97" s="1"/>
  <c r="Q97"/>
  <c r="U97" s="1"/>
  <c r="P97"/>
  <c r="T97" s="1"/>
  <c r="G97"/>
  <c r="F97"/>
  <c r="E97"/>
  <c r="D97"/>
  <c r="K95"/>
  <c r="J95"/>
  <c r="I95"/>
  <c r="H95"/>
  <c r="G95"/>
  <c r="F95"/>
  <c r="E95"/>
  <c r="D95"/>
  <c r="S94"/>
  <c r="W94" s="1"/>
  <c r="R94"/>
  <c r="V94" s="1"/>
  <c r="Q94"/>
  <c r="U94" s="1"/>
  <c r="P94"/>
  <c r="T94" s="1"/>
  <c r="G94"/>
  <c r="F94"/>
  <c r="E94"/>
  <c r="D94"/>
  <c r="S93"/>
  <c r="W93" s="1"/>
  <c r="R93"/>
  <c r="V93" s="1"/>
  <c r="Q93"/>
  <c r="U93" s="1"/>
  <c r="P93"/>
  <c r="T93" s="1"/>
  <c r="G93"/>
  <c r="F93"/>
  <c r="E93"/>
  <c r="D93"/>
  <c r="S91"/>
  <c r="W91" s="1"/>
  <c r="R91"/>
  <c r="V91" s="1"/>
  <c r="Q91"/>
  <c r="U91" s="1"/>
  <c r="P91"/>
  <c r="T91" s="1"/>
  <c r="G91"/>
  <c r="F91"/>
  <c r="E91"/>
  <c r="D91"/>
  <c r="K90"/>
  <c r="J90"/>
  <c r="I90"/>
  <c r="H90"/>
  <c r="G90"/>
  <c r="F90"/>
  <c r="E90"/>
  <c r="D90"/>
  <c r="O85"/>
  <c r="N85"/>
  <c r="K85"/>
  <c r="J85"/>
  <c r="G85"/>
  <c r="F85"/>
  <c r="G83"/>
  <c r="F83"/>
  <c r="E83"/>
  <c r="D83"/>
  <c r="O82"/>
  <c r="N82"/>
  <c r="M82"/>
  <c r="L82"/>
  <c r="G82"/>
  <c r="F82"/>
  <c r="E82"/>
  <c r="D82"/>
  <c r="S80"/>
  <c r="W80" s="1"/>
  <c r="R80"/>
  <c r="V80" s="1"/>
  <c r="Q80"/>
  <c r="U80" s="1"/>
  <c r="P80"/>
  <c r="T80" s="1"/>
  <c r="G80"/>
  <c r="F80"/>
  <c r="E80"/>
  <c r="D80"/>
  <c r="G79"/>
  <c r="F79"/>
  <c r="E79"/>
  <c r="D79"/>
  <c r="G78"/>
  <c r="F78"/>
  <c r="E78"/>
  <c r="D78"/>
  <c r="K77"/>
  <c r="J77"/>
  <c r="I77"/>
  <c r="H77"/>
  <c r="G77"/>
  <c r="F77"/>
  <c r="E77"/>
  <c r="D77"/>
  <c r="S76"/>
  <c r="W76" s="1"/>
  <c r="R76"/>
  <c r="V76" s="1"/>
  <c r="Q76"/>
  <c r="U76" s="1"/>
  <c r="P76"/>
  <c r="T76" s="1"/>
  <c r="G76"/>
  <c r="F76"/>
  <c r="E76"/>
  <c r="D76"/>
  <c r="K75"/>
  <c r="J75"/>
  <c r="I75"/>
  <c r="H75"/>
  <c r="G75"/>
  <c r="F75"/>
  <c r="E75"/>
  <c r="D75"/>
  <c r="G74"/>
  <c r="F74"/>
  <c r="E74"/>
  <c r="D74"/>
  <c r="O73"/>
  <c r="N73"/>
  <c r="M73"/>
  <c r="L73"/>
  <c r="G73"/>
  <c r="F73"/>
  <c r="E73"/>
  <c r="D73"/>
  <c r="O66"/>
  <c r="N66"/>
  <c r="M66"/>
  <c r="L66"/>
  <c r="K66"/>
  <c r="J66"/>
  <c r="I66"/>
  <c r="H66"/>
  <c r="G66"/>
  <c r="F66"/>
  <c r="E66"/>
  <c r="D66"/>
  <c r="S59"/>
  <c r="W59" s="1"/>
  <c r="R59"/>
  <c r="V59" s="1"/>
  <c r="Q59"/>
  <c r="U59" s="1"/>
  <c r="P59"/>
  <c r="T59" s="1"/>
  <c r="G59"/>
  <c r="F59"/>
  <c r="E59"/>
  <c r="D59"/>
  <c r="S58"/>
  <c r="W58" s="1"/>
  <c r="R58"/>
  <c r="V58" s="1"/>
  <c r="Q58"/>
  <c r="U58" s="1"/>
  <c r="P58"/>
  <c r="T58" s="1"/>
  <c r="G58"/>
  <c r="F58"/>
  <c r="E58"/>
  <c r="D58"/>
  <c r="K57"/>
  <c r="G57" s="1"/>
  <c r="G9" s="1"/>
  <c r="G8" s="1"/>
  <c r="G143" s="1"/>
  <c r="G145" s="1"/>
  <c r="J57"/>
  <c r="I57"/>
  <c r="H57"/>
  <c r="F57"/>
  <c r="E57"/>
  <c r="D57"/>
  <c r="G56"/>
  <c r="F56"/>
  <c r="E56"/>
  <c r="D56"/>
  <c r="S51"/>
  <c r="W51" s="1"/>
  <c r="R51"/>
  <c r="V51" s="1"/>
  <c r="Q51"/>
  <c r="U51" s="1"/>
  <c r="P51"/>
  <c r="T51" s="1"/>
  <c r="G51"/>
  <c r="F51"/>
  <c r="E51"/>
  <c r="D51"/>
  <c r="S49"/>
  <c r="W49" s="1"/>
  <c r="R49"/>
  <c r="V49" s="1"/>
  <c r="Q49"/>
  <c r="U49" s="1"/>
  <c r="P49"/>
  <c r="T49" s="1"/>
  <c r="G49"/>
  <c r="F49"/>
  <c r="E49"/>
  <c r="D49"/>
  <c r="S47"/>
  <c r="W47" s="1"/>
  <c r="R47"/>
  <c r="V47" s="1"/>
  <c r="Q47"/>
  <c r="U47" s="1"/>
  <c r="P47"/>
  <c r="T47" s="1"/>
  <c r="G47"/>
  <c r="F47"/>
  <c r="E47"/>
  <c r="D47"/>
  <c r="W45"/>
  <c r="V45"/>
  <c r="S45"/>
  <c r="R45"/>
  <c r="G45"/>
  <c r="F45"/>
  <c r="E45"/>
  <c r="S44"/>
  <c r="W44" s="1"/>
  <c r="R44"/>
  <c r="V44" s="1"/>
  <c r="Q44"/>
  <c r="U44" s="1"/>
  <c r="P44"/>
  <c r="T44" s="1"/>
  <c r="G44"/>
  <c r="F44"/>
  <c r="E44"/>
  <c r="D44"/>
  <c r="S43"/>
  <c r="W43" s="1"/>
  <c r="R43"/>
  <c r="V43" s="1"/>
  <c r="Q43"/>
  <c r="U43" s="1"/>
  <c r="P43"/>
  <c r="T43" s="1"/>
  <c r="G43"/>
  <c r="F43"/>
  <c r="E43"/>
  <c r="D43"/>
  <c r="S41"/>
  <c r="W41" s="1"/>
  <c r="R41"/>
  <c r="V41" s="1"/>
  <c r="Q41"/>
  <c r="U41" s="1"/>
  <c r="P41"/>
  <c r="T41" s="1"/>
  <c r="G41"/>
  <c r="F41"/>
  <c r="E41"/>
  <c r="D41"/>
  <c r="S40"/>
  <c r="W40" s="1"/>
  <c r="R40"/>
  <c r="V40" s="1"/>
  <c r="Q40"/>
  <c r="U40" s="1"/>
  <c r="P40"/>
  <c r="T40" s="1"/>
  <c r="G40"/>
  <c r="F40"/>
  <c r="E40"/>
  <c r="D40"/>
  <c r="S38"/>
  <c r="W38" s="1"/>
  <c r="R38"/>
  <c r="V38" s="1"/>
  <c r="Q38"/>
  <c r="U38" s="1"/>
  <c r="P38"/>
  <c r="T38" s="1"/>
  <c r="G38"/>
  <c r="F38"/>
  <c r="E38"/>
  <c r="D38"/>
  <c r="K37"/>
  <c r="J37"/>
  <c r="F37" s="1"/>
  <c r="I37"/>
  <c r="E37" s="1"/>
  <c r="H37"/>
  <c r="G37"/>
  <c r="D37"/>
  <c r="S36"/>
  <c r="W36" s="1"/>
  <c r="R36"/>
  <c r="V36" s="1"/>
  <c r="Q36"/>
  <c r="U36" s="1"/>
  <c r="P36"/>
  <c r="T36" s="1"/>
  <c r="S35"/>
  <c r="W35" s="1"/>
  <c r="R35"/>
  <c r="V35" s="1"/>
  <c r="Q35"/>
  <c r="U35" s="1"/>
  <c r="P35"/>
  <c r="T35" s="1"/>
  <c r="S34"/>
  <c r="W34" s="1"/>
  <c r="R34"/>
  <c r="V34" s="1"/>
  <c r="Q34"/>
  <c r="U34" s="1"/>
  <c r="P34"/>
  <c r="T34" s="1"/>
  <c r="S33"/>
  <c r="W33" s="1"/>
  <c r="R33"/>
  <c r="V33" s="1"/>
  <c r="Q33"/>
  <c r="U33" s="1"/>
  <c r="P33"/>
  <c r="T33" s="1"/>
  <c r="K32"/>
  <c r="S32" s="1"/>
  <c r="W32" s="1"/>
  <c r="J32"/>
  <c r="R32" s="1"/>
  <c r="V32" s="1"/>
  <c r="I32"/>
  <c r="Q32" s="1"/>
  <c r="U32" s="1"/>
  <c r="H32"/>
  <c r="P32" s="1"/>
  <c r="T32" s="1"/>
  <c r="S31"/>
  <c r="W31" s="1"/>
  <c r="R31"/>
  <c r="V31" s="1"/>
  <c r="Q31"/>
  <c r="U31" s="1"/>
  <c r="P31"/>
  <c r="T31" s="1"/>
  <c r="S30"/>
  <c r="W30" s="1"/>
  <c r="R30"/>
  <c r="V30" s="1"/>
  <c r="Q30"/>
  <c r="U30" s="1"/>
  <c r="P30"/>
  <c r="T30" s="1"/>
  <c r="S29"/>
  <c r="W29" s="1"/>
  <c r="R29"/>
  <c r="V29" s="1"/>
  <c r="Q29"/>
  <c r="U29" s="1"/>
  <c r="P29"/>
  <c r="T29" s="1"/>
  <c r="S28"/>
  <c r="W28" s="1"/>
  <c r="R28"/>
  <c r="V28" s="1"/>
  <c r="Q28"/>
  <c r="U28" s="1"/>
  <c r="P28"/>
  <c r="T28" s="1"/>
  <c r="K27"/>
  <c r="S27" s="1"/>
  <c r="W27" s="1"/>
  <c r="J27"/>
  <c r="R27" s="1"/>
  <c r="V27" s="1"/>
  <c r="I27"/>
  <c r="Q27" s="1"/>
  <c r="U27" s="1"/>
  <c r="H27"/>
  <c r="P27" s="1"/>
  <c r="T27" s="1"/>
  <c r="S26"/>
  <c r="W26" s="1"/>
  <c r="R26"/>
  <c r="V26" s="1"/>
  <c r="Q26"/>
  <c r="U26" s="1"/>
  <c r="P26"/>
  <c r="T26" s="1"/>
  <c r="K25"/>
  <c r="I25"/>
  <c r="E25" s="1"/>
  <c r="H25"/>
  <c r="G25"/>
  <c r="D25"/>
  <c r="K24"/>
  <c r="H24"/>
  <c r="G24"/>
  <c r="D24"/>
  <c r="S23"/>
  <c r="W23" s="1"/>
  <c r="R23"/>
  <c r="V23" s="1"/>
  <c r="Q23"/>
  <c r="U23" s="1"/>
  <c r="P23"/>
  <c r="T23" s="1"/>
  <c r="S22"/>
  <c r="W22" s="1"/>
  <c r="R22"/>
  <c r="V22" s="1"/>
  <c r="Q22"/>
  <c r="U22" s="1"/>
  <c r="P22"/>
  <c r="T22" s="1"/>
  <c r="S21"/>
  <c r="W21" s="1"/>
  <c r="R21"/>
  <c r="V21" s="1"/>
  <c r="Q21"/>
  <c r="U21" s="1"/>
  <c r="P21"/>
  <c r="T21" s="1"/>
  <c r="S20"/>
  <c r="W20" s="1"/>
  <c r="R20"/>
  <c r="V20" s="1"/>
  <c r="Q20"/>
  <c r="U20" s="1"/>
  <c r="P20"/>
  <c r="T20" s="1"/>
  <c r="K19"/>
  <c r="J19"/>
  <c r="I19"/>
  <c r="H19"/>
  <c r="S18"/>
  <c r="W18" s="1"/>
  <c r="R18"/>
  <c r="V18" s="1"/>
  <c r="Q18"/>
  <c r="U18" s="1"/>
  <c r="P18"/>
  <c r="T18" s="1"/>
  <c r="S17"/>
  <c r="W17" s="1"/>
  <c r="R17"/>
  <c r="V17" s="1"/>
  <c r="Q17"/>
  <c r="U17" s="1"/>
  <c r="P17"/>
  <c r="T17" s="1"/>
  <c r="S16"/>
  <c r="W16" s="1"/>
  <c r="R16"/>
  <c r="V16" s="1"/>
  <c r="Q16"/>
  <c r="U16" s="1"/>
  <c r="P16"/>
  <c r="T16" s="1"/>
  <c r="S15"/>
  <c r="W15" s="1"/>
  <c r="R15"/>
  <c r="V15" s="1"/>
  <c r="Q15"/>
  <c r="U15" s="1"/>
  <c r="P15"/>
  <c r="T15" s="1"/>
  <c r="K14"/>
  <c r="J14"/>
  <c r="I14"/>
  <c r="I13" s="1"/>
  <c r="H14"/>
  <c r="K13"/>
  <c r="J13"/>
  <c r="F13" s="1"/>
  <c r="H13"/>
  <c r="G13"/>
  <c r="D13"/>
  <c r="S12"/>
  <c r="W12" s="1"/>
  <c r="R12"/>
  <c r="V12" s="1"/>
  <c r="Q12"/>
  <c r="U12" s="1"/>
  <c r="P12"/>
  <c r="T12" s="1"/>
  <c r="G12"/>
  <c r="F12"/>
  <c r="E12"/>
  <c r="D12"/>
  <c r="S11"/>
  <c r="W11" s="1"/>
  <c r="R11"/>
  <c r="V11" s="1"/>
  <c r="Q11"/>
  <c r="U11" s="1"/>
  <c r="P11"/>
  <c r="T11" s="1"/>
  <c r="G11"/>
  <c r="F11"/>
  <c r="E11"/>
  <c r="D11"/>
  <c r="K10"/>
  <c r="J10"/>
  <c r="F10" s="1"/>
  <c r="H10"/>
  <c r="G10"/>
  <c r="D10"/>
  <c r="H9"/>
  <c r="D9"/>
  <c r="O8"/>
  <c r="O143" s="1"/>
  <c r="O145" s="1"/>
  <c r="N8"/>
  <c r="H790" i="17"/>
  <c r="G790"/>
  <c r="I788"/>
  <c r="H788"/>
  <c r="G788" s="1"/>
  <c r="I786"/>
  <c r="H786"/>
  <c r="G786" s="1"/>
  <c r="H774"/>
  <c r="G774" s="1"/>
  <c r="H770"/>
  <c r="G770"/>
  <c r="H769"/>
  <c r="G769" s="1"/>
  <c r="H768"/>
  <c r="G768"/>
  <c r="H767"/>
  <c r="G767" s="1"/>
  <c r="H766"/>
  <c r="G766"/>
  <c r="K764"/>
  <c r="H756"/>
  <c r="G756" s="1"/>
  <c r="H750"/>
  <c r="G750" s="1"/>
  <c r="H744"/>
  <c r="G744" s="1"/>
  <c r="H741"/>
  <c r="G741" s="1"/>
  <c r="H735"/>
  <c r="G735" s="1"/>
  <c r="H725"/>
  <c r="G725" s="1"/>
  <c r="I723"/>
  <c r="H722"/>
  <c r="G722" s="1"/>
  <c r="I699"/>
  <c r="H699"/>
  <c r="G699" s="1"/>
  <c r="H698"/>
  <c r="G698" s="1"/>
  <c r="H697"/>
  <c r="H688" s="1"/>
  <c r="G696"/>
  <c r="G695"/>
  <c r="G694"/>
  <c r="G693"/>
  <c r="G692"/>
  <c r="G691"/>
  <c r="G690"/>
  <c r="I688"/>
  <c r="I686"/>
  <c r="I685"/>
  <c r="H684"/>
  <c r="H683" s="1"/>
  <c r="I680"/>
  <c r="G680" s="1"/>
  <c r="H679"/>
  <c r="G679" s="1"/>
  <c r="H654"/>
  <c r="I644"/>
  <c r="G644"/>
  <c r="I643"/>
  <c r="G643" s="1"/>
  <c r="H642"/>
  <c r="G642"/>
  <c r="H641"/>
  <c r="G641" s="1"/>
  <c r="H640"/>
  <c r="G640"/>
  <c r="H639"/>
  <c r="G639" s="1"/>
  <c r="H638"/>
  <c r="G638"/>
  <c r="I636"/>
  <c r="I634"/>
  <c r="I632" s="1"/>
  <c r="G631"/>
  <c r="G630"/>
  <c r="G629"/>
  <c r="G628"/>
  <c r="G627"/>
  <c r="G626"/>
  <c r="G625"/>
  <c r="G624"/>
  <c r="G623"/>
  <c r="G622"/>
  <c r="G621"/>
  <c r="G620"/>
  <c r="G619"/>
  <c r="H618"/>
  <c r="G618"/>
  <c r="G617"/>
  <c r="H616"/>
  <c r="G616" s="1"/>
  <c r="G615"/>
  <c r="H614"/>
  <c r="G614" s="1"/>
  <c r="H613"/>
  <c r="G613"/>
  <c r="H612"/>
  <c r="G612" s="1"/>
  <c r="G609"/>
  <c r="G608"/>
  <c r="G607"/>
  <c r="G606"/>
  <c r="G605"/>
  <c r="H603"/>
  <c r="G603" s="1"/>
  <c r="H602"/>
  <c r="G602" s="1"/>
  <c r="H595"/>
  <c r="G595" s="1"/>
  <c r="H593"/>
  <c r="G593" s="1"/>
  <c r="I591"/>
  <c r="H577"/>
  <c r="G577" s="1"/>
  <c r="H576"/>
  <c r="G576"/>
  <c r="H575"/>
  <c r="G575" s="1"/>
  <c r="H574"/>
  <c r="G574"/>
  <c r="H573"/>
  <c r="G573" s="1"/>
  <c r="H572"/>
  <c r="G572"/>
  <c r="H570"/>
  <c r="G570" s="1"/>
  <c r="I569"/>
  <c r="G569"/>
  <c r="I568"/>
  <c r="G568" s="1"/>
  <c r="H567"/>
  <c r="G567"/>
  <c r="H566"/>
  <c r="G566" s="1"/>
  <c r="H565"/>
  <c r="G565"/>
  <c r="I563"/>
  <c r="H558"/>
  <c r="G558" s="1"/>
  <c r="I557"/>
  <c r="G557" s="1"/>
  <c r="I556"/>
  <c r="I545" s="1"/>
  <c r="I543" s="1"/>
  <c r="H555"/>
  <c r="G555" s="1"/>
  <c r="H554"/>
  <c r="H545" s="1"/>
  <c r="G553"/>
  <c r="G552"/>
  <c r="G551"/>
  <c r="G550"/>
  <c r="G549"/>
  <c r="G548"/>
  <c r="G547"/>
  <c r="I542"/>
  <c r="G542"/>
  <c r="I541"/>
  <c r="G541" s="1"/>
  <c r="I540"/>
  <c r="G540"/>
  <c r="G539"/>
  <c r="H538"/>
  <c r="G538" s="1"/>
  <c r="H537"/>
  <c r="G537" s="1"/>
  <c r="H536"/>
  <c r="G536" s="1"/>
  <c r="H535"/>
  <c r="G535" s="1"/>
  <c r="H534"/>
  <c r="G534" s="1"/>
  <c r="H533"/>
  <c r="G533" s="1"/>
  <c r="H532"/>
  <c r="G532" s="1"/>
  <c r="H531"/>
  <c r="H529" s="1"/>
  <c r="I524"/>
  <c r="I450"/>
  <c r="H450"/>
  <c r="G450" s="1"/>
  <c r="G443"/>
  <c r="E443"/>
  <c r="G442"/>
  <c r="I440"/>
  <c r="G440" s="1"/>
  <c r="I438"/>
  <c r="G438" s="1"/>
  <c r="I437"/>
  <c r="G437" s="1"/>
  <c r="I436"/>
  <c r="I430" s="1"/>
  <c r="I428" s="1"/>
  <c r="H435"/>
  <c r="G435" s="1"/>
  <c r="H434"/>
  <c r="G434"/>
  <c r="H433"/>
  <c r="G433" s="1"/>
  <c r="H432"/>
  <c r="G432"/>
  <c r="I427"/>
  <c r="G427"/>
  <c r="I426"/>
  <c r="G426" s="1"/>
  <c r="H425"/>
  <c r="G425"/>
  <c r="H423"/>
  <c r="H421"/>
  <c r="I414"/>
  <c r="G414"/>
  <c r="I413"/>
  <c r="G413" s="1"/>
  <c r="H412"/>
  <c r="G412"/>
  <c r="H411"/>
  <c r="G411" s="1"/>
  <c r="H409"/>
  <c r="H407" s="1"/>
  <c r="I404"/>
  <c r="I398" s="1"/>
  <c r="I396" s="1"/>
  <c r="I403"/>
  <c r="G403" s="1"/>
  <c r="H402"/>
  <c r="G402" s="1"/>
  <c r="H401"/>
  <c r="G401" s="1"/>
  <c r="H400"/>
  <c r="G400" s="1"/>
  <c r="I369"/>
  <c r="I361" s="1"/>
  <c r="I368"/>
  <c r="G368" s="1"/>
  <c r="E368"/>
  <c r="H367"/>
  <c r="G367" s="1"/>
  <c r="H366"/>
  <c r="G366"/>
  <c r="H365"/>
  <c r="G365" s="1"/>
  <c r="I363"/>
  <c r="H363"/>
  <c r="H361" s="1"/>
  <c r="I358"/>
  <c r="G358" s="1"/>
  <c r="I357"/>
  <c r="G357" s="1"/>
  <c r="I355"/>
  <c r="I353" s="1"/>
  <c r="H355"/>
  <c r="G355" s="1"/>
  <c r="H353"/>
  <c r="I352"/>
  <c r="G352" s="1"/>
  <c r="H351"/>
  <c r="H349" s="1"/>
  <c r="I349"/>
  <c r="I348"/>
  <c r="G348" s="1"/>
  <c r="H346"/>
  <c r="I328"/>
  <c r="G328" s="1"/>
  <c r="I327"/>
  <c r="G327"/>
  <c r="I309"/>
  <c r="G309" s="1"/>
  <c r="H309"/>
  <c r="I303"/>
  <c r="H303"/>
  <c r="G303" s="1"/>
  <c r="I286"/>
  <c r="G286"/>
  <c r="H285"/>
  <c r="G285" s="1"/>
  <c r="H284"/>
  <c r="H282" s="1"/>
  <c r="G284"/>
  <c r="I282"/>
  <c r="I280"/>
  <c r="I266"/>
  <c r="H266"/>
  <c r="G266" s="1"/>
  <c r="I261"/>
  <c r="G261" s="1"/>
  <c r="I260"/>
  <c r="I258" s="1"/>
  <c r="I252" s="1"/>
  <c r="H252"/>
  <c r="I239"/>
  <c r="G239"/>
  <c r="H238"/>
  <c r="H237"/>
  <c r="G237" s="1"/>
  <c r="E237"/>
  <c r="H236"/>
  <c r="G236" s="1"/>
  <c r="I234"/>
  <c r="H234"/>
  <c r="G234" s="1"/>
  <c r="I232"/>
  <c r="I222"/>
  <c r="H222"/>
  <c r="G222" s="1"/>
  <c r="I117"/>
  <c r="G117"/>
  <c r="I116"/>
  <c r="G116" s="1"/>
  <c r="I115"/>
  <c r="G115"/>
  <c r="I114"/>
  <c r="G114" s="1"/>
  <c r="I113"/>
  <c r="G113"/>
  <c r="I112"/>
  <c r="G112" s="1"/>
  <c r="I111"/>
  <c r="G111"/>
  <c r="H110"/>
  <c r="G110" s="1"/>
  <c r="H109"/>
  <c r="G109"/>
  <c r="H108"/>
  <c r="G108" s="1"/>
  <c r="H107"/>
  <c r="G107"/>
  <c r="H106"/>
  <c r="G106" s="1"/>
  <c r="H105"/>
  <c r="G105"/>
  <c r="H104"/>
  <c r="G104" s="1"/>
  <c r="H103"/>
  <c r="G103"/>
  <c r="H102"/>
  <c r="G102" s="1"/>
  <c r="H101"/>
  <c r="G101"/>
  <c r="H100"/>
  <c r="G100" s="1"/>
  <c r="H98"/>
  <c r="H96" s="1"/>
  <c r="H83"/>
  <c r="G83" s="1"/>
  <c r="H82"/>
  <c r="G82"/>
  <c r="H81"/>
  <c r="G81" s="1"/>
  <c r="H80"/>
  <c r="G80"/>
  <c r="H79"/>
  <c r="G79" s="1"/>
  <c r="H78"/>
  <c r="G78"/>
  <c r="H77"/>
  <c r="G77" s="1"/>
  <c r="H76"/>
  <c r="G76"/>
  <c r="H75"/>
  <c r="G75" s="1"/>
  <c r="I61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/>
  <c r="I41"/>
  <c r="G41" s="1"/>
  <c r="I40"/>
  <c r="G40"/>
  <c r="I39"/>
  <c r="G39" s="1"/>
  <c r="H38"/>
  <c r="G38"/>
  <c r="H37"/>
  <c r="G37" s="1"/>
  <c r="H36"/>
  <c r="G36"/>
  <c r="H35"/>
  <c r="G35" s="1"/>
  <c r="H34"/>
  <c r="G34"/>
  <c r="H33"/>
  <c r="G33" s="1"/>
  <c r="H32"/>
  <c r="G32"/>
  <c r="H31"/>
  <c r="G31" s="1"/>
  <c r="H30"/>
  <c r="G30"/>
  <c r="H29"/>
  <c r="G29" s="1"/>
  <c r="H28"/>
  <c r="G28"/>
  <c r="H27"/>
  <c r="G27" s="1"/>
  <c r="H26"/>
  <c r="G26"/>
  <c r="H25"/>
  <c r="G25" s="1"/>
  <c r="H24"/>
  <c r="G24"/>
  <c r="H23"/>
  <c r="G23" s="1"/>
  <c r="H22"/>
  <c r="G22"/>
  <c r="H21"/>
  <c r="G21" s="1"/>
  <c r="H20"/>
  <c r="G20"/>
  <c r="H19"/>
  <c r="G19" s="1"/>
  <c r="H18"/>
  <c r="G18"/>
  <c r="H17"/>
  <c r="G17" s="1"/>
  <c r="H16"/>
  <c r="G16"/>
  <c r="H15"/>
  <c r="G15" s="1"/>
  <c r="H13"/>
  <c r="H11" s="1"/>
  <c r="F229" i="16"/>
  <c r="D229" s="1"/>
  <c r="F228"/>
  <c r="D228" s="1"/>
  <c r="F227"/>
  <c r="D227" s="1"/>
  <c r="F226"/>
  <c r="D226" s="1"/>
  <c r="F224"/>
  <c r="D224" s="1"/>
  <c r="F223"/>
  <c r="D223" s="1"/>
  <c r="F221"/>
  <c r="D221" s="1"/>
  <c r="F220"/>
  <c r="F219"/>
  <c r="F218"/>
  <c r="F216" s="1"/>
  <c r="D216" s="1"/>
  <c r="F215"/>
  <c r="F213" s="1"/>
  <c r="D213" s="1"/>
  <c r="D215"/>
  <c r="F212"/>
  <c r="F211"/>
  <c r="F208" s="1"/>
  <c r="F210"/>
  <c r="D210"/>
  <c r="F205"/>
  <c r="D205"/>
  <c r="F204"/>
  <c r="D204" s="1"/>
  <c r="F203"/>
  <c r="D203"/>
  <c r="F202"/>
  <c r="D202" s="1"/>
  <c r="F200"/>
  <c r="D200"/>
  <c r="F199"/>
  <c r="F197" s="1"/>
  <c r="D197" s="1"/>
  <c r="F196"/>
  <c r="D196" s="1"/>
  <c r="F195"/>
  <c r="D195"/>
  <c r="F194"/>
  <c r="D194" s="1"/>
  <c r="F193"/>
  <c r="F191" s="1"/>
  <c r="D191" s="1"/>
  <c r="D193"/>
  <c r="F190"/>
  <c r="D190"/>
  <c r="F189"/>
  <c r="D189" s="1"/>
  <c r="F188"/>
  <c r="D188"/>
  <c r="F187"/>
  <c r="D187" s="1"/>
  <c r="F185"/>
  <c r="D185"/>
  <c r="F184"/>
  <c r="D184" s="1"/>
  <c r="F183"/>
  <c r="D183"/>
  <c r="F182"/>
  <c r="F180" s="1"/>
  <c r="D180" s="1"/>
  <c r="F179"/>
  <c r="D179" s="1"/>
  <c r="F178"/>
  <c r="D178"/>
  <c r="F177"/>
  <c r="F175" s="1"/>
  <c r="E170"/>
  <c r="D170" s="1"/>
  <c r="E169"/>
  <c r="D169"/>
  <c r="D167" s="1"/>
  <c r="E167"/>
  <c r="E166"/>
  <c r="E164" s="1"/>
  <c r="D164" s="1"/>
  <c r="D166"/>
  <c r="E163"/>
  <c r="E161" s="1"/>
  <c r="D161" s="1"/>
  <c r="D163"/>
  <c r="E160"/>
  <c r="D160"/>
  <c r="E159"/>
  <c r="D159" s="1"/>
  <c r="E157"/>
  <c r="D157"/>
  <c r="E156"/>
  <c r="D156" s="1"/>
  <c r="E154"/>
  <c r="D154"/>
  <c r="E153"/>
  <c r="D153" s="1"/>
  <c r="E152"/>
  <c r="D152"/>
  <c r="E151"/>
  <c r="D151" s="1"/>
  <c r="E150"/>
  <c r="E148" s="1"/>
  <c r="D148" s="1"/>
  <c r="D150"/>
  <c r="E147"/>
  <c r="D147"/>
  <c r="E146"/>
  <c r="D146" s="1"/>
  <c r="E144"/>
  <c r="E142" s="1"/>
  <c r="D142" s="1"/>
  <c r="D144"/>
  <c r="E141"/>
  <c r="E139" s="1"/>
  <c r="D139" s="1"/>
  <c r="D141"/>
  <c r="E138"/>
  <c r="D138"/>
  <c r="D137"/>
  <c r="E136"/>
  <c r="D136"/>
  <c r="E135"/>
  <c r="E133" s="1"/>
  <c r="D133" s="1"/>
  <c r="E132"/>
  <c r="D132" s="1"/>
  <c r="E131"/>
  <c r="D131"/>
  <c r="E129"/>
  <c r="E127" s="1"/>
  <c r="D127" s="1"/>
  <c r="D126"/>
  <c r="D125"/>
  <c r="D124"/>
  <c r="D123"/>
  <c r="E121"/>
  <c r="D121" s="1"/>
  <c r="E119"/>
  <c r="D119"/>
  <c r="E118"/>
  <c r="D118" s="1"/>
  <c r="E117"/>
  <c r="D117"/>
  <c r="E115"/>
  <c r="D115" s="1"/>
  <c r="D114"/>
  <c r="D113"/>
  <c r="D112"/>
  <c r="D111"/>
  <c r="E109"/>
  <c r="D109"/>
  <c r="E107"/>
  <c r="D107" s="1"/>
  <c r="E106"/>
  <c r="D106"/>
  <c r="E105"/>
  <c r="E103" s="1"/>
  <c r="D103" s="1"/>
  <c r="E102"/>
  <c r="E99" s="1"/>
  <c r="D99" s="1"/>
  <c r="E101"/>
  <c r="D101"/>
  <c r="E98"/>
  <c r="D98"/>
  <c r="E97"/>
  <c r="E95" s="1"/>
  <c r="E92"/>
  <c r="D92"/>
  <c r="E91"/>
  <c r="E89" s="1"/>
  <c r="D89" s="1"/>
  <c r="E88"/>
  <c r="E85" s="1"/>
  <c r="E87"/>
  <c r="D87"/>
  <c r="E82"/>
  <c r="D82" s="1"/>
  <c r="E81"/>
  <c r="D81"/>
  <c r="E80"/>
  <c r="E78" s="1"/>
  <c r="D78" s="1"/>
  <c r="E77"/>
  <c r="D77" s="1"/>
  <c r="E76"/>
  <c r="D76"/>
  <c r="E73"/>
  <c r="D73"/>
  <c r="E72"/>
  <c r="E70" s="1"/>
  <c r="E67"/>
  <c r="D67" s="1"/>
  <c r="E66"/>
  <c r="D66" s="1"/>
  <c r="E65"/>
  <c r="D65" s="1"/>
  <c r="E64"/>
  <c r="D64" s="1"/>
  <c r="E63"/>
  <c r="D63" s="1"/>
  <c r="E62"/>
  <c r="D62" s="1"/>
  <c r="E61"/>
  <c r="D61" s="1"/>
  <c r="E60"/>
  <c r="E58" s="1"/>
  <c r="D58" s="1"/>
  <c r="E57"/>
  <c r="E54" s="1"/>
  <c r="D54" s="1"/>
  <c r="E56"/>
  <c r="D56" s="1"/>
  <c r="E53"/>
  <c r="D53" s="1"/>
  <c r="E51"/>
  <c r="D51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E41" s="1"/>
  <c r="D41" s="1"/>
  <c r="E40"/>
  <c r="D40" s="1"/>
  <c r="E39"/>
  <c r="D39" s="1"/>
  <c r="E38"/>
  <c r="E36" s="1"/>
  <c r="D36" s="1"/>
  <c r="E35"/>
  <c r="D35" s="1"/>
  <c r="E34"/>
  <c r="D34" s="1"/>
  <c r="E33"/>
  <c r="D33" s="1"/>
  <c r="E32"/>
  <c r="D32" s="1"/>
  <c r="E31"/>
  <c r="D31" s="1"/>
  <c r="E30"/>
  <c r="D30" s="1"/>
  <c r="E29"/>
  <c r="E27" s="1"/>
  <c r="E24"/>
  <c r="D24" s="1"/>
  <c r="E22"/>
  <c r="E21"/>
  <c r="D21"/>
  <c r="E19"/>
  <c r="E18"/>
  <c r="D18" s="1"/>
  <c r="E17"/>
  <c r="D17" s="1"/>
  <c r="E16"/>
  <c r="E14" s="1"/>
  <c r="H307" i="15"/>
  <c r="G307"/>
  <c r="G305" s="1"/>
  <c r="H305"/>
  <c r="H303"/>
  <c r="H302"/>
  <c r="H299" s="1"/>
  <c r="F299" s="1"/>
  <c r="F301"/>
  <c r="F297"/>
  <c r="H295"/>
  <c r="H271" s="1"/>
  <c r="G295"/>
  <c r="F295" s="1"/>
  <c r="G294"/>
  <c r="F294" s="1"/>
  <c r="H292"/>
  <c r="F291"/>
  <c r="H289"/>
  <c r="G289"/>
  <c r="F289"/>
  <c r="F288"/>
  <c r="H286"/>
  <c r="G286"/>
  <c r="F286"/>
  <c r="F285"/>
  <c r="H283"/>
  <c r="G283"/>
  <c r="F283"/>
  <c r="F282"/>
  <c r="H280"/>
  <c r="G280"/>
  <c r="F280"/>
  <c r="F279"/>
  <c r="H277"/>
  <c r="G277"/>
  <c r="F277"/>
  <c r="F276"/>
  <c r="F275"/>
  <c r="H273"/>
  <c r="G273"/>
  <c r="F270"/>
  <c r="H268"/>
  <c r="G268"/>
  <c r="F268"/>
  <c r="F267"/>
  <c r="H265"/>
  <c r="G265"/>
  <c r="F265"/>
  <c r="F264"/>
  <c r="H262"/>
  <c r="G262"/>
  <c r="F262"/>
  <c r="F261"/>
  <c r="H260"/>
  <c r="G260"/>
  <c r="F260"/>
  <c r="H258"/>
  <c r="G258"/>
  <c r="F258" s="1"/>
  <c r="F257"/>
  <c r="G256"/>
  <c r="F256" s="1"/>
  <c r="H254"/>
  <c r="G254"/>
  <c r="F254" s="1"/>
  <c r="F253"/>
  <c r="F252"/>
  <c r="H250"/>
  <c r="G250"/>
  <c r="F250" s="1"/>
  <c r="H249"/>
  <c r="G249"/>
  <c r="F249" s="1"/>
  <c r="G248"/>
  <c r="F248" s="1"/>
  <c r="H246"/>
  <c r="F245"/>
  <c r="H244"/>
  <c r="H242" s="1"/>
  <c r="H240" s="1"/>
  <c r="G244"/>
  <c r="F244" s="1"/>
  <c r="G242"/>
  <c r="F239"/>
  <c r="H237"/>
  <c r="G237"/>
  <c r="F237"/>
  <c r="F236"/>
  <c r="H234"/>
  <c r="G234"/>
  <c r="F234"/>
  <c r="G233"/>
  <c r="F233" s="1"/>
  <c r="G232"/>
  <c r="F232"/>
  <c r="F231"/>
  <c r="H229"/>
  <c r="H228"/>
  <c r="G228"/>
  <c r="F228" s="1"/>
  <c r="F227"/>
  <c r="H226"/>
  <c r="G226"/>
  <c r="F226" s="1"/>
  <c r="H224"/>
  <c r="G224"/>
  <c r="F224" s="1"/>
  <c r="F223"/>
  <c r="F222"/>
  <c r="F221"/>
  <c r="H220"/>
  <c r="G220"/>
  <c r="F220"/>
  <c r="H219"/>
  <c r="G219"/>
  <c r="F219" s="1"/>
  <c r="F218"/>
  <c r="H217"/>
  <c r="G217"/>
  <c r="F217" s="1"/>
  <c r="H215"/>
  <c r="H210" s="1"/>
  <c r="G215"/>
  <c r="F215" s="1"/>
  <c r="H214"/>
  <c r="G214"/>
  <c r="F214" s="1"/>
  <c r="H212"/>
  <c r="G212"/>
  <c r="F212"/>
  <c r="F209"/>
  <c r="F208"/>
  <c r="H206"/>
  <c r="G206"/>
  <c r="F206"/>
  <c r="F205"/>
  <c r="H203"/>
  <c r="G203"/>
  <c r="F203"/>
  <c r="F202"/>
  <c r="H200"/>
  <c r="G200"/>
  <c r="F200"/>
  <c r="F199"/>
  <c r="F198"/>
  <c r="F197"/>
  <c r="F196"/>
  <c r="H194"/>
  <c r="G194"/>
  <c r="F194" s="1"/>
  <c r="F193"/>
  <c r="F192"/>
  <c r="F191"/>
  <c r="F190"/>
  <c r="H188"/>
  <c r="H181" s="1"/>
  <c r="G188"/>
  <c r="F188" s="1"/>
  <c r="H183"/>
  <c r="G183"/>
  <c r="G181" s="1"/>
  <c r="F181" s="1"/>
  <c r="F180"/>
  <c r="H178"/>
  <c r="G178"/>
  <c r="F178"/>
  <c r="F177"/>
  <c r="H175"/>
  <c r="G175"/>
  <c r="F175"/>
  <c r="H174"/>
  <c r="G174"/>
  <c r="F174" s="1"/>
  <c r="H172"/>
  <c r="G172"/>
  <c r="F172" s="1"/>
  <c r="H171"/>
  <c r="G171"/>
  <c r="F171" s="1"/>
  <c r="H169"/>
  <c r="F168"/>
  <c r="H166"/>
  <c r="G166"/>
  <c r="F166"/>
  <c r="H165"/>
  <c r="G165"/>
  <c r="F165" s="1"/>
  <c r="H163"/>
  <c r="H161" s="1"/>
  <c r="G163"/>
  <c r="F163" s="1"/>
  <c r="H160"/>
  <c r="G160"/>
  <c r="F160"/>
  <c r="H158"/>
  <c r="G158"/>
  <c r="F158" s="1"/>
  <c r="F157"/>
  <c r="H155"/>
  <c r="G155"/>
  <c r="F155" s="1"/>
  <c r="F154"/>
  <c r="H152"/>
  <c r="G152"/>
  <c r="F152" s="1"/>
  <c r="F151"/>
  <c r="H149"/>
  <c r="G149"/>
  <c r="F149" s="1"/>
  <c r="F148"/>
  <c r="H146"/>
  <c r="G146"/>
  <c r="F146" s="1"/>
  <c r="H145"/>
  <c r="H143" s="1"/>
  <c r="H141" s="1"/>
  <c r="G145"/>
  <c r="F145" s="1"/>
  <c r="G143"/>
  <c r="H140"/>
  <c r="G140"/>
  <c r="F140" s="1"/>
  <c r="H138"/>
  <c r="G138"/>
  <c r="F138" s="1"/>
  <c r="H137"/>
  <c r="G137"/>
  <c r="F137" s="1"/>
  <c r="F136"/>
  <c r="H135"/>
  <c r="G135"/>
  <c r="F135" s="1"/>
  <c r="F134"/>
  <c r="F133"/>
  <c r="F132"/>
  <c r="F131"/>
  <c r="H129"/>
  <c r="F128"/>
  <c r="F127"/>
  <c r="F126"/>
  <c r="F125"/>
  <c r="H123"/>
  <c r="G123"/>
  <c r="F123" s="1"/>
  <c r="F122"/>
  <c r="H120"/>
  <c r="G120"/>
  <c r="F120" s="1"/>
  <c r="F119"/>
  <c r="F118"/>
  <c r="F117"/>
  <c r="F116"/>
  <c r="H115"/>
  <c r="H113" s="1"/>
  <c r="G115"/>
  <c r="F115" s="1"/>
  <c r="G113"/>
  <c r="F113" s="1"/>
  <c r="F112"/>
  <c r="F111"/>
  <c r="F110"/>
  <c r="H108"/>
  <c r="G108"/>
  <c r="F108" s="1"/>
  <c r="F107"/>
  <c r="F106"/>
  <c r="F105"/>
  <c r="F104"/>
  <c r="H103"/>
  <c r="F103" s="1"/>
  <c r="F102"/>
  <c r="G100"/>
  <c r="F99"/>
  <c r="F98"/>
  <c r="F97"/>
  <c r="H96"/>
  <c r="G96"/>
  <c r="F96" s="1"/>
  <c r="H94"/>
  <c r="G94"/>
  <c r="F94" s="1"/>
  <c r="F93"/>
  <c r="F92"/>
  <c r="H90"/>
  <c r="G90"/>
  <c r="F90" s="1"/>
  <c r="F87"/>
  <c r="H85"/>
  <c r="G85"/>
  <c r="F85" s="1"/>
  <c r="F84"/>
  <c r="H82"/>
  <c r="G82"/>
  <c r="F82" s="1"/>
  <c r="F81"/>
  <c r="H79"/>
  <c r="G79"/>
  <c r="F79" s="1"/>
  <c r="F78"/>
  <c r="H76"/>
  <c r="G76"/>
  <c r="F76" s="1"/>
  <c r="F75"/>
  <c r="F74"/>
  <c r="H72"/>
  <c r="F72" s="1"/>
  <c r="G72"/>
  <c r="F71"/>
  <c r="H69"/>
  <c r="H62" s="1"/>
  <c r="G69"/>
  <c r="F68"/>
  <c r="F67"/>
  <c r="F66"/>
  <c r="H64"/>
  <c r="G64"/>
  <c r="F64" s="1"/>
  <c r="F61"/>
  <c r="H59"/>
  <c r="G59"/>
  <c r="F59"/>
  <c r="F57"/>
  <c r="H55"/>
  <c r="G55"/>
  <c r="F55"/>
  <c r="F54"/>
  <c r="H52"/>
  <c r="G52"/>
  <c r="F52"/>
  <c r="F51"/>
  <c r="H49"/>
  <c r="G49"/>
  <c r="F49"/>
  <c r="F48"/>
  <c r="H46"/>
  <c r="G46"/>
  <c r="F46"/>
  <c r="H44"/>
  <c r="G44"/>
  <c r="F44" s="1"/>
  <c r="F39"/>
  <c r="H37"/>
  <c r="G37"/>
  <c r="F37" s="1"/>
  <c r="F36"/>
  <c r="H34"/>
  <c r="G34"/>
  <c r="F34" s="1"/>
  <c r="H33"/>
  <c r="H31" s="1"/>
  <c r="G33"/>
  <c r="F33" s="1"/>
  <c r="G31"/>
  <c r="F30"/>
  <c r="H28"/>
  <c r="G28"/>
  <c r="F28" s="1"/>
  <c r="F27"/>
  <c r="H25"/>
  <c r="G25"/>
  <c r="F25" s="1"/>
  <c r="H24"/>
  <c r="G24"/>
  <c r="F24"/>
  <c r="F23"/>
  <c r="F22"/>
  <c r="H20"/>
  <c r="G20"/>
  <c r="F20" s="1"/>
  <c r="F19"/>
  <c r="F18"/>
  <c r="H16"/>
  <c r="G16"/>
  <c r="F16" s="1"/>
  <c r="F15"/>
  <c r="F14"/>
  <c r="H13"/>
  <c r="G13"/>
  <c r="F13" s="1"/>
  <c r="H11"/>
  <c r="H9" s="1"/>
  <c r="G11"/>
  <c r="F11" s="1"/>
  <c r="G9"/>
  <c r="H790" i="14"/>
  <c r="H788" s="1"/>
  <c r="I788"/>
  <c r="I786"/>
  <c r="H774"/>
  <c r="G774"/>
  <c r="H770"/>
  <c r="G770" s="1"/>
  <c r="H769"/>
  <c r="G769" s="1"/>
  <c r="H768"/>
  <c r="H764" s="1"/>
  <c r="H767"/>
  <c r="G767"/>
  <c r="H766"/>
  <c r="G766" s="1"/>
  <c r="K764"/>
  <c r="H756"/>
  <c r="G756"/>
  <c r="H750"/>
  <c r="G750" s="1"/>
  <c r="H744"/>
  <c r="G744"/>
  <c r="H741"/>
  <c r="G741" s="1"/>
  <c r="H735"/>
  <c r="G735"/>
  <c r="H725"/>
  <c r="G725" s="1"/>
  <c r="I723"/>
  <c r="H722"/>
  <c r="G722"/>
  <c r="I699"/>
  <c r="I688" s="1"/>
  <c r="I686" s="1"/>
  <c r="H699"/>
  <c r="G699" s="1"/>
  <c r="H698"/>
  <c r="G698"/>
  <c r="H697"/>
  <c r="H688" s="1"/>
  <c r="G696"/>
  <c r="G695"/>
  <c r="G694"/>
  <c r="G693"/>
  <c r="G692"/>
  <c r="G691"/>
  <c r="G690"/>
  <c r="I685"/>
  <c r="H684"/>
  <c r="H683" s="1"/>
  <c r="I680"/>
  <c r="G680"/>
  <c r="H679"/>
  <c r="G679" s="1"/>
  <c r="H654"/>
  <c r="I644"/>
  <c r="G644" s="1"/>
  <c r="I643"/>
  <c r="G643" s="1"/>
  <c r="H642"/>
  <c r="G642" s="1"/>
  <c r="H641"/>
  <c r="G641"/>
  <c r="H640"/>
  <c r="H636" s="1"/>
  <c r="H639"/>
  <c r="G639" s="1"/>
  <c r="H638"/>
  <c r="G638" s="1"/>
  <c r="G631"/>
  <c r="G630"/>
  <c r="G629"/>
  <c r="G628"/>
  <c r="G627"/>
  <c r="G626"/>
  <c r="G625"/>
  <c r="G624"/>
  <c r="G623"/>
  <c r="G622"/>
  <c r="G621"/>
  <c r="G620"/>
  <c r="G619"/>
  <c r="H618"/>
  <c r="H616" s="1"/>
  <c r="G616" s="1"/>
  <c r="G617"/>
  <c r="G615"/>
  <c r="H614"/>
  <c r="G614" s="1"/>
  <c r="H613"/>
  <c r="G613" s="1"/>
  <c r="H612"/>
  <c r="H610" s="1"/>
  <c r="H604" s="1"/>
  <c r="G604" s="1"/>
  <c r="G609"/>
  <c r="G608"/>
  <c r="G607"/>
  <c r="G606"/>
  <c r="G605"/>
  <c r="H603"/>
  <c r="H600" s="1"/>
  <c r="H602"/>
  <c r="G602" s="1"/>
  <c r="H595"/>
  <c r="G595"/>
  <c r="H593"/>
  <c r="G593" s="1"/>
  <c r="I591"/>
  <c r="H577"/>
  <c r="G577"/>
  <c r="H576"/>
  <c r="G576" s="1"/>
  <c r="H575"/>
  <c r="G575"/>
  <c r="H574"/>
  <c r="H570" s="1"/>
  <c r="G570" s="1"/>
  <c r="H573"/>
  <c r="G573" s="1"/>
  <c r="H572"/>
  <c r="G572" s="1"/>
  <c r="I569"/>
  <c r="I563" s="1"/>
  <c r="I568"/>
  <c r="G568" s="1"/>
  <c r="H567"/>
  <c r="G567" s="1"/>
  <c r="H566"/>
  <c r="G566" s="1"/>
  <c r="H565"/>
  <c r="H563" s="1"/>
  <c r="G563" s="1"/>
  <c r="H558"/>
  <c r="G558" s="1"/>
  <c r="I557"/>
  <c r="G557" s="1"/>
  <c r="I556"/>
  <c r="G556" s="1"/>
  <c r="H555"/>
  <c r="G555" s="1"/>
  <c r="H554"/>
  <c r="G553"/>
  <c r="G552"/>
  <c r="G551"/>
  <c r="G550"/>
  <c r="G549"/>
  <c r="G548"/>
  <c r="G547"/>
  <c r="I542"/>
  <c r="G542" s="1"/>
  <c r="I541"/>
  <c r="G541" s="1"/>
  <c r="I540"/>
  <c r="G539"/>
  <c r="H538"/>
  <c r="G538"/>
  <c r="H537"/>
  <c r="G537" s="1"/>
  <c r="H536"/>
  <c r="G536"/>
  <c r="H535"/>
  <c r="G535" s="1"/>
  <c r="H534"/>
  <c r="G534" s="1"/>
  <c r="H533"/>
  <c r="G533" s="1"/>
  <c r="H532"/>
  <c r="H529" s="1"/>
  <c r="H527" s="1"/>
  <c r="H531"/>
  <c r="G531" s="1"/>
  <c r="I524"/>
  <c r="I450"/>
  <c r="H450"/>
  <c r="G450" s="1"/>
  <c r="G443"/>
  <c r="E443"/>
  <c r="G442"/>
  <c r="I440"/>
  <c r="G440"/>
  <c r="I438"/>
  <c r="G438" s="1"/>
  <c r="I437"/>
  <c r="G437" s="1"/>
  <c r="I436"/>
  <c r="H435"/>
  <c r="G435" s="1"/>
  <c r="H434"/>
  <c r="G434" s="1"/>
  <c r="H433"/>
  <c r="G433" s="1"/>
  <c r="H432"/>
  <c r="I427"/>
  <c r="I423" s="1"/>
  <c r="I426"/>
  <c r="G426" s="1"/>
  <c r="H425"/>
  <c r="H423" s="1"/>
  <c r="H421" s="1"/>
  <c r="I414"/>
  <c r="G414" s="1"/>
  <c r="I413"/>
  <c r="G413" s="1"/>
  <c r="H412"/>
  <c r="G412" s="1"/>
  <c r="H411"/>
  <c r="G411" s="1"/>
  <c r="I404"/>
  <c r="I398" s="1"/>
  <c r="I396" s="1"/>
  <c r="I403"/>
  <c r="G403" s="1"/>
  <c r="H402"/>
  <c r="G402" s="1"/>
  <c r="H401"/>
  <c r="H398" s="1"/>
  <c r="H396" s="1"/>
  <c r="G396" s="1"/>
  <c r="H400"/>
  <c r="G400" s="1"/>
  <c r="I369"/>
  <c r="G369" s="1"/>
  <c r="I368"/>
  <c r="G368"/>
  <c r="E368"/>
  <c r="H367"/>
  <c r="G367" s="1"/>
  <c r="H366"/>
  <c r="G366" s="1"/>
  <c r="H365"/>
  <c r="H363" s="1"/>
  <c r="G365"/>
  <c r="I363"/>
  <c r="I358"/>
  <c r="G358" s="1"/>
  <c r="I357"/>
  <c r="G357"/>
  <c r="H355"/>
  <c r="H353"/>
  <c r="I352"/>
  <c r="I349" s="1"/>
  <c r="G352"/>
  <c r="H351"/>
  <c r="G351" s="1"/>
  <c r="H349"/>
  <c r="I348"/>
  <c r="G348" s="1"/>
  <c r="H346"/>
  <c r="H329"/>
  <c r="I328"/>
  <c r="G328" s="1"/>
  <c r="I327"/>
  <c r="G327" s="1"/>
  <c r="I309"/>
  <c r="H309"/>
  <c r="G309"/>
  <c r="I303"/>
  <c r="G303" s="1"/>
  <c r="H303"/>
  <c r="I286"/>
  <c r="H285"/>
  <c r="G285" s="1"/>
  <c r="H284"/>
  <c r="I266"/>
  <c r="H266"/>
  <c r="G266" s="1"/>
  <c r="I261"/>
  <c r="G261" s="1"/>
  <c r="I260"/>
  <c r="H252"/>
  <c r="I239"/>
  <c r="G239" s="1"/>
  <c r="H238"/>
  <c r="H237"/>
  <c r="G237"/>
  <c r="E237"/>
  <c r="H236"/>
  <c r="G236" s="1"/>
  <c r="H234"/>
  <c r="I222"/>
  <c r="H222"/>
  <c r="G222"/>
  <c r="I117"/>
  <c r="G117"/>
  <c r="I116"/>
  <c r="G116" s="1"/>
  <c r="I115"/>
  <c r="G115"/>
  <c r="I114"/>
  <c r="G114" s="1"/>
  <c r="I113"/>
  <c r="G113" s="1"/>
  <c r="I112"/>
  <c r="G112" s="1"/>
  <c r="I111"/>
  <c r="G111" s="1"/>
  <c r="H110"/>
  <c r="G110" s="1"/>
  <c r="H109"/>
  <c r="G109"/>
  <c r="H108"/>
  <c r="G108" s="1"/>
  <c r="H107"/>
  <c r="G107"/>
  <c r="H106"/>
  <c r="G106" s="1"/>
  <c r="H105"/>
  <c r="G105" s="1"/>
  <c r="H104"/>
  <c r="G104" s="1"/>
  <c r="H103"/>
  <c r="H98" s="1"/>
  <c r="H102"/>
  <c r="G102" s="1"/>
  <c r="H101"/>
  <c r="G101"/>
  <c r="H100"/>
  <c r="G100" s="1"/>
  <c r="H83"/>
  <c r="G83" s="1"/>
  <c r="H82"/>
  <c r="G82"/>
  <c r="H81"/>
  <c r="G81" s="1"/>
  <c r="H80"/>
  <c r="G80" s="1"/>
  <c r="H79"/>
  <c r="G79" s="1"/>
  <c r="H78"/>
  <c r="G78"/>
  <c r="H77"/>
  <c r="G77" s="1"/>
  <c r="H76"/>
  <c r="G76"/>
  <c r="H75"/>
  <c r="G75" s="1"/>
  <c r="I61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/>
  <c r="I41"/>
  <c r="G41" s="1"/>
  <c r="I40"/>
  <c r="G40"/>
  <c r="I39"/>
  <c r="G39" s="1"/>
  <c r="H38"/>
  <c r="G38" s="1"/>
  <c r="H37"/>
  <c r="G37" s="1"/>
  <c r="H36"/>
  <c r="G36" s="1"/>
  <c r="H35"/>
  <c r="G35" s="1"/>
  <c r="H34"/>
  <c r="G34"/>
  <c r="H33"/>
  <c r="G33" s="1"/>
  <c r="H32"/>
  <c r="G32"/>
  <c r="H31"/>
  <c r="G31" s="1"/>
  <c r="H30"/>
  <c r="G30" s="1"/>
  <c r="H29"/>
  <c r="G29" s="1"/>
  <c r="H28"/>
  <c r="G28" s="1"/>
  <c r="H27"/>
  <c r="G27" s="1"/>
  <c r="H26"/>
  <c r="G26"/>
  <c r="H25"/>
  <c r="G25" s="1"/>
  <c r="H24"/>
  <c r="G24"/>
  <c r="H23"/>
  <c r="G23" s="1"/>
  <c r="H22"/>
  <c r="G22" s="1"/>
  <c r="H21"/>
  <c r="G21" s="1"/>
  <c r="H20"/>
  <c r="G20" s="1"/>
  <c r="H19"/>
  <c r="G19" s="1"/>
  <c r="H18"/>
  <c r="G18"/>
  <c r="H17"/>
  <c r="G17" s="1"/>
  <c r="H16"/>
  <c r="G16"/>
  <c r="H15"/>
  <c r="G15" s="1"/>
  <c r="F229" i="13"/>
  <c r="D229" s="1"/>
  <c r="F228"/>
  <c r="D228" s="1"/>
  <c r="F227"/>
  <c r="D227" s="1"/>
  <c r="F226"/>
  <c r="F224" s="1"/>
  <c r="D224" s="1"/>
  <c r="D226"/>
  <c r="F223"/>
  <c r="D223"/>
  <c r="F221"/>
  <c r="D221" s="1"/>
  <c r="F220"/>
  <c r="F219"/>
  <c r="F218"/>
  <c r="F216" s="1"/>
  <c r="D216" s="1"/>
  <c r="F215"/>
  <c r="F213" s="1"/>
  <c r="D213" s="1"/>
  <c r="F212"/>
  <c r="F211"/>
  <c r="F210"/>
  <c r="F205"/>
  <c r="D205" s="1"/>
  <c r="F204"/>
  <c r="D204" s="1"/>
  <c r="F203"/>
  <c r="D203"/>
  <c r="F202"/>
  <c r="F199"/>
  <c r="F197" s="1"/>
  <c r="D197" s="1"/>
  <c r="F196"/>
  <c r="D196" s="1"/>
  <c r="F195"/>
  <c r="D195" s="1"/>
  <c r="F194"/>
  <c r="D194" s="1"/>
  <c r="F193"/>
  <c r="D193" s="1"/>
  <c r="F190"/>
  <c r="D190"/>
  <c r="F189"/>
  <c r="D189" s="1"/>
  <c r="F188"/>
  <c r="D188" s="1"/>
  <c r="F187"/>
  <c r="F185" s="1"/>
  <c r="D185" s="1"/>
  <c r="F184"/>
  <c r="D184" s="1"/>
  <c r="F183"/>
  <c r="D183" s="1"/>
  <c r="F182"/>
  <c r="F180" s="1"/>
  <c r="D180" s="1"/>
  <c r="F179"/>
  <c r="D179" s="1"/>
  <c r="F178"/>
  <c r="D178" s="1"/>
  <c r="F177"/>
  <c r="F175" s="1"/>
  <c r="E170"/>
  <c r="D170" s="1"/>
  <c r="E169"/>
  <c r="D169" s="1"/>
  <c r="D167" s="1"/>
  <c r="E167"/>
  <c r="E166"/>
  <c r="E164" s="1"/>
  <c r="D164" s="1"/>
  <c r="E163"/>
  <c r="E161" s="1"/>
  <c r="D161" s="1"/>
  <c r="E160"/>
  <c r="D160"/>
  <c r="E159"/>
  <c r="E157" s="1"/>
  <c r="D157" s="1"/>
  <c r="E156"/>
  <c r="E154" s="1"/>
  <c r="D154" s="1"/>
  <c r="E153"/>
  <c r="D153" s="1"/>
  <c r="E152"/>
  <c r="D152" s="1"/>
  <c r="E151"/>
  <c r="D151" s="1"/>
  <c r="E150"/>
  <c r="D150"/>
  <c r="E147"/>
  <c r="D147" s="1"/>
  <c r="E146"/>
  <c r="E141"/>
  <c r="E139" s="1"/>
  <c r="D139" s="1"/>
  <c r="E138"/>
  <c r="D138"/>
  <c r="D137"/>
  <c r="E136"/>
  <c r="D136" s="1"/>
  <c r="E135"/>
  <c r="D135" s="1"/>
  <c r="E132"/>
  <c r="D132" s="1"/>
  <c r="E131"/>
  <c r="D131" s="1"/>
  <c r="E129"/>
  <c r="D129" s="1"/>
  <c r="D126"/>
  <c r="D125"/>
  <c r="D124"/>
  <c r="D123"/>
  <c r="E121"/>
  <c r="D121" s="1"/>
  <c r="E119"/>
  <c r="D119" s="1"/>
  <c r="E118"/>
  <c r="D118" s="1"/>
  <c r="E117"/>
  <c r="D117" s="1"/>
  <c r="D114"/>
  <c r="D113"/>
  <c r="D112"/>
  <c r="D111"/>
  <c r="E109"/>
  <c r="D109"/>
  <c r="E107"/>
  <c r="D107" s="1"/>
  <c r="E106"/>
  <c r="D106" s="1"/>
  <c r="E105"/>
  <c r="D105" s="1"/>
  <c r="E102"/>
  <c r="D102" s="1"/>
  <c r="E101"/>
  <c r="D101" s="1"/>
  <c r="E98"/>
  <c r="D98" s="1"/>
  <c r="E97"/>
  <c r="D97" s="1"/>
  <c r="E92"/>
  <c r="D92"/>
  <c r="E91"/>
  <c r="D91" s="1"/>
  <c r="E88"/>
  <c r="D88" s="1"/>
  <c r="E87"/>
  <c r="D87"/>
  <c r="E82"/>
  <c r="D82" s="1"/>
  <c r="E81"/>
  <c r="D81" s="1"/>
  <c r="E80"/>
  <c r="D80" s="1"/>
  <c r="E77"/>
  <c r="D77" s="1"/>
  <c r="E76"/>
  <c r="D76" s="1"/>
  <c r="E73"/>
  <c r="D73" s="1"/>
  <c r="E72"/>
  <c r="D72" s="1"/>
  <c r="E67"/>
  <c r="D67"/>
  <c r="E66"/>
  <c r="D66" s="1"/>
  <c r="E65"/>
  <c r="D65" s="1"/>
  <c r="E64"/>
  <c r="D64" s="1"/>
  <c r="E63"/>
  <c r="D63" s="1"/>
  <c r="E62"/>
  <c r="D62" s="1"/>
  <c r="E61"/>
  <c r="D61" s="1"/>
  <c r="E60"/>
  <c r="D60" s="1"/>
  <c r="E57"/>
  <c r="D57" s="1"/>
  <c r="E56"/>
  <c r="D56" s="1"/>
  <c r="E53"/>
  <c r="D53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D43" s="1"/>
  <c r="E40"/>
  <c r="D40" s="1"/>
  <c r="E39"/>
  <c r="D39" s="1"/>
  <c r="E38"/>
  <c r="E36" s="1"/>
  <c r="D36" s="1"/>
  <c r="E35"/>
  <c r="D35" s="1"/>
  <c r="E34"/>
  <c r="D34" s="1"/>
  <c r="E33"/>
  <c r="D33" s="1"/>
  <c r="E32"/>
  <c r="D32" s="1"/>
  <c r="E31"/>
  <c r="D31" s="1"/>
  <c r="E30"/>
  <c r="D30" s="1"/>
  <c r="E29"/>
  <c r="D29" s="1"/>
  <c r="E24"/>
  <c r="D24" s="1"/>
  <c r="E21"/>
  <c r="E19" s="1"/>
  <c r="E18"/>
  <c r="D18" s="1"/>
  <c r="E17"/>
  <c r="D17" s="1"/>
  <c r="E16"/>
  <c r="H307" i="12"/>
  <c r="H305" s="1"/>
  <c r="H303" s="1"/>
  <c r="G307"/>
  <c r="F307" s="1"/>
  <c r="G305"/>
  <c r="G303" s="1"/>
  <c r="F303" s="1"/>
  <c r="H302"/>
  <c r="H299" s="1"/>
  <c r="F299" s="1"/>
  <c r="F301"/>
  <c r="F297"/>
  <c r="H295"/>
  <c r="G295"/>
  <c r="F295"/>
  <c r="G294"/>
  <c r="F294" s="1"/>
  <c r="H292"/>
  <c r="G292"/>
  <c r="F292" s="1"/>
  <c r="F291"/>
  <c r="H289"/>
  <c r="G289"/>
  <c r="F289" s="1"/>
  <c r="F288"/>
  <c r="H286"/>
  <c r="G286"/>
  <c r="F286" s="1"/>
  <c r="F285"/>
  <c r="H283"/>
  <c r="G283"/>
  <c r="F283" s="1"/>
  <c r="F282"/>
  <c r="H280"/>
  <c r="G280"/>
  <c r="F280" s="1"/>
  <c r="F279"/>
  <c r="H277"/>
  <c r="G277"/>
  <c r="F277" s="1"/>
  <c r="F276"/>
  <c r="F275"/>
  <c r="H273"/>
  <c r="G273"/>
  <c r="F273" s="1"/>
  <c r="G271"/>
  <c r="F270"/>
  <c r="H268"/>
  <c r="G268"/>
  <c r="F268" s="1"/>
  <c r="F267"/>
  <c r="H265"/>
  <c r="G265"/>
  <c r="F265" s="1"/>
  <c r="F264"/>
  <c r="H262"/>
  <c r="G262"/>
  <c r="F262" s="1"/>
  <c r="F261"/>
  <c r="H260"/>
  <c r="H258" s="1"/>
  <c r="G260"/>
  <c r="G258" s="1"/>
  <c r="F257"/>
  <c r="G256"/>
  <c r="F256"/>
  <c r="H254"/>
  <c r="G254"/>
  <c r="F254" s="1"/>
  <c r="F253"/>
  <c r="F252"/>
  <c r="H250"/>
  <c r="F250" s="1"/>
  <c r="G250"/>
  <c r="H249"/>
  <c r="H246" s="1"/>
  <c r="G249"/>
  <c r="F249" s="1"/>
  <c r="G248"/>
  <c r="F248"/>
  <c r="F245"/>
  <c r="H244"/>
  <c r="H242" s="1"/>
  <c r="G244"/>
  <c r="F239"/>
  <c r="H237"/>
  <c r="G237"/>
  <c r="F237" s="1"/>
  <c r="F236"/>
  <c r="H234"/>
  <c r="G234"/>
  <c r="F234" s="1"/>
  <c r="G233"/>
  <c r="F233" s="1"/>
  <c r="G232"/>
  <c r="F232" s="1"/>
  <c r="F231"/>
  <c r="H229"/>
  <c r="H228"/>
  <c r="G228"/>
  <c r="F228"/>
  <c r="F227"/>
  <c r="H226"/>
  <c r="H224" s="1"/>
  <c r="F224" s="1"/>
  <c r="G226"/>
  <c r="F226"/>
  <c r="G224"/>
  <c r="F223"/>
  <c r="F222"/>
  <c r="F221"/>
  <c r="H220"/>
  <c r="G220"/>
  <c r="H219"/>
  <c r="F219" s="1"/>
  <c r="G219"/>
  <c r="F218"/>
  <c r="H217"/>
  <c r="H215" s="1"/>
  <c r="G217"/>
  <c r="G215" s="1"/>
  <c r="H214"/>
  <c r="H212" s="1"/>
  <c r="G214"/>
  <c r="G212"/>
  <c r="F209"/>
  <c r="F208"/>
  <c r="H206"/>
  <c r="G206"/>
  <c r="F206" s="1"/>
  <c r="F205"/>
  <c r="H203"/>
  <c r="G203"/>
  <c r="F203" s="1"/>
  <c r="F202"/>
  <c r="H200"/>
  <c r="G200"/>
  <c r="F200" s="1"/>
  <c r="F199"/>
  <c r="F198"/>
  <c r="F197"/>
  <c r="F196"/>
  <c r="H194"/>
  <c r="G194"/>
  <c r="F194"/>
  <c r="F193"/>
  <c r="F192"/>
  <c r="F191"/>
  <c r="F190"/>
  <c r="H188"/>
  <c r="G188"/>
  <c r="F188" s="1"/>
  <c r="H183"/>
  <c r="H181" s="1"/>
  <c r="G183"/>
  <c r="F183" s="1"/>
  <c r="G181"/>
  <c r="F181" s="1"/>
  <c r="F180"/>
  <c r="H178"/>
  <c r="G178"/>
  <c r="F178" s="1"/>
  <c r="F177"/>
  <c r="H175"/>
  <c r="G175"/>
  <c r="F175" s="1"/>
  <c r="H174"/>
  <c r="G174"/>
  <c r="G172" s="1"/>
  <c r="F172" s="1"/>
  <c r="H172"/>
  <c r="H171"/>
  <c r="H169" s="1"/>
  <c r="G171"/>
  <c r="G169"/>
  <c r="F168"/>
  <c r="H166"/>
  <c r="G166"/>
  <c r="F166" s="1"/>
  <c r="H165"/>
  <c r="H163" s="1"/>
  <c r="G165"/>
  <c r="G163" s="1"/>
  <c r="F165"/>
  <c r="H160"/>
  <c r="H158" s="1"/>
  <c r="G160"/>
  <c r="G158" s="1"/>
  <c r="F157"/>
  <c r="H155"/>
  <c r="G155"/>
  <c r="F155"/>
  <c r="F154"/>
  <c r="H152"/>
  <c r="G152"/>
  <c r="F152"/>
  <c r="F151"/>
  <c r="H149"/>
  <c r="G149"/>
  <c r="F149"/>
  <c r="F148"/>
  <c r="H146"/>
  <c r="G146"/>
  <c r="F146"/>
  <c r="H145"/>
  <c r="F145" s="1"/>
  <c r="G145"/>
  <c r="G143"/>
  <c r="H140"/>
  <c r="H138" s="1"/>
  <c r="F138" s="1"/>
  <c r="G140"/>
  <c r="G138"/>
  <c r="H137"/>
  <c r="G137"/>
  <c r="F137" s="1"/>
  <c r="F136"/>
  <c r="H135"/>
  <c r="H129" s="1"/>
  <c r="G135"/>
  <c r="F134"/>
  <c r="F133"/>
  <c r="F132"/>
  <c r="F131"/>
  <c r="G129"/>
  <c r="F128"/>
  <c r="F127"/>
  <c r="F126"/>
  <c r="F125"/>
  <c r="H123"/>
  <c r="G123"/>
  <c r="F123"/>
  <c r="F122"/>
  <c r="H120"/>
  <c r="G120"/>
  <c r="F120"/>
  <c r="F119"/>
  <c r="F118"/>
  <c r="F117"/>
  <c r="F116"/>
  <c r="H115"/>
  <c r="G115"/>
  <c r="G113" s="1"/>
  <c r="F113" s="1"/>
  <c r="H113"/>
  <c r="F112"/>
  <c r="F111"/>
  <c r="F110"/>
  <c r="H108"/>
  <c r="G108"/>
  <c r="F108"/>
  <c r="F107"/>
  <c r="F106"/>
  <c r="F105"/>
  <c r="F104"/>
  <c r="H103"/>
  <c r="F103" s="1"/>
  <c r="F102"/>
  <c r="G100"/>
  <c r="F99"/>
  <c r="F98"/>
  <c r="F97"/>
  <c r="H96"/>
  <c r="G96"/>
  <c r="G94" s="1"/>
  <c r="F94" s="1"/>
  <c r="H94"/>
  <c r="F93"/>
  <c r="F92"/>
  <c r="H90"/>
  <c r="G90"/>
  <c r="F90"/>
  <c r="F87"/>
  <c r="H85"/>
  <c r="G85"/>
  <c r="F85" s="1"/>
  <c r="F84"/>
  <c r="H82"/>
  <c r="G82"/>
  <c r="F82" s="1"/>
  <c r="F81"/>
  <c r="H79"/>
  <c r="F79" s="1"/>
  <c r="G79"/>
  <c r="F78"/>
  <c r="H76"/>
  <c r="F76" s="1"/>
  <c r="G76"/>
  <c r="F75"/>
  <c r="F74"/>
  <c r="H72"/>
  <c r="G72"/>
  <c r="F72"/>
  <c r="F71"/>
  <c r="H69"/>
  <c r="G69"/>
  <c r="F69"/>
  <c r="F68"/>
  <c r="F67"/>
  <c r="F66"/>
  <c r="H64"/>
  <c r="H62" s="1"/>
  <c r="G64"/>
  <c r="F64" s="1"/>
  <c r="G62"/>
  <c r="F62" s="1"/>
  <c r="F61"/>
  <c r="H59"/>
  <c r="G59"/>
  <c r="F59" s="1"/>
  <c r="F57"/>
  <c r="H55"/>
  <c r="G55"/>
  <c r="F55" s="1"/>
  <c r="F54"/>
  <c r="H52"/>
  <c r="G52"/>
  <c r="F52" s="1"/>
  <c r="F51"/>
  <c r="H49"/>
  <c r="G49"/>
  <c r="F49" s="1"/>
  <c r="F48"/>
  <c r="H46"/>
  <c r="G46"/>
  <c r="G44" s="1"/>
  <c r="F44" s="1"/>
  <c r="H44"/>
  <c r="F39"/>
  <c r="H37"/>
  <c r="G37"/>
  <c r="F37"/>
  <c r="F36"/>
  <c r="H34"/>
  <c r="G34"/>
  <c r="F34"/>
  <c r="H33"/>
  <c r="H31" s="1"/>
  <c r="G33"/>
  <c r="G31"/>
  <c r="F30"/>
  <c r="H28"/>
  <c r="G28"/>
  <c r="F28" s="1"/>
  <c r="F27"/>
  <c r="H25"/>
  <c r="G25"/>
  <c r="F25" s="1"/>
  <c r="H24"/>
  <c r="G24"/>
  <c r="F23"/>
  <c r="F22"/>
  <c r="H20"/>
  <c r="F19"/>
  <c r="F18"/>
  <c r="H16"/>
  <c r="F16" s="1"/>
  <c r="G16"/>
  <c r="F15"/>
  <c r="F14"/>
  <c r="H13"/>
  <c r="G13"/>
  <c r="F13" s="1"/>
  <c r="H11"/>
  <c r="E125" i="11"/>
  <c r="D125" s="1"/>
  <c r="D122" s="1"/>
  <c r="F124"/>
  <c r="F122" s="1"/>
  <c r="F121"/>
  <c r="D121"/>
  <c r="F120"/>
  <c r="E116"/>
  <c r="D116" s="1"/>
  <c r="E114"/>
  <c r="E113" s="1"/>
  <c r="D113" s="1"/>
  <c r="D114"/>
  <c r="E111"/>
  <c r="D111" s="1"/>
  <c r="E109"/>
  <c r="D109" s="1"/>
  <c r="E104"/>
  <c r="D104"/>
  <c r="E103"/>
  <c r="D103" s="1"/>
  <c r="E102"/>
  <c r="D102" s="1"/>
  <c r="E97"/>
  <c r="D97" s="1"/>
  <c r="E95"/>
  <c r="D95"/>
  <c r="E93"/>
  <c r="E88"/>
  <c r="D88" s="1"/>
  <c r="E87"/>
  <c r="E85" s="1"/>
  <c r="D85" s="1"/>
  <c r="E84"/>
  <c r="D84" s="1"/>
  <c r="E83"/>
  <c r="D83" s="1"/>
  <c r="E82"/>
  <c r="E80" s="1"/>
  <c r="E81"/>
  <c r="D81"/>
  <c r="E78"/>
  <c r="D78"/>
  <c r="F76"/>
  <c r="D76" s="1"/>
  <c r="F72"/>
  <c r="D72" s="1"/>
  <c r="F71"/>
  <c r="D71" s="1"/>
  <c r="E69"/>
  <c r="D69"/>
  <c r="D68"/>
  <c r="E67"/>
  <c r="E66"/>
  <c r="D66"/>
  <c r="E65"/>
  <c r="F63"/>
  <c r="F62" s="1"/>
  <c r="E60"/>
  <c r="D60" s="1"/>
  <c r="F58"/>
  <c r="D58"/>
  <c r="E56"/>
  <c r="E47"/>
  <c r="E46" s="1"/>
  <c r="D46" s="1"/>
  <c r="E45"/>
  <c r="D45" s="1"/>
  <c r="E44"/>
  <c r="E43" s="1"/>
  <c r="D43" s="1"/>
  <c r="D44"/>
  <c r="E42"/>
  <c r="D42" s="1"/>
  <c r="E37"/>
  <c r="D37" s="1"/>
  <c r="E35"/>
  <c r="D35"/>
  <c r="E33"/>
  <c r="D33" s="1"/>
  <c r="E32"/>
  <c r="D32" s="1"/>
  <c r="E31"/>
  <c r="D31" s="1"/>
  <c r="E30"/>
  <c r="D30"/>
  <c r="E29"/>
  <c r="D29" s="1"/>
  <c r="E27"/>
  <c r="D27" s="1"/>
  <c r="E26"/>
  <c r="D26" s="1"/>
  <c r="E25"/>
  <c r="E24"/>
  <c r="D24" s="1"/>
  <c r="E20"/>
  <c r="D20" s="1"/>
  <c r="E18"/>
  <c r="D18" s="1"/>
  <c r="E17"/>
  <c r="D17" s="1"/>
  <c r="E16"/>
  <c r="D16" s="1"/>
  <c r="E15"/>
  <c r="D15" s="1"/>
  <c r="R309" i="8"/>
  <c r="J309" s="1"/>
  <c r="Q309"/>
  <c r="P309"/>
  <c r="N309"/>
  <c r="N307" s="1"/>
  <c r="M309"/>
  <c r="M307" s="1"/>
  <c r="L309"/>
  <c r="K309"/>
  <c r="H309"/>
  <c r="G309"/>
  <c r="Q307"/>
  <c r="Q305" s="1"/>
  <c r="P307"/>
  <c r="L307"/>
  <c r="H307" s="1"/>
  <c r="K307"/>
  <c r="G307"/>
  <c r="P305"/>
  <c r="O305"/>
  <c r="L305"/>
  <c r="K305"/>
  <c r="H305"/>
  <c r="G305"/>
  <c r="J304"/>
  <c r="I304"/>
  <c r="H304"/>
  <c r="G304"/>
  <c r="J303"/>
  <c r="I303"/>
  <c r="H303"/>
  <c r="G303"/>
  <c r="R301"/>
  <c r="Q301"/>
  <c r="P301"/>
  <c r="O301"/>
  <c r="N301"/>
  <c r="M301"/>
  <c r="L301"/>
  <c r="H301" s="1"/>
  <c r="K301"/>
  <c r="J301"/>
  <c r="I301"/>
  <c r="G301"/>
  <c r="J299"/>
  <c r="I299"/>
  <c r="H299"/>
  <c r="G299"/>
  <c r="R297"/>
  <c r="Q297"/>
  <c r="P297"/>
  <c r="O297"/>
  <c r="N297"/>
  <c r="M297"/>
  <c r="L297"/>
  <c r="K297"/>
  <c r="J297"/>
  <c r="I297"/>
  <c r="H297"/>
  <c r="G297"/>
  <c r="R296"/>
  <c r="Q296"/>
  <c r="P296"/>
  <c r="O296"/>
  <c r="N296"/>
  <c r="M296"/>
  <c r="L296"/>
  <c r="H296" s="1"/>
  <c r="K296"/>
  <c r="J296"/>
  <c r="I296"/>
  <c r="G296"/>
  <c r="R294"/>
  <c r="Q294"/>
  <c r="P294"/>
  <c r="O294"/>
  <c r="N294"/>
  <c r="M294"/>
  <c r="K294"/>
  <c r="J294"/>
  <c r="I294"/>
  <c r="G294"/>
  <c r="J293"/>
  <c r="I293"/>
  <c r="H293"/>
  <c r="G293"/>
  <c r="R291"/>
  <c r="Q291"/>
  <c r="P291"/>
  <c r="O291"/>
  <c r="N291"/>
  <c r="M291"/>
  <c r="L291"/>
  <c r="H291" s="1"/>
  <c r="K291"/>
  <c r="J291"/>
  <c r="I291"/>
  <c r="G291"/>
  <c r="J290"/>
  <c r="I290"/>
  <c r="H290"/>
  <c r="G290"/>
  <c r="R288"/>
  <c r="Q288"/>
  <c r="P288"/>
  <c r="O288"/>
  <c r="N288"/>
  <c r="M288"/>
  <c r="L288"/>
  <c r="K288"/>
  <c r="J288"/>
  <c r="I288"/>
  <c r="H288"/>
  <c r="G288"/>
  <c r="J287"/>
  <c r="I287"/>
  <c r="H287"/>
  <c r="G287"/>
  <c r="R285"/>
  <c r="Q285"/>
  <c r="P285"/>
  <c r="O285"/>
  <c r="N285"/>
  <c r="M285"/>
  <c r="L285"/>
  <c r="K285"/>
  <c r="J285"/>
  <c r="I285"/>
  <c r="H285"/>
  <c r="G285"/>
  <c r="J284"/>
  <c r="I284"/>
  <c r="H284"/>
  <c r="G284"/>
  <c r="R282"/>
  <c r="Q282"/>
  <c r="P282"/>
  <c r="O282"/>
  <c r="N282"/>
  <c r="M282"/>
  <c r="L282"/>
  <c r="K282"/>
  <c r="J282"/>
  <c r="I282"/>
  <c r="H282"/>
  <c r="G282"/>
  <c r="J281"/>
  <c r="I281"/>
  <c r="H281"/>
  <c r="G281"/>
  <c r="R279"/>
  <c r="Q279"/>
  <c r="P279"/>
  <c r="O279"/>
  <c r="N279"/>
  <c r="M279"/>
  <c r="L279"/>
  <c r="K279"/>
  <c r="J279"/>
  <c r="I279"/>
  <c r="H279"/>
  <c r="G279"/>
  <c r="J278"/>
  <c r="I278"/>
  <c r="H278"/>
  <c r="G278"/>
  <c r="J277"/>
  <c r="I277"/>
  <c r="H277"/>
  <c r="G277"/>
  <c r="R275"/>
  <c r="Q275"/>
  <c r="P275"/>
  <c r="O275"/>
  <c r="N275"/>
  <c r="M275"/>
  <c r="L275"/>
  <c r="H275" s="1"/>
  <c r="K275"/>
  <c r="J275"/>
  <c r="I275"/>
  <c r="G275"/>
  <c r="R273"/>
  <c r="Q273"/>
  <c r="P273"/>
  <c r="O273"/>
  <c r="N273"/>
  <c r="M273"/>
  <c r="K273"/>
  <c r="J273"/>
  <c r="I273"/>
  <c r="G273"/>
  <c r="J272"/>
  <c r="I272"/>
  <c r="H272"/>
  <c r="G272"/>
  <c r="R270"/>
  <c r="Q270"/>
  <c r="P270"/>
  <c r="O270"/>
  <c r="N270"/>
  <c r="M270"/>
  <c r="L270"/>
  <c r="H270" s="1"/>
  <c r="K270"/>
  <c r="J270"/>
  <c r="I270"/>
  <c r="G270"/>
  <c r="J269"/>
  <c r="I269"/>
  <c r="H269"/>
  <c r="G269"/>
  <c r="R267"/>
  <c r="Q267"/>
  <c r="P267"/>
  <c r="O267"/>
  <c r="N267"/>
  <c r="M267"/>
  <c r="L267"/>
  <c r="H267" s="1"/>
  <c r="K267"/>
  <c r="J267"/>
  <c r="I267"/>
  <c r="G267"/>
  <c r="J266"/>
  <c r="I266"/>
  <c r="H266"/>
  <c r="G266"/>
  <c r="R264"/>
  <c r="Q264"/>
  <c r="P264"/>
  <c r="P242" s="1"/>
  <c r="P10" s="1"/>
  <c r="O264"/>
  <c r="N264"/>
  <c r="M264"/>
  <c r="L264"/>
  <c r="L242" s="1"/>
  <c r="K264"/>
  <c r="J264"/>
  <c r="I264"/>
  <c r="H264"/>
  <c r="G264"/>
  <c r="J263"/>
  <c r="I263"/>
  <c r="H263"/>
  <c r="G263"/>
  <c r="R262"/>
  <c r="N262"/>
  <c r="M262"/>
  <c r="I262" s="1"/>
  <c r="L262"/>
  <c r="K262"/>
  <c r="J262"/>
  <c r="H262"/>
  <c r="G262"/>
  <c r="R260"/>
  <c r="Q260"/>
  <c r="P260"/>
  <c r="O260"/>
  <c r="N260"/>
  <c r="M260"/>
  <c r="I260" s="1"/>
  <c r="L260"/>
  <c r="K260"/>
  <c r="J260"/>
  <c r="H260"/>
  <c r="G260"/>
  <c r="J259"/>
  <c r="I259"/>
  <c r="H259"/>
  <c r="G259"/>
  <c r="N258"/>
  <c r="M258"/>
  <c r="I258" s="1"/>
  <c r="L258"/>
  <c r="K258"/>
  <c r="J258"/>
  <c r="H258"/>
  <c r="G258"/>
  <c r="R256"/>
  <c r="Q256"/>
  <c r="P256"/>
  <c r="O256"/>
  <c r="N256"/>
  <c r="M256"/>
  <c r="L256"/>
  <c r="K256"/>
  <c r="J256"/>
  <c r="I256"/>
  <c r="H256"/>
  <c r="G256"/>
  <c r="J255"/>
  <c r="I255"/>
  <c r="H255"/>
  <c r="G255"/>
  <c r="J254"/>
  <c r="I254"/>
  <c r="H254"/>
  <c r="G254"/>
  <c r="R252"/>
  <c r="Q252"/>
  <c r="P252"/>
  <c r="O252"/>
  <c r="N252"/>
  <c r="M252"/>
  <c r="I252" s="1"/>
  <c r="L252"/>
  <c r="K252"/>
  <c r="J252"/>
  <c r="H252"/>
  <c r="G252"/>
  <c r="J251"/>
  <c r="I251"/>
  <c r="H251"/>
  <c r="G251"/>
  <c r="N250"/>
  <c r="M250"/>
  <c r="I250" s="1"/>
  <c r="L250"/>
  <c r="K250"/>
  <c r="J250"/>
  <c r="H250"/>
  <c r="G250"/>
  <c r="R248"/>
  <c r="Q248"/>
  <c r="P248"/>
  <c r="O248"/>
  <c r="N248"/>
  <c r="M248"/>
  <c r="L248"/>
  <c r="K248"/>
  <c r="J248"/>
  <c r="I248"/>
  <c r="H248"/>
  <c r="G248"/>
  <c r="J247"/>
  <c r="I247"/>
  <c r="H247"/>
  <c r="G247"/>
  <c r="R246"/>
  <c r="Q246"/>
  <c r="P246"/>
  <c r="O246"/>
  <c r="N246"/>
  <c r="M246"/>
  <c r="I246" s="1"/>
  <c r="L246"/>
  <c r="K246"/>
  <c r="J246"/>
  <c r="H246"/>
  <c r="G246"/>
  <c r="R244"/>
  <c r="Q244"/>
  <c r="P244"/>
  <c r="O244"/>
  <c r="N244"/>
  <c r="M244"/>
  <c r="I244" s="1"/>
  <c r="L244"/>
  <c r="K244"/>
  <c r="J244"/>
  <c r="H244"/>
  <c r="G244"/>
  <c r="R242"/>
  <c r="Q242"/>
  <c r="O242"/>
  <c r="N242"/>
  <c r="M242"/>
  <c r="I242" s="1"/>
  <c r="K242"/>
  <c r="J242"/>
  <c r="G242"/>
  <c r="J241"/>
  <c r="I241"/>
  <c r="H241"/>
  <c r="G241"/>
  <c r="R239"/>
  <c r="Q239"/>
  <c r="P239"/>
  <c r="O239"/>
  <c r="N239"/>
  <c r="M239"/>
  <c r="L239"/>
  <c r="K239"/>
  <c r="J239"/>
  <c r="I239"/>
  <c r="H239"/>
  <c r="G239"/>
  <c r="J238"/>
  <c r="I238"/>
  <c r="H238"/>
  <c r="G238"/>
  <c r="R236"/>
  <c r="Q236"/>
  <c r="P236"/>
  <c r="O236"/>
  <c r="N236"/>
  <c r="M236"/>
  <c r="L236"/>
  <c r="K236"/>
  <c r="J236"/>
  <c r="I236"/>
  <c r="H236"/>
  <c r="G236"/>
  <c r="N235"/>
  <c r="M235"/>
  <c r="L235"/>
  <c r="K235"/>
  <c r="J235"/>
  <c r="I235"/>
  <c r="H235"/>
  <c r="G235"/>
  <c r="N234"/>
  <c r="M234"/>
  <c r="L234"/>
  <c r="K234"/>
  <c r="J234"/>
  <c r="I234"/>
  <c r="H234"/>
  <c r="G234"/>
  <c r="J233"/>
  <c r="I233"/>
  <c r="H233"/>
  <c r="G233"/>
  <c r="R231"/>
  <c r="Q231"/>
  <c r="P231"/>
  <c r="O231"/>
  <c r="N231"/>
  <c r="M231"/>
  <c r="I231" s="1"/>
  <c r="L231"/>
  <c r="K231"/>
  <c r="J231"/>
  <c r="H231"/>
  <c r="G231"/>
  <c r="R230"/>
  <c r="Q230"/>
  <c r="P230"/>
  <c r="O230"/>
  <c r="N230"/>
  <c r="M230"/>
  <c r="I230" s="1"/>
  <c r="L230"/>
  <c r="K230"/>
  <c r="J230"/>
  <c r="H230"/>
  <c r="G230"/>
  <c r="J229"/>
  <c r="I229"/>
  <c r="H229"/>
  <c r="G229"/>
  <c r="R228"/>
  <c r="Q228"/>
  <c r="P228"/>
  <c r="O228"/>
  <c r="N228"/>
  <c r="M228"/>
  <c r="I228" s="1"/>
  <c r="L228"/>
  <c r="K228"/>
  <c r="J228"/>
  <c r="H228"/>
  <c r="G228"/>
  <c r="R226"/>
  <c r="Q226"/>
  <c r="P226"/>
  <c r="O226"/>
  <c r="N226"/>
  <c r="M226"/>
  <c r="L226"/>
  <c r="K226"/>
  <c r="J226"/>
  <c r="I226"/>
  <c r="H226"/>
  <c r="G226"/>
  <c r="J225"/>
  <c r="I225"/>
  <c r="H225"/>
  <c r="G225"/>
  <c r="J224"/>
  <c r="I224"/>
  <c r="H224"/>
  <c r="G224"/>
  <c r="J223"/>
  <c r="I223"/>
  <c r="H223"/>
  <c r="G223"/>
  <c r="R222"/>
  <c r="Q222"/>
  <c r="P222"/>
  <c r="O222"/>
  <c r="N222"/>
  <c r="M222"/>
  <c r="I222" s="1"/>
  <c r="L222"/>
  <c r="K222"/>
  <c r="J222"/>
  <c r="H222"/>
  <c r="G222"/>
  <c r="R221"/>
  <c r="Q221"/>
  <c r="P221"/>
  <c r="O221"/>
  <c r="N221"/>
  <c r="M221"/>
  <c r="I221" s="1"/>
  <c r="L221"/>
  <c r="K221"/>
  <c r="J221"/>
  <c r="H221"/>
  <c r="G221"/>
  <c r="J220"/>
  <c r="I220"/>
  <c r="H220"/>
  <c r="G220"/>
  <c r="R219"/>
  <c r="Q219"/>
  <c r="P219"/>
  <c r="O219"/>
  <c r="N219"/>
  <c r="M219"/>
  <c r="L219"/>
  <c r="K219"/>
  <c r="J219"/>
  <c r="I219"/>
  <c r="H219"/>
  <c r="G219"/>
  <c r="R217"/>
  <c r="Q217"/>
  <c r="P217"/>
  <c r="O217"/>
  <c r="N217"/>
  <c r="M217"/>
  <c r="L217"/>
  <c r="K217"/>
  <c r="J217"/>
  <c r="I217"/>
  <c r="H217"/>
  <c r="G217"/>
  <c r="R216"/>
  <c r="Q216"/>
  <c r="P216"/>
  <c r="O216"/>
  <c r="N216"/>
  <c r="M216"/>
  <c r="L216"/>
  <c r="K216"/>
  <c r="J216"/>
  <c r="I216"/>
  <c r="H216"/>
  <c r="G216"/>
  <c r="R214"/>
  <c r="Q214"/>
  <c r="P214"/>
  <c r="O214"/>
  <c r="N214"/>
  <c r="M214"/>
  <c r="L214"/>
  <c r="K214"/>
  <c r="J214"/>
  <c r="I214"/>
  <c r="H214"/>
  <c r="G214"/>
  <c r="R212"/>
  <c r="Q212"/>
  <c r="P212"/>
  <c r="O212"/>
  <c r="N212"/>
  <c r="M212"/>
  <c r="I212" s="1"/>
  <c r="L212"/>
  <c r="K212"/>
  <c r="J212"/>
  <c r="H212"/>
  <c r="G212"/>
  <c r="J211"/>
  <c r="I211"/>
  <c r="H211"/>
  <c r="G211"/>
  <c r="J210"/>
  <c r="I210"/>
  <c r="H210"/>
  <c r="G210"/>
  <c r="R208"/>
  <c r="Q208"/>
  <c r="P208"/>
  <c r="O208"/>
  <c r="N208"/>
  <c r="M208"/>
  <c r="L208"/>
  <c r="K208"/>
  <c r="J208"/>
  <c r="I208"/>
  <c r="H208"/>
  <c r="G208"/>
  <c r="J207"/>
  <c r="I207"/>
  <c r="H207"/>
  <c r="G207"/>
  <c r="R205"/>
  <c r="Q205"/>
  <c r="P205"/>
  <c r="O205"/>
  <c r="N205"/>
  <c r="M205"/>
  <c r="I205" s="1"/>
  <c r="L205"/>
  <c r="K205"/>
  <c r="J205"/>
  <c r="H205"/>
  <c r="G205"/>
  <c r="J204"/>
  <c r="I204"/>
  <c r="H204"/>
  <c r="G204"/>
  <c r="R202"/>
  <c r="Q202"/>
  <c r="P202"/>
  <c r="O202"/>
  <c r="N202"/>
  <c r="M202"/>
  <c r="L202"/>
  <c r="K202"/>
  <c r="J202"/>
  <c r="I202"/>
  <c r="H202"/>
  <c r="G202"/>
  <c r="J201"/>
  <c r="I201"/>
  <c r="H201"/>
  <c r="G201"/>
  <c r="J200"/>
  <c r="I200"/>
  <c r="H200"/>
  <c r="G200"/>
  <c r="J199"/>
  <c r="I199"/>
  <c r="H199"/>
  <c r="G199"/>
  <c r="J198"/>
  <c r="I198"/>
  <c r="H198"/>
  <c r="G198"/>
  <c r="R196"/>
  <c r="Q196"/>
  <c r="P196"/>
  <c r="O196"/>
  <c r="N196"/>
  <c r="M196"/>
  <c r="L196"/>
  <c r="K196"/>
  <c r="J196"/>
  <c r="I196"/>
  <c r="H196"/>
  <c r="G196"/>
  <c r="J195"/>
  <c r="I195"/>
  <c r="H195"/>
  <c r="G195"/>
  <c r="J194"/>
  <c r="I194"/>
  <c r="H194"/>
  <c r="G194"/>
  <c r="J193"/>
  <c r="I193"/>
  <c r="H193"/>
  <c r="G193"/>
  <c r="J192"/>
  <c r="I192"/>
  <c r="H192"/>
  <c r="G192"/>
  <c r="R190"/>
  <c r="Q190"/>
  <c r="I190" s="1"/>
  <c r="P190"/>
  <c r="O190"/>
  <c r="N190"/>
  <c r="M190"/>
  <c r="L190"/>
  <c r="K190"/>
  <c r="J190"/>
  <c r="H190"/>
  <c r="G190"/>
  <c r="J189"/>
  <c r="I189"/>
  <c r="H189"/>
  <c r="G189"/>
  <c r="J188"/>
  <c r="I188"/>
  <c r="H188"/>
  <c r="G188"/>
  <c r="J187"/>
  <c r="I187"/>
  <c r="H187"/>
  <c r="G187"/>
  <c r="R185"/>
  <c r="Q185"/>
  <c r="P185"/>
  <c r="O185"/>
  <c r="N185"/>
  <c r="M185"/>
  <c r="L185"/>
  <c r="K185"/>
  <c r="J185"/>
  <c r="I185"/>
  <c r="H185"/>
  <c r="G185"/>
  <c r="R183"/>
  <c r="Q183"/>
  <c r="P183"/>
  <c r="O183"/>
  <c r="N183"/>
  <c r="M183"/>
  <c r="I183" s="1"/>
  <c r="L183"/>
  <c r="K183"/>
  <c r="J183"/>
  <c r="H183"/>
  <c r="G183"/>
  <c r="J182"/>
  <c r="I182"/>
  <c r="H182"/>
  <c r="G182"/>
  <c r="R180"/>
  <c r="Q180"/>
  <c r="P180"/>
  <c r="O180"/>
  <c r="N180"/>
  <c r="M180"/>
  <c r="I180" s="1"/>
  <c r="L180"/>
  <c r="K180"/>
  <c r="J180"/>
  <c r="H180"/>
  <c r="G180"/>
  <c r="J179"/>
  <c r="I179"/>
  <c r="H179"/>
  <c r="G179"/>
  <c r="R177"/>
  <c r="Q177"/>
  <c r="I177" s="1"/>
  <c r="P177"/>
  <c r="O177"/>
  <c r="N177"/>
  <c r="M177"/>
  <c r="L177"/>
  <c r="K177"/>
  <c r="J177"/>
  <c r="H177"/>
  <c r="G177"/>
  <c r="R176"/>
  <c r="Q176"/>
  <c r="P176"/>
  <c r="O176"/>
  <c r="N176"/>
  <c r="M176"/>
  <c r="L176"/>
  <c r="K176"/>
  <c r="J176"/>
  <c r="I176"/>
  <c r="H176"/>
  <c r="G176"/>
  <c r="R174"/>
  <c r="Q174"/>
  <c r="P174"/>
  <c r="O174"/>
  <c r="N174"/>
  <c r="M174"/>
  <c r="I174" s="1"/>
  <c r="L174"/>
  <c r="K174"/>
  <c r="J174"/>
  <c r="H174"/>
  <c r="G174"/>
  <c r="R173"/>
  <c r="Q173"/>
  <c r="P173"/>
  <c r="O173"/>
  <c r="N173"/>
  <c r="M173"/>
  <c r="I173" s="1"/>
  <c r="L173"/>
  <c r="K173"/>
  <c r="J173"/>
  <c r="H173"/>
  <c r="G173"/>
  <c r="R171"/>
  <c r="Q171"/>
  <c r="P171"/>
  <c r="O171"/>
  <c r="N171"/>
  <c r="M171"/>
  <c r="L171"/>
  <c r="K171"/>
  <c r="J171"/>
  <c r="I171"/>
  <c r="H171"/>
  <c r="G171"/>
  <c r="J170"/>
  <c r="I170"/>
  <c r="H170"/>
  <c r="G170"/>
  <c r="R168"/>
  <c r="Q168"/>
  <c r="P168"/>
  <c r="O168"/>
  <c r="N168"/>
  <c r="M168"/>
  <c r="L168"/>
  <c r="K168"/>
  <c r="J168"/>
  <c r="I168"/>
  <c r="H168"/>
  <c r="G168"/>
  <c r="R167"/>
  <c r="Q167"/>
  <c r="P167"/>
  <c r="O167"/>
  <c r="N167"/>
  <c r="M167"/>
  <c r="I167" s="1"/>
  <c r="L167"/>
  <c r="K167"/>
  <c r="J167"/>
  <c r="H167"/>
  <c r="G167"/>
  <c r="R165"/>
  <c r="Q165"/>
  <c r="P165"/>
  <c r="O165"/>
  <c r="N165"/>
  <c r="M165"/>
  <c r="I165" s="1"/>
  <c r="L165"/>
  <c r="K165"/>
  <c r="J165"/>
  <c r="H165"/>
  <c r="G165"/>
  <c r="R163"/>
  <c r="Q163"/>
  <c r="P163"/>
  <c r="O163"/>
  <c r="N163"/>
  <c r="M163"/>
  <c r="I163" s="1"/>
  <c r="L163"/>
  <c r="K163"/>
  <c r="J163"/>
  <c r="H163"/>
  <c r="G163"/>
  <c r="R162"/>
  <c r="Q162"/>
  <c r="P162"/>
  <c r="O162"/>
  <c r="N162"/>
  <c r="M162"/>
  <c r="L162"/>
  <c r="K162"/>
  <c r="J162"/>
  <c r="I162"/>
  <c r="H162"/>
  <c r="G162"/>
  <c r="R160"/>
  <c r="Q160"/>
  <c r="P160"/>
  <c r="O160"/>
  <c r="N160"/>
  <c r="M160"/>
  <c r="I160" s="1"/>
  <c r="L160"/>
  <c r="K160"/>
  <c r="J160"/>
  <c r="H160"/>
  <c r="G160"/>
  <c r="J159"/>
  <c r="I159"/>
  <c r="H159"/>
  <c r="G159"/>
  <c r="R157"/>
  <c r="Q157"/>
  <c r="P157"/>
  <c r="O157"/>
  <c r="N157"/>
  <c r="M157"/>
  <c r="L157"/>
  <c r="K157"/>
  <c r="J157"/>
  <c r="I157"/>
  <c r="H157"/>
  <c r="G157"/>
  <c r="J156"/>
  <c r="I156"/>
  <c r="H156"/>
  <c r="G156"/>
  <c r="R154"/>
  <c r="Q154"/>
  <c r="P154"/>
  <c r="O154"/>
  <c r="N154"/>
  <c r="M154"/>
  <c r="L154"/>
  <c r="K154"/>
  <c r="J154"/>
  <c r="I154"/>
  <c r="H154"/>
  <c r="G154"/>
  <c r="J153"/>
  <c r="I153"/>
  <c r="H153"/>
  <c r="G153"/>
  <c r="R151"/>
  <c r="Q151"/>
  <c r="P151"/>
  <c r="O151"/>
  <c r="N151"/>
  <c r="M151"/>
  <c r="L151"/>
  <c r="K151"/>
  <c r="J151"/>
  <c r="I151"/>
  <c r="H151"/>
  <c r="G151"/>
  <c r="J150"/>
  <c r="I150"/>
  <c r="H150"/>
  <c r="G150"/>
  <c r="R148"/>
  <c r="Q148"/>
  <c r="P148"/>
  <c r="O148"/>
  <c r="N148"/>
  <c r="M148"/>
  <c r="L148"/>
  <c r="K148"/>
  <c r="J148"/>
  <c r="I148"/>
  <c r="H148"/>
  <c r="G148"/>
  <c r="R147"/>
  <c r="Q147"/>
  <c r="P147"/>
  <c r="O147"/>
  <c r="N147"/>
  <c r="M147"/>
  <c r="L147"/>
  <c r="K147"/>
  <c r="J147"/>
  <c r="I147"/>
  <c r="H147"/>
  <c r="G147"/>
  <c r="R145"/>
  <c r="Q145"/>
  <c r="P145"/>
  <c r="O145"/>
  <c r="N145"/>
  <c r="M145"/>
  <c r="I145" s="1"/>
  <c r="L145"/>
  <c r="K145"/>
  <c r="J145"/>
  <c r="H145"/>
  <c r="G145"/>
  <c r="R143"/>
  <c r="Q143"/>
  <c r="P143"/>
  <c r="O143"/>
  <c r="N143"/>
  <c r="M143"/>
  <c r="I143" s="1"/>
  <c r="L143"/>
  <c r="K143"/>
  <c r="J143"/>
  <c r="H143"/>
  <c r="G143"/>
  <c r="R142"/>
  <c r="Q142"/>
  <c r="P142"/>
  <c r="O142"/>
  <c r="N142"/>
  <c r="M142"/>
  <c r="L142"/>
  <c r="K142"/>
  <c r="J142"/>
  <c r="I142"/>
  <c r="H142"/>
  <c r="G142"/>
  <c r="R140"/>
  <c r="Q140"/>
  <c r="P140"/>
  <c r="O140"/>
  <c r="N140"/>
  <c r="M140"/>
  <c r="L140"/>
  <c r="K140"/>
  <c r="J140"/>
  <c r="I140"/>
  <c r="H140"/>
  <c r="G140"/>
  <c r="R139"/>
  <c r="Q139"/>
  <c r="P139"/>
  <c r="O139"/>
  <c r="N139"/>
  <c r="M139"/>
  <c r="I139" s="1"/>
  <c r="L139"/>
  <c r="K139"/>
  <c r="J139"/>
  <c r="H139"/>
  <c r="G139"/>
  <c r="J138"/>
  <c r="I138"/>
  <c r="H138"/>
  <c r="G138"/>
  <c r="R137"/>
  <c r="Q137"/>
  <c r="I137" s="1"/>
  <c r="P137"/>
  <c r="O137"/>
  <c r="J137"/>
  <c r="H137"/>
  <c r="G137"/>
  <c r="J136"/>
  <c r="I136"/>
  <c r="H136"/>
  <c r="G136"/>
  <c r="J135"/>
  <c r="I135"/>
  <c r="H135"/>
  <c r="G135"/>
  <c r="J134"/>
  <c r="I134"/>
  <c r="H134"/>
  <c r="G134"/>
  <c r="J133"/>
  <c r="I133"/>
  <c r="H133"/>
  <c r="G133"/>
  <c r="R131"/>
  <c r="Q131"/>
  <c r="P131"/>
  <c r="O131"/>
  <c r="N131"/>
  <c r="M131"/>
  <c r="I131" s="1"/>
  <c r="L131"/>
  <c r="K131"/>
  <c r="J131"/>
  <c r="H131"/>
  <c r="G131"/>
  <c r="J130"/>
  <c r="I130"/>
  <c r="H130"/>
  <c r="G130"/>
  <c r="J129"/>
  <c r="I129"/>
  <c r="H129"/>
  <c r="G129"/>
  <c r="J128"/>
  <c r="I128"/>
  <c r="H128"/>
  <c r="G128"/>
  <c r="J127"/>
  <c r="I127"/>
  <c r="H127"/>
  <c r="G127"/>
  <c r="R125"/>
  <c r="Q125"/>
  <c r="P125"/>
  <c r="O125"/>
  <c r="N125"/>
  <c r="M125"/>
  <c r="I125" s="1"/>
  <c r="L125"/>
  <c r="K125"/>
  <c r="J125"/>
  <c r="H125"/>
  <c r="G125"/>
  <c r="J124"/>
  <c r="I124"/>
  <c r="H124"/>
  <c r="G124"/>
  <c r="R122"/>
  <c r="Q122"/>
  <c r="P122"/>
  <c r="O122"/>
  <c r="N122"/>
  <c r="M122"/>
  <c r="L122"/>
  <c r="K122"/>
  <c r="J122"/>
  <c r="I122"/>
  <c r="H122"/>
  <c r="G122"/>
  <c r="J121"/>
  <c r="I121"/>
  <c r="H121"/>
  <c r="G121"/>
  <c r="J120"/>
  <c r="I120"/>
  <c r="H120"/>
  <c r="G120"/>
  <c r="J119"/>
  <c r="I119"/>
  <c r="H119"/>
  <c r="G119"/>
  <c r="J118"/>
  <c r="I118"/>
  <c r="H118"/>
  <c r="G118"/>
  <c r="R117"/>
  <c r="Q117"/>
  <c r="P117"/>
  <c r="O117"/>
  <c r="N117"/>
  <c r="M117"/>
  <c r="I117" s="1"/>
  <c r="L117"/>
  <c r="K117"/>
  <c r="J117"/>
  <c r="H117"/>
  <c r="G117"/>
  <c r="R115"/>
  <c r="Q115"/>
  <c r="P115"/>
  <c r="O115"/>
  <c r="N115"/>
  <c r="M115"/>
  <c r="I115" s="1"/>
  <c r="L115"/>
  <c r="K115"/>
  <c r="J115"/>
  <c r="H115"/>
  <c r="G115"/>
  <c r="J114"/>
  <c r="I114"/>
  <c r="H114"/>
  <c r="G114"/>
  <c r="J113"/>
  <c r="I113"/>
  <c r="H113"/>
  <c r="G113"/>
  <c r="J112"/>
  <c r="I112"/>
  <c r="H112"/>
  <c r="G112"/>
  <c r="R110"/>
  <c r="Q110"/>
  <c r="P110"/>
  <c r="O110"/>
  <c r="N110"/>
  <c r="M110"/>
  <c r="L110"/>
  <c r="K110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R105"/>
  <c r="Q105"/>
  <c r="P105"/>
  <c r="O105"/>
  <c r="J105"/>
  <c r="I105"/>
  <c r="H105"/>
  <c r="G105"/>
  <c r="J104"/>
  <c r="I104"/>
  <c r="H104"/>
  <c r="G104"/>
  <c r="R102"/>
  <c r="Q102"/>
  <c r="P102"/>
  <c r="O102"/>
  <c r="N102"/>
  <c r="M102"/>
  <c r="I102" s="1"/>
  <c r="L102"/>
  <c r="K102"/>
  <c r="J102"/>
  <c r="H102"/>
  <c r="G102"/>
  <c r="J101"/>
  <c r="I101"/>
  <c r="H101"/>
  <c r="G101"/>
  <c r="J100"/>
  <c r="I100"/>
  <c r="H100"/>
  <c r="G100"/>
  <c r="J99"/>
  <c r="I99"/>
  <c r="H99"/>
  <c r="G99"/>
  <c r="R98"/>
  <c r="Q98"/>
  <c r="Q96" s="1"/>
  <c r="Q90" s="1"/>
  <c r="P98"/>
  <c r="O98"/>
  <c r="N98"/>
  <c r="M98"/>
  <c r="I98" s="1"/>
  <c r="L98"/>
  <c r="K98"/>
  <c r="J98"/>
  <c r="H98"/>
  <c r="G98"/>
  <c r="R96"/>
  <c r="P96"/>
  <c r="O96"/>
  <c r="N96"/>
  <c r="M96"/>
  <c r="L96"/>
  <c r="K96"/>
  <c r="J96"/>
  <c r="H96"/>
  <c r="G96"/>
  <c r="J95"/>
  <c r="I95"/>
  <c r="H95"/>
  <c r="G95"/>
  <c r="J94"/>
  <c r="I94"/>
  <c r="H94"/>
  <c r="G94"/>
  <c r="R92"/>
  <c r="Q92"/>
  <c r="P92"/>
  <c r="O92"/>
  <c r="N92"/>
  <c r="M92"/>
  <c r="I92" s="1"/>
  <c r="L92"/>
  <c r="K92"/>
  <c r="J92"/>
  <c r="H92"/>
  <c r="G92"/>
  <c r="R90"/>
  <c r="P90"/>
  <c r="O90"/>
  <c r="N90"/>
  <c r="L90"/>
  <c r="K90"/>
  <c r="J90"/>
  <c r="H90"/>
  <c r="G90"/>
  <c r="J89"/>
  <c r="I89"/>
  <c r="H89"/>
  <c r="G89"/>
  <c r="R87"/>
  <c r="Q87"/>
  <c r="P87"/>
  <c r="O87"/>
  <c r="N87"/>
  <c r="M87"/>
  <c r="I87" s="1"/>
  <c r="L87"/>
  <c r="K87"/>
  <c r="J87"/>
  <c r="H87"/>
  <c r="G87"/>
  <c r="J86"/>
  <c r="I86"/>
  <c r="H86"/>
  <c r="G86"/>
  <c r="R84"/>
  <c r="Q84"/>
  <c r="P84"/>
  <c r="O84"/>
  <c r="N84"/>
  <c r="M84"/>
  <c r="L84"/>
  <c r="K84"/>
  <c r="J84"/>
  <c r="I84"/>
  <c r="H84"/>
  <c r="G84"/>
  <c r="J83"/>
  <c r="I83"/>
  <c r="H83"/>
  <c r="G83"/>
  <c r="R81"/>
  <c r="Q81"/>
  <c r="P81"/>
  <c r="O81"/>
  <c r="N81"/>
  <c r="M81"/>
  <c r="L81"/>
  <c r="K81"/>
  <c r="J81"/>
  <c r="I81"/>
  <c r="H81"/>
  <c r="G81"/>
  <c r="J80"/>
  <c r="I80"/>
  <c r="H80"/>
  <c r="G80"/>
  <c r="R78"/>
  <c r="Q78"/>
  <c r="P78"/>
  <c r="O78"/>
  <c r="N78"/>
  <c r="M78"/>
  <c r="L78"/>
  <c r="K78"/>
  <c r="J78"/>
  <c r="I78"/>
  <c r="H78"/>
  <c r="G78"/>
  <c r="J77"/>
  <c r="I77"/>
  <c r="H77"/>
  <c r="G77"/>
  <c r="J76"/>
  <c r="I76"/>
  <c r="H76"/>
  <c r="G76"/>
  <c r="R74"/>
  <c r="Q74"/>
  <c r="P74"/>
  <c r="O74"/>
  <c r="N74"/>
  <c r="M74"/>
  <c r="I74" s="1"/>
  <c r="L74"/>
  <c r="K74"/>
  <c r="J74"/>
  <c r="H74"/>
  <c r="G74"/>
  <c r="J73"/>
  <c r="I73"/>
  <c r="H73"/>
  <c r="G73"/>
  <c r="R71"/>
  <c r="Q71"/>
  <c r="P71"/>
  <c r="O71"/>
  <c r="N71"/>
  <c r="M71"/>
  <c r="I71" s="1"/>
  <c r="L71"/>
  <c r="K71"/>
  <c r="J71"/>
  <c r="H71"/>
  <c r="G71"/>
  <c r="J70"/>
  <c r="I70"/>
  <c r="H70"/>
  <c r="G70"/>
  <c r="J69"/>
  <c r="I69"/>
  <c r="H69"/>
  <c r="G69"/>
  <c r="J68"/>
  <c r="I68"/>
  <c r="H68"/>
  <c r="G68"/>
  <c r="R66"/>
  <c r="Q66"/>
  <c r="P66"/>
  <c r="O66"/>
  <c r="N66"/>
  <c r="M66"/>
  <c r="I66" s="1"/>
  <c r="L66"/>
  <c r="K66"/>
  <c r="J66"/>
  <c r="H66"/>
  <c r="G66"/>
  <c r="R64"/>
  <c r="Q64"/>
  <c r="P64"/>
  <c r="O64"/>
  <c r="N64"/>
  <c r="M64"/>
  <c r="I64" s="1"/>
  <c r="L64"/>
  <c r="K64"/>
  <c r="J64"/>
  <c r="H64"/>
  <c r="G64"/>
  <c r="J63"/>
  <c r="I63"/>
  <c r="H63"/>
  <c r="G63"/>
  <c r="R61"/>
  <c r="Q61"/>
  <c r="P61"/>
  <c r="O61"/>
  <c r="N61"/>
  <c r="M61"/>
  <c r="I61" s="1"/>
  <c r="L61"/>
  <c r="K61"/>
  <c r="J61"/>
  <c r="H61"/>
  <c r="G61"/>
  <c r="J60"/>
  <c r="I60"/>
  <c r="H60"/>
  <c r="G60"/>
  <c r="J59"/>
  <c r="I59"/>
  <c r="H59"/>
  <c r="G59"/>
  <c r="J58"/>
  <c r="I58"/>
  <c r="H58"/>
  <c r="G58"/>
  <c r="R57"/>
  <c r="Q57"/>
  <c r="P57"/>
  <c r="O57"/>
  <c r="N57"/>
  <c r="M57"/>
  <c r="I57" s="1"/>
  <c r="L57"/>
  <c r="K57"/>
  <c r="J57"/>
  <c r="H57"/>
  <c r="G57"/>
  <c r="J56"/>
  <c r="I56"/>
  <c r="H56"/>
  <c r="G56"/>
  <c r="R54"/>
  <c r="Q54"/>
  <c r="P54"/>
  <c r="O54"/>
  <c r="N54"/>
  <c r="M54"/>
  <c r="I54" s="1"/>
  <c r="L54"/>
  <c r="K54"/>
  <c r="J54"/>
  <c r="H54"/>
  <c r="G54"/>
  <c r="J53"/>
  <c r="I53"/>
  <c r="H53"/>
  <c r="G53"/>
  <c r="R51"/>
  <c r="Q51"/>
  <c r="P51"/>
  <c r="O51"/>
  <c r="N51"/>
  <c r="M51"/>
  <c r="I51" s="1"/>
  <c r="L51"/>
  <c r="K51"/>
  <c r="J51"/>
  <c r="H51"/>
  <c r="G51"/>
  <c r="J50"/>
  <c r="I50"/>
  <c r="H50"/>
  <c r="G50"/>
  <c r="R48"/>
  <c r="Q48"/>
  <c r="P48"/>
  <c r="O48"/>
  <c r="N48"/>
  <c r="M48"/>
  <c r="L48"/>
  <c r="K48"/>
  <c r="J48"/>
  <c r="I48"/>
  <c r="H48"/>
  <c r="G48"/>
  <c r="R46"/>
  <c r="Q46"/>
  <c r="P46"/>
  <c r="O46"/>
  <c r="N46"/>
  <c r="M46"/>
  <c r="I46" s="1"/>
  <c r="L46"/>
  <c r="K46"/>
  <c r="J46"/>
  <c r="H46"/>
  <c r="G46"/>
  <c r="J45"/>
  <c r="I45"/>
  <c r="H45"/>
  <c r="G45"/>
  <c r="J44"/>
  <c r="I44"/>
  <c r="H44"/>
  <c r="G44"/>
  <c r="J43"/>
  <c r="I43"/>
  <c r="H43"/>
  <c r="G43"/>
  <c r="R41"/>
  <c r="Q41"/>
  <c r="Q39" s="1"/>
  <c r="P41"/>
  <c r="O41"/>
  <c r="N41"/>
  <c r="M41"/>
  <c r="I41" s="1"/>
  <c r="L41"/>
  <c r="K41"/>
  <c r="J41"/>
  <c r="H41"/>
  <c r="G41"/>
  <c r="R39"/>
  <c r="P39"/>
  <c r="O39"/>
  <c r="N39"/>
  <c r="M39"/>
  <c r="L39"/>
  <c r="K39"/>
  <c r="J39"/>
  <c r="H39"/>
  <c r="G39"/>
  <c r="J38"/>
  <c r="I38"/>
  <c r="H38"/>
  <c r="G38"/>
  <c r="R36"/>
  <c r="Q36"/>
  <c r="P36"/>
  <c r="O36"/>
  <c r="N36"/>
  <c r="M36"/>
  <c r="L36"/>
  <c r="K36"/>
  <c r="J36"/>
  <c r="I36"/>
  <c r="H36"/>
  <c r="G36"/>
  <c r="R35"/>
  <c r="Q35"/>
  <c r="P35"/>
  <c r="O35"/>
  <c r="N35"/>
  <c r="M35"/>
  <c r="I35" s="1"/>
  <c r="L35"/>
  <c r="K35"/>
  <c r="J35"/>
  <c r="H35"/>
  <c r="G35"/>
  <c r="R33"/>
  <c r="Q33"/>
  <c r="P33"/>
  <c r="O33"/>
  <c r="N33"/>
  <c r="M33"/>
  <c r="L33"/>
  <c r="K33"/>
  <c r="J33"/>
  <c r="I33"/>
  <c r="H33"/>
  <c r="G33"/>
  <c r="J32"/>
  <c r="I32"/>
  <c r="H32"/>
  <c r="G32"/>
  <c r="R30"/>
  <c r="Q30"/>
  <c r="P30"/>
  <c r="O30"/>
  <c r="N30"/>
  <c r="M30"/>
  <c r="L30"/>
  <c r="K30"/>
  <c r="J30"/>
  <c r="I30"/>
  <c r="H30"/>
  <c r="G30"/>
  <c r="J29"/>
  <c r="I29"/>
  <c r="H29"/>
  <c r="G29"/>
  <c r="R27"/>
  <c r="Q27"/>
  <c r="P27"/>
  <c r="O27"/>
  <c r="N27"/>
  <c r="M27"/>
  <c r="I27" s="1"/>
  <c r="L27"/>
  <c r="K27"/>
  <c r="J27"/>
  <c r="H27"/>
  <c r="G27"/>
  <c r="R26"/>
  <c r="Q26"/>
  <c r="P26"/>
  <c r="O26"/>
  <c r="N26"/>
  <c r="M26"/>
  <c r="I26" s="1"/>
  <c r="L26"/>
  <c r="K26"/>
  <c r="J26"/>
  <c r="H26"/>
  <c r="G26"/>
  <c r="J25"/>
  <c r="I25"/>
  <c r="H25"/>
  <c r="G25"/>
  <c r="J24"/>
  <c r="I24"/>
  <c r="H24"/>
  <c r="G24"/>
  <c r="R22"/>
  <c r="Q22"/>
  <c r="P22"/>
  <c r="O22"/>
  <c r="N22"/>
  <c r="M22"/>
  <c r="I22" s="1"/>
  <c r="L22"/>
  <c r="K22"/>
  <c r="J22"/>
  <c r="H22"/>
  <c r="G22"/>
  <c r="J21"/>
  <c r="I21"/>
  <c r="H21"/>
  <c r="G21"/>
  <c r="J20"/>
  <c r="I20"/>
  <c r="H20"/>
  <c r="G20"/>
  <c r="R18"/>
  <c r="Q18"/>
  <c r="P18"/>
  <c r="O18"/>
  <c r="N18"/>
  <c r="M18"/>
  <c r="L18"/>
  <c r="K18"/>
  <c r="J18"/>
  <c r="I18"/>
  <c r="H18"/>
  <c r="G18"/>
  <c r="J17"/>
  <c r="I17"/>
  <c r="H17"/>
  <c r="G17"/>
  <c r="J16"/>
  <c r="I16"/>
  <c r="H16"/>
  <c r="G16"/>
  <c r="R15"/>
  <c r="Q15"/>
  <c r="P15"/>
  <c r="O15"/>
  <c r="N15"/>
  <c r="M15"/>
  <c r="I15" s="1"/>
  <c r="L15"/>
  <c r="K15"/>
  <c r="J15"/>
  <c r="H15"/>
  <c r="G15"/>
  <c r="R13"/>
  <c r="Q13"/>
  <c r="P13"/>
  <c r="O13"/>
  <c r="N13"/>
  <c r="L13"/>
  <c r="K13"/>
  <c r="J13"/>
  <c r="H13"/>
  <c r="G13"/>
  <c r="R11"/>
  <c r="P11"/>
  <c r="O11"/>
  <c r="N11"/>
  <c r="L11"/>
  <c r="K11"/>
  <c r="J11"/>
  <c r="H11"/>
  <c r="G11"/>
  <c r="O10"/>
  <c r="K10"/>
  <c r="G10"/>
  <c r="O142" i="7"/>
  <c r="K142"/>
  <c r="G142" s="1"/>
  <c r="F142"/>
  <c r="E142"/>
  <c r="D142"/>
  <c r="S141"/>
  <c r="W141" s="1"/>
  <c r="R141"/>
  <c r="V141" s="1"/>
  <c r="Q141"/>
  <c r="U141" s="1"/>
  <c r="P141"/>
  <c r="T141" s="1"/>
  <c r="G141"/>
  <c r="F141"/>
  <c r="E141"/>
  <c r="D141"/>
  <c r="G140"/>
  <c r="F140"/>
  <c r="E140"/>
  <c r="D140"/>
  <c r="O138"/>
  <c r="N138"/>
  <c r="M138"/>
  <c r="L138"/>
  <c r="K138"/>
  <c r="J138"/>
  <c r="I138"/>
  <c r="H138"/>
  <c r="G138"/>
  <c r="F138"/>
  <c r="E138"/>
  <c r="D138"/>
  <c r="G137"/>
  <c r="F137"/>
  <c r="E137"/>
  <c r="D137"/>
  <c r="G136"/>
  <c r="F136"/>
  <c r="E136"/>
  <c r="D136"/>
  <c r="O135"/>
  <c r="N135"/>
  <c r="M135"/>
  <c r="M85" s="1"/>
  <c r="M8" s="1"/>
  <c r="M143" s="1"/>
  <c r="M145" s="1"/>
  <c r="L135"/>
  <c r="G135"/>
  <c r="F135"/>
  <c r="E135"/>
  <c r="D135"/>
  <c r="U130"/>
  <c r="S130"/>
  <c r="W130" s="1"/>
  <c r="R130"/>
  <c r="V130" s="1"/>
  <c r="Q130"/>
  <c r="P130"/>
  <c r="T130" s="1"/>
  <c r="G130"/>
  <c r="F130"/>
  <c r="E130"/>
  <c r="D130"/>
  <c r="K129"/>
  <c r="J129"/>
  <c r="I129"/>
  <c r="I85" s="1"/>
  <c r="I8" s="1"/>
  <c r="I143" s="1"/>
  <c r="I145" s="1"/>
  <c r="H129"/>
  <c r="G129"/>
  <c r="F129"/>
  <c r="E129"/>
  <c r="D129"/>
  <c r="S127"/>
  <c r="W127" s="1"/>
  <c r="R127"/>
  <c r="V127" s="1"/>
  <c r="Q127"/>
  <c r="U127" s="1"/>
  <c r="P127"/>
  <c r="T127" s="1"/>
  <c r="G127"/>
  <c r="F127"/>
  <c r="E127"/>
  <c r="D127"/>
  <c r="G125"/>
  <c r="F125"/>
  <c r="E125"/>
  <c r="D125"/>
  <c r="G120"/>
  <c r="F120"/>
  <c r="E120"/>
  <c r="D120"/>
  <c r="G119"/>
  <c r="F119"/>
  <c r="E119"/>
  <c r="D119"/>
  <c r="S118"/>
  <c r="W118" s="1"/>
  <c r="R118"/>
  <c r="V118" s="1"/>
  <c r="Q118"/>
  <c r="U118" s="1"/>
  <c r="P118"/>
  <c r="T118" s="1"/>
  <c r="G118"/>
  <c r="F118"/>
  <c r="E118"/>
  <c r="D118"/>
  <c r="G117"/>
  <c r="F117"/>
  <c r="E117"/>
  <c r="D117"/>
  <c r="G116"/>
  <c r="F116"/>
  <c r="E116"/>
  <c r="D116"/>
  <c r="G115"/>
  <c r="F115"/>
  <c r="E115"/>
  <c r="D115"/>
  <c r="G114"/>
  <c r="F114"/>
  <c r="E114"/>
  <c r="D114"/>
  <c r="S113"/>
  <c r="W113" s="1"/>
  <c r="R113"/>
  <c r="V113" s="1"/>
  <c r="Q113"/>
  <c r="U113" s="1"/>
  <c r="P113"/>
  <c r="T113" s="1"/>
  <c r="G113"/>
  <c r="F113"/>
  <c r="E113"/>
  <c r="D113"/>
  <c r="S112"/>
  <c r="W112" s="1"/>
  <c r="R112"/>
  <c r="V112" s="1"/>
  <c r="Q112"/>
  <c r="U112" s="1"/>
  <c r="P112"/>
  <c r="T112" s="1"/>
  <c r="G112"/>
  <c r="F112"/>
  <c r="E112"/>
  <c r="D112"/>
  <c r="S107"/>
  <c r="W107" s="1"/>
  <c r="R107"/>
  <c r="V107" s="1"/>
  <c r="Q107"/>
  <c r="U107" s="1"/>
  <c r="P107"/>
  <c r="T107" s="1"/>
  <c r="G107"/>
  <c r="F107"/>
  <c r="E107"/>
  <c r="D107"/>
  <c r="S105"/>
  <c r="W105" s="1"/>
  <c r="R105"/>
  <c r="V105" s="1"/>
  <c r="Q105"/>
  <c r="U105" s="1"/>
  <c r="P105"/>
  <c r="T105" s="1"/>
  <c r="G105"/>
  <c r="F105"/>
  <c r="E105"/>
  <c r="D105"/>
  <c r="G103"/>
  <c r="F103"/>
  <c r="F100" s="1"/>
  <c r="F99" s="1"/>
  <c r="F85" s="1"/>
  <c r="E103"/>
  <c r="E100" s="1"/>
  <c r="E99" s="1"/>
  <c r="E85" s="1"/>
  <c r="E8" s="1"/>
  <c r="E143" s="1"/>
  <c r="E145" s="1"/>
  <c r="K100"/>
  <c r="J100"/>
  <c r="I100"/>
  <c r="H100"/>
  <c r="G100"/>
  <c r="D100"/>
  <c r="K99"/>
  <c r="J99"/>
  <c r="I99"/>
  <c r="H99"/>
  <c r="G99"/>
  <c r="D99"/>
  <c r="S98"/>
  <c r="W98" s="1"/>
  <c r="R98"/>
  <c r="V98" s="1"/>
  <c r="Q98"/>
  <c r="U98" s="1"/>
  <c r="P98"/>
  <c r="T98" s="1"/>
  <c r="G98"/>
  <c r="F98"/>
  <c r="E98"/>
  <c r="D98"/>
  <c r="S97"/>
  <c r="W97" s="1"/>
  <c r="R97"/>
  <c r="V97" s="1"/>
  <c r="Q97"/>
  <c r="U97" s="1"/>
  <c r="P97"/>
  <c r="T97" s="1"/>
  <c r="G97"/>
  <c r="F97"/>
  <c r="E97"/>
  <c r="D97"/>
  <c r="K95"/>
  <c r="J95"/>
  <c r="I95"/>
  <c r="H95"/>
  <c r="G95"/>
  <c r="F95"/>
  <c r="E95"/>
  <c r="D95"/>
  <c r="S94"/>
  <c r="W94" s="1"/>
  <c r="R94"/>
  <c r="V94" s="1"/>
  <c r="Q94"/>
  <c r="U94" s="1"/>
  <c r="P94"/>
  <c r="T94" s="1"/>
  <c r="G94"/>
  <c r="F94"/>
  <c r="E94"/>
  <c r="D94"/>
  <c r="S93"/>
  <c r="W93" s="1"/>
  <c r="R93"/>
  <c r="V93" s="1"/>
  <c r="Q93"/>
  <c r="U93" s="1"/>
  <c r="P93"/>
  <c r="T93" s="1"/>
  <c r="G93"/>
  <c r="F93"/>
  <c r="E93"/>
  <c r="D93"/>
  <c r="S91"/>
  <c r="W91" s="1"/>
  <c r="R91"/>
  <c r="V91" s="1"/>
  <c r="Q91"/>
  <c r="U91" s="1"/>
  <c r="P91"/>
  <c r="T91" s="1"/>
  <c r="G91"/>
  <c r="F91"/>
  <c r="E91"/>
  <c r="D91"/>
  <c r="K90"/>
  <c r="J90"/>
  <c r="I90"/>
  <c r="H90"/>
  <c r="G90"/>
  <c r="F90"/>
  <c r="E90"/>
  <c r="D90"/>
  <c r="O85"/>
  <c r="N85"/>
  <c r="L85"/>
  <c r="K85"/>
  <c r="J85"/>
  <c r="H85"/>
  <c r="G85"/>
  <c r="D85"/>
  <c r="G83"/>
  <c r="F83"/>
  <c r="E83"/>
  <c r="D83"/>
  <c r="O82"/>
  <c r="N82"/>
  <c r="M82"/>
  <c r="L82"/>
  <c r="G82"/>
  <c r="F82"/>
  <c r="E82"/>
  <c r="D82"/>
  <c r="S80"/>
  <c r="W80" s="1"/>
  <c r="R80"/>
  <c r="V80" s="1"/>
  <c r="Q80"/>
  <c r="U80" s="1"/>
  <c r="P80"/>
  <c r="T80" s="1"/>
  <c r="G80"/>
  <c r="F80"/>
  <c r="E80"/>
  <c r="D80"/>
  <c r="G79"/>
  <c r="F79"/>
  <c r="E79"/>
  <c r="D79"/>
  <c r="G78"/>
  <c r="F78"/>
  <c r="E78"/>
  <c r="D78"/>
  <c r="K77"/>
  <c r="J77"/>
  <c r="I77"/>
  <c r="H77"/>
  <c r="G77"/>
  <c r="F77"/>
  <c r="E77"/>
  <c r="D77"/>
  <c r="S76"/>
  <c r="W76" s="1"/>
  <c r="R76"/>
  <c r="V76" s="1"/>
  <c r="Q76"/>
  <c r="U76" s="1"/>
  <c r="P76"/>
  <c r="T76" s="1"/>
  <c r="G76"/>
  <c r="F76"/>
  <c r="E76"/>
  <c r="D76"/>
  <c r="K75"/>
  <c r="J75"/>
  <c r="I75"/>
  <c r="H75"/>
  <c r="G75"/>
  <c r="F75"/>
  <c r="E75"/>
  <c r="D75"/>
  <c r="G74"/>
  <c r="F74"/>
  <c r="E74"/>
  <c r="D74"/>
  <c r="O73"/>
  <c r="N73"/>
  <c r="M73"/>
  <c r="L73"/>
  <c r="G73"/>
  <c r="F73"/>
  <c r="E73"/>
  <c r="D73"/>
  <c r="O66"/>
  <c r="N66"/>
  <c r="M66"/>
  <c r="L66"/>
  <c r="L8" s="1"/>
  <c r="L143" s="1"/>
  <c r="L145" s="1"/>
  <c r="K66"/>
  <c r="J66"/>
  <c r="I66"/>
  <c r="H66"/>
  <c r="G66"/>
  <c r="F66"/>
  <c r="E66"/>
  <c r="D66"/>
  <c r="S59"/>
  <c r="W59" s="1"/>
  <c r="R59"/>
  <c r="V59" s="1"/>
  <c r="Q59"/>
  <c r="U59" s="1"/>
  <c r="P59"/>
  <c r="T59" s="1"/>
  <c r="G59"/>
  <c r="F59"/>
  <c r="E59"/>
  <c r="D59"/>
  <c r="S58"/>
  <c r="W58" s="1"/>
  <c r="R58"/>
  <c r="V58" s="1"/>
  <c r="Q58"/>
  <c r="U58" s="1"/>
  <c r="P58"/>
  <c r="T58" s="1"/>
  <c r="G58"/>
  <c r="F58"/>
  <c r="E58"/>
  <c r="D58"/>
  <c r="K57"/>
  <c r="G57" s="1"/>
  <c r="J57"/>
  <c r="I57"/>
  <c r="H57"/>
  <c r="H9" s="1"/>
  <c r="H8" s="1"/>
  <c r="H143" s="1"/>
  <c r="H145" s="1"/>
  <c r="F57"/>
  <c r="E57"/>
  <c r="G56"/>
  <c r="F56"/>
  <c r="E56"/>
  <c r="D56"/>
  <c r="S51"/>
  <c r="W51" s="1"/>
  <c r="R51"/>
  <c r="V51" s="1"/>
  <c r="Q51"/>
  <c r="U51" s="1"/>
  <c r="P51"/>
  <c r="T51" s="1"/>
  <c r="G51"/>
  <c r="F51"/>
  <c r="E51"/>
  <c r="D51"/>
  <c r="S49"/>
  <c r="W49" s="1"/>
  <c r="R49"/>
  <c r="V49" s="1"/>
  <c r="Q49"/>
  <c r="U49" s="1"/>
  <c r="P49"/>
  <c r="T49" s="1"/>
  <c r="G49"/>
  <c r="F49"/>
  <c r="E49"/>
  <c r="D49"/>
  <c r="S47"/>
  <c r="W47" s="1"/>
  <c r="R47"/>
  <c r="V47" s="1"/>
  <c r="Q47"/>
  <c r="U47" s="1"/>
  <c r="P47"/>
  <c r="T47" s="1"/>
  <c r="G47"/>
  <c r="F47"/>
  <c r="E47"/>
  <c r="D47"/>
  <c r="W45"/>
  <c r="S45"/>
  <c r="R45"/>
  <c r="V45" s="1"/>
  <c r="G45"/>
  <c r="F45"/>
  <c r="E45"/>
  <c r="S44"/>
  <c r="W44" s="1"/>
  <c r="R44"/>
  <c r="V44" s="1"/>
  <c r="Q44"/>
  <c r="U44" s="1"/>
  <c r="P44"/>
  <c r="T44" s="1"/>
  <c r="G44"/>
  <c r="F44"/>
  <c r="E44"/>
  <c r="D44"/>
  <c r="S43"/>
  <c r="W43" s="1"/>
  <c r="R43"/>
  <c r="V43" s="1"/>
  <c r="Q43"/>
  <c r="U43" s="1"/>
  <c r="P43"/>
  <c r="T43" s="1"/>
  <c r="G43"/>
  <c r="F43"/>
  <c r="E43"/>
  <c r="D43"/>
  <c r="S41"/>
  <c r="W41" s="1"/>
  <c r="R41"/>
  <c r="V41" s="1"/>
  <c r="Q41"/>
  <c r="U41" s="1"/>
  <c r="P41"/>
  <c r="T41" s="1"/>
  <c r="G41"/>
  <c r="F41"/>
  <c r="E41"/>
  <c r="D41"/>
  <c r="S40"/>
  <c r="W40" s="1"/>
  <c r="R40"/>
  <c r="V40" s="1"/>
  <c r="Q40"/>
  <c r="U40" s="1"/>
  <c r="P40"/>
  <c r="T40" s="1"/>
  <c r="G40"/>
  <c r="F40"/>
  <c r="E40"/>
  <c r="D40"/>
  <c r="S38"/>
  <c r="W38" s="1"/>
  <c r="R38"/>
  <c r="V38" s="1"/>
  <c r="Q38"/>
  <c r="U38" s="1"/>
  <c r="P38"/>
  <c r="T38" s="1"/>
  <c r="G38"/>
  <c r="F38"/>
  <c r="E38"/>
  <c r="D38"/>
  <c r="K37"/>
  <c r="G37" s="1"/>
  <c r="J37"/>
  <c r="F37" s="1"/>
  <c r="I37"/>
  <c r="H37"/>
  <c r="E37"/>
  <c r="D37"/>
  <c r="S36"/>
  <c r="W36" s="1"/>
  <c r="R36"/>
  <c r="V36" s="1"/>
  <c r="Q36"/>
  <c r="U36" s="1"/>
  <c r="P36"/>
  <c r="T36" s="1"/>
  <c r="V35"/>
  <c r="S35"/>
  <c r="W35" s="1"/>
  <c r="R35"/>
  <c r="Q35"/>
  <c r="U35" s="1"/>
  <c r="P35"/>
  <c r="T35" s="1"/>
  <c r="S34"/>
  <c r="W34" s="1"/>
  <c r="R34"/>
  <c r="V34" s="1"/>
  <c r="Q34"/>
  <c r="U34" s="1"/>
  <c r="P34"/>
  <c r="T34" s="1"/>
  <c r="S33"/>
  <c r="W33" s="1"/>
  <c r="R33"/>
  <c r="V33" s="1"/>
  <c r="Q33"/>
  <c r="U33" s="1"/>
  <c r="P33"/>
  <c r="T33" s="1"/>
  <c r="K32"/>
  <c r="S32" s="1"/>
  <c r="W32" s="1"/>
  <c r="J32"/>
  <c r="R32" s="1"/>
  <c r="V32" s="1"/>
  <c r="I32"/>
  <c r="Q32" s="1"/>
  <c r="U32" s="1"/>
  <c r="H32"/>
  <c r="P32" s="1"/>
  <c r="T32" s="1"/>
  <c r="S31"/>
  <c r="W31" s="1"/>
  <c r="R31"/>
  <c r="V31" s="1"/>
  <c r="Q31"/>
  <c r="U31" s="1"/>
  <c r="P31"/>
  <c r="T31" s="1"/>
  <c r="S30"/>
  <c r="W30" s="1"/>
  <c r="R30"/>
  <c r="V30" s="1"/>
  <c r="Q30"/>
  <c r="U30" s="1"/>
  <c r="P30"/>
  <c r="T30" s="1"/>
  <c r="S29"/>
  <c r="W29" s="1"/>
  <c r="R29"/>
  <c r="V29" s="1"/>
  <c r="Q29"/>
  <c r="U29" s="1"/>
  <c r="P29"/>
  <c r="T29" s="1"/>
  <c r="S28"/>
  <c r="W28" s="1"/>
  <c r="R28"/>
  <c r="V28" s="1"/>
  <c r="Q28"/>
  <c r="U28" s="1"/>
  <c r="P28"/>
  <c r="T28" s="1"/>
  <c r="K27"/>
  <c r="S27" s="1"/>
  <c r="W27" s="1"/>
  <c r="J27"/>
  <c r="R27" s="1"/>
  <c r="V27" s="1"/>
  <c r="I27"/>
  <c r="Q27" s="1"/>
  <c r="U27" s="1"/>
  <c r="H27"/>
  <c r="P27" s="1"/>
  <c r="T27" s="1"/>
  <c r="S26"/>
  <c r="W26" s="1"/>
  <c r="R26"/>
  <c r="V26" s="1"/>
  <c r="Q26"/>
  <c r="U26" s="1"/>
  <c r="P26"/>
  <c r="T26" s="1"/>
  <c r="K25"/>
  <c r="G25" s="1"/>
  <c r="J25"/>
  <c r="F25" s="1"/>
  <c r="I25"/>
  <c r="H25"/>
  <c r="E25"/>
  <c r="D25"/>
  <c r="K24"/>
  <c r="J24"/>
  <c r="F24" s="1"/>
  <c r="I24"/>
  <c r="H24"/>
  <c r="G24"/>
  <c r="E24"/>
  <c r="D24"/>
  <c r="S23"/>
  <c r="W23" s="1"/>
  <c r="R23"/>
  <c r="V23" s="1"/>
  <c r="Q23"/>
  <c r="U23" s="1"/>
  <c r="P23"/>
  <c r="T23" s="1"/>
  <c r="S22"/>
  <c r="W22" s="1"/>
  <c r="R22"/>
  <c r="V22" s="1"/>
  <c r="Q22"/>
  <c r="U22" s="1"/>
  <c r="P22"/>
  <c r="T22" s="1"/>
  <c r="S21"/>
  <c r="W21" s="1"/>
  <c r="R21"/>
  <c r="V21" s="1"/>
  <c r="Q21"/>
  <c r="U21" s="1"/>
  <c r="P21"/>
  <c r="T21" s="1"/>
  <c r="S20"/>
  <c r="W20" s="1"/>
  <c r="R20"/>
  <c r="V20" s="1"/>
  <c r="Q20"/>
  <c r="U20" s="1"/>
  <c r="P20"/>
  <c r="T20" s="1"/>
  <c r="K19"/>
  <c r="J19"/>
  <c r="I19"/>
  <c r="H19"/>
  <c r="S18"/>
  <c r="W18" s="1"/>
  <c r="R18"/>
  <c r="V18" s="1"/>
  <c r="Q18"/>
  <c r="U18" s="1"/>
  <c r="P18"/>
  <c r="T18" s="1"/>
  <c r="S17"/>
  <c r="W17" s="1"/>
  <c r="R17"/>
  <c r="V17" s="1"/>
  <c r="Q17"/>
  <c r="U17" s="1"/>
  <c r="P17"/>
  <c r="T17" s="1"/>
  <c r="S16"/>
  <c r="W16" s="1"/>
  <c r="R16"/>
  <c r="V16" s="1"/>
  <c r="Q16"/>
  <c r="U16" s="1"/>
  <c r="P16"/>
  <c r="T16" s="1"/>
  <c r="S15"/>
  <c r="W15" s="1"/>
  <c r="R15"/>
  <c r="V15" s="1"/>
  <c r="Q15"/>
  <c r="U15" s="1"/>
  <c r="P15"/>
  <c r="T15" s="1"/>
  <c r="K14"/>
  <c r="K13" s="1"/>
  <c r="J14"/>
  <c r="J13" s="1"/>
  <c r="I14"/>
  <c r="H14"/>
  <c r="I13"/>
  <c r="H13"/>
  <c r="E13"/>
  <c r="D13"/>
  <c r="S12"/>
  <c r="W12" s="1"/>
  <c r="R12"/>
  <c r="V12" s="1"/>
  <c r="Q12"/>
  <c r="U12" s="1"/>
  <c r="P12"/>
  <c r="T12" s="1"/>
  <c r="G12"/>
  <c r="F12"/>
  <c r="E12"/>
  <c r="D12"/>
  <c r="S11"/>
  <c r="W11" s="1"/>
  <c r="R11"/>
  <c r="V11" s="1"/>
  <c r="Q11"/>
  <c r="U11" s="1"/>
  <c r="P11"/>
  <c r="T11" s="1"/>
  <c r="G11"/>
  <c r="F11"/>
  <c r="E11"/>
  <c r="D11"/>
  <c r="I10"/>
  <c r="H10"/>
  <c r="E10"/>
  <c r="D10"/>
  <c r="I9"/>
  <c r="E9"/>
  <c r="O8"/>
  <c r="O143" s="1"/>
  <c r="O145" s="1"/>
  <c r="N8"/>
  <c r="N143" s="1"/>
  <c r="N145" s="1"/>
  <c r="R309" i="5"/>
  <c r="J309" s="1"/>
  <c r="Q309"/>
  <c r="P309"/>
  <c r="N309"/>
  <c r="N307" s="1"/>
  <c r="M309"/>
  <c r="M307" s="1"/>
  <c r="L309"/>
  <c r="H309" s="1"/>
  <c r="K309"/>
  <c r="G309"/>
  <c r="Q307"/>
  <c r="Q305" s="1"/>
  <c r="P307"/>
  <c r="P305" s="1"/>
  <c r="K307"/>
  <c r="G307" s="1"/>
  <c r="O305"/>
  <c r="J304"/>
  <c r="I304"/>
  <c r="H304"/>
  <c r="G304"/>
  <c r="J303"/>
  <c r="I303"/>
  <c r="H303"/>
  <c r="G303"/>
  <c r="R301"/>
  <c r="Q301"/>
  <c r="P301"/>
  <c r="O301"/>
  <c r="N301"/>
  <c r="M301"/>
  <c r="L301"/>
  <c r="H301" s="1"/>
  <c r="K301"/>
  <c r="J301"/>
  <c r="I301"/>
  <c r="G301"/>
  <c r="J299"/>
  <c r="I299"/>
  <c r="H299"/>
  <c r="G299"/>
  <c r="R297"/>
  <c r="Q297"/>
  <c r="P297"/>
  <c r="O297"/>
  <c r="N297"/>
  <c r="M297"/>
  <c r="L297"/>
  <c r="K297"/>
  <c r="J297"/>
  <c r="I297"/>
  <c r="H297"/>
  <c r="G297"/>
  <c r="R296"/>
  <c r="R294" s="1"/>
  <c r="R273" s="1"/>
  <c r="Q296"/>
  <c r="Q294" s="1"/>
  <c r="Q273" s="1"/>
  <c r="P296"/>
  <c r="O296"/>
  <c r="N296"/>
  <c r="N294" s="1"/>
  <c r="M296"/>
  <c r="M294" s="1"/>
  <c r="L296"/>
  <c r="H296" s="1"/>
  <c r="K296"/>
  <c r="G296" s="1"/>
  <c r="P294"/>
  <c r="P273" s="1"/>
  <c r="O294"/>
  <c r="O273" s="1"/>
  <c r="J293"/>
  <c r="I293"/>
  <c r="H293"/>
  <c r="G293"/>
  <c r="R291"/>
  <c r="Q291"/>
  <c r="P291"/>
  <c r="O291"/>
  <c r="N291"/>
  <c r="M291"/>
  <c r="L291"/>
  <c r="K291"/>
  <c r="J291"/>
  <c r="I291"/>
  <c r="H291"/>
  <c r="G291"/>
  <c r="J290"/>
  <c r="I290"/>
  <c r="H290"/>
  <c r="G290"/>
  <c r="R288"/>
  <c r="Q288"/>
  <c r="P288"/>
  <c r="O288"/>
  <c r="N288"/>
  <c r="M288"/>
  <c r="L288"/>
  <c r="K288"/>
  <c r="J288"/>
  <c r="I288"/>
  <c r="H288"/>
  <c r="G288"/>
  <c r="J287"/>
  <c r="I287"/>
  <c r="H287"/>
  <c r="G287"/>
  <c r="R285"/>
  <c r="Q285"/>
  <c r="P285"/>
  <c r="O285"/>
  <c r="N285"/>
  <c r="M285"/>
  <c r="L285"/>
  <c r="K285"/>
  <c r="J285"/>
  <c r="I285"/>
  <c r="H285"/>
  <c r="G285"/>
  <c r="J284"/>
  <c r="I284"/>
  <c r="H284"/>
  <c r="G284"/>
  <c r="R282"/>
  <c r="Q282"/>
  <c r="P282"/>
  <c r="O282"/>
  <c r="N282"/>
  <c r="M282"/>
  <c r="L282"/>
  <c r="K282"/>
  <c r="J282"/>
  <c r="I282"/>
  <c r="H282"/>
  <c r="G282"/>
  <c r="J281"/>
  <c r="I281"/>
  <c r="H281"/>
  <c r="G281"/>
  <c r="R279"/>
  <c r="Q279"/>
  <c r="P279"/>
  <c r="O279"/>
  <c r="N279"/>
  <c r="M279"/>
  <c r="L279"/>
  <c r="H279" s="1"/>
  <c r="K279"/>
  <c r="J279"/>
  <c r="I279"/>
  <c r="G279"/>
  <c r="J278"/>
  <c r="I278"/>
  <c r="H278"/>
  <c r="G278"/>
  <c r="J277"/>
  <c r="I277"/>
  <c r="H277"/>
  <c r="G277"/>
  <c r="R275"/>
  <c r="Q275"/>
  <c r="P275"/>
  <c r="O275"/>
  <c r="N275"/>
  <c r="M275"/>
  <c r="L275"/>
  <c r="H275" s="1"/>
  <c r="K275"/>
  <c r="J275"/>
  <c r="I275"/>
  <c r="G275"/>
  <c r="J272"/>
  <c r="I272"/>
  <c r="H272"/>
  <c r="G272"/>
  <c r="R270"/>
  <c r="Q270"/>
  <c r="P270"/>
  <c r="O270"/>
  <c r="N270"/>
  <c r="M270"/>
  <c r="L270"/>
  <c r="K270"/>
  <c r="J270"/>
  <c r="I270"/>
  <c r="H270"/>
  <c r="G270"/>
  <c r="J269"/>
  <c r="I269"/>
  <c r="H269"/>
  <c r="G269"/>
  <c r="R267"/>
  <c r="Q267"/>
  <c r="P267"/>
  <c r="O267"/>
  <c r="N267"/>
  <c r="M267"/>
  <c r="L267"/>
  <c r="K267"/>
  <c r="J267"/>
  <c r="I267"/>
  <c r="H267"/>
  <c r="G267"/>
  <c r="J266"/>
  <c r="I266"/>
  <c r="H266"/>
  <c r="G266"/>
  <c r="R264"/>
  <c r="Q264"/>
  <c r="P264"/>
  <c r="O264"/>
  <c r="N264"/>
  <c r="M264"/>
  <c r="L264"/>
  <c r="K264"/>
  <c r="J264"/>
  <c r="I264"/>
  <c r="H264"/>
  <c r="G264"/>
  <c r="J263"/>
  <c r="I263"/>
  <c r="H263"/>
  <c r="G263"/>
  <c r="R262"/>
  <c r="R260" s="1"/>
  <c r="N262"/>
  <c r="N260" s="1"/>
  <c r="M262"/>
  <c r="I262" s="1"/>
  <c r="L262"/>
  <c r="H262" s="1"/>
  <c r="K262"/>
  <c r="G262" s="1"/>
  <c r="Q260"/>
  <c r="P260"/>
  <c r="O260"/>
  <c r="M260"/>
  <c r="I260" s="1"/>
  <c r="J259"/>
  <c r="I259"/>
  <c r="H259"/>
  <c r="G259"/>
  <c r="N258"/>
  <c r="N256" s="1"/>
  <c r="J256" s="1"/>
  <c r="M258"/>
  <c r="I258" s="1"/>
  <c r="L258"/>
  <c r="H258" s="1"/>
  <c r="K258"/>
  <c r="G258" s="1"/>
  <c r="J258"/>
  <c r="R256"/>
  <c r="Q256"/>
  <c r="P256"/>
  <c r="O256"/>
  <c r="K256"/>
  <c r="G256" s="1"/>
  <c r="J255"/>
  <c r="I255"/>
  <c r="H255"/>
  <c r="G255"/>
  <c r="J254"/>
  <c r="I254"/>
  <c r="H254"/>
  <c r="G254"/>
  <c r="R252"/>
  <c r="Q252"/>
  <c r="P252"/>
  <c r="O252"/>
  <c r="N252"/>
  <c r="M252"/>
  <c r="L252"/>
  <c r="K252"/>
  <c r="J252"/>
  <c r="I252"/>
  <c r="H252"/>
  <c r="G252"/>
  <c r="J251"/>
  <c r="I251"/>
  <c r="H251"/>
  <c r="G251"/>
  <c r="N250"/>
  <c r="J250" s="1"/>
  <c r="M250"/>
  <c r="I250" s="1"/>
  <c r="L250"/>
  <c r="K250"/>
  <c r="G250" s="1"/>
  <c r="H250"/>
  <c r="R248"/>
  <c r="Q248"/>
  <c r="P248"/>
  <c r="O248"/>
  <c r="L248"/>
  <c r="H248" s="1"/>
  <c r="J247"/>
  <c r="I247"/>
  <c r="H247"/>
  <c r="G247"/>
  <c r="R246"/>
  <c r="Q246"/>
  <c r="P246"/>
  <c r="O246"/>
  <c r="O244" s="1"/>
  <c r="N246"/>
  <c r="M246"/>
  <c r="I246" s="1"/>
  <c r="L246"/>
  <c r="K246"/>
  <c r="G246" s="1"/>
  <c r="J246"/>
  <c r="H246"/>
  <c r="R244"/>
  <c r="Q244"/>
  <c r="P244"/>
  <c r="N244"/>
  <c r="M244"/>
  <c r="L244"/>
  <c r="H244"/>
  <c r="J241"/>
  <c r="I241"/>
  <c r="H241"/>
  <c r="G241"/>
  <c r="R239"/>
  <c r="Q239"/>
  <c r="P239"/>
  <c r="O239"/>
  <c r="N239"/>
  <c r="M239"/>
  <c r="L239"/>
  <c r="K239"/>
  <c r="J239"/>
  <c r="I239"/>
  <c r="H239"/>
  <c r="G239"/>
  <c r="J238"/>
  <c r="I238"/>
  <c r="H238"/>
  <c r="G238"/>
  <c r="R236"/>
  <c r="Q236"/>
  <c r="P236"/>
  <c r="O236"/>
  <c r="N236"/>
  <c r="M236"/>
  <c r="L236"/>
  <c r="K236"/>
  <c r="J236"/>
  <c r="I236"/>
  <c r="H236"/>
  <c r="G236"/>
  <c r="N235"/>
  <c r="M235"/>
  <c r="L235"/>
  <c r="H235" s="1"/>
  <c r="K235"/>
  <c r="G235" s="1"/>
  <c r="J235"/>
  <c r="I235"/>
  <c r="N234"/>
  <c r="N231" s="1"/>
  <c r="J231" s="1"/>
  <c r="M234"/>
  <c r="M231" s="1"/>
  <c r="I231" s="1"/>
  <c r="L234"/>
  <c r="H234" s="1"/>
  <c r="K234"/>
  <c r="G234" s="1"/>
  <c r="J234"/>
  <c r="I234"/>
  <c r="J233"/>
  <c r="I233"/>
  <c r="H233"/>
  <c r="G233"/>
  <c r="R231"/>
  <c r="Q231"/>
  <c r="P231"/>
  <c r="O231"/>
  <c r="L231"/>
  <c r="H231" s="1"/>
  <c r="R230"/>
  <c r="Q230"/>
  <c r="Q226" s="1"/>
  <c r="P230"/>
  <c r="O230"/>
  <c r="N230"/>
  <c r="M230"/>
  <c r="M226" s="1"/>
  <c r="I226" s="1"/>
  <c r="L230"/>
  <c r="H230" s="1"/>
  <c r="K230"/>
  <c r="J230"/>
  <c r="I230"/>
  <c r="G230"/>
  <c r="J229"/>
  <c r="I229"/>
  <c r="H229"/>
  <c r="G229"/>
  <c r="R228"/>
  <c r="Q228"/>
  <c r="P228"/>
  <c r="O228"/>
  <c r="N228"/>
  <c r="M228"/>
  <c r="L228"/>
  <c r="K228"/>
  <c r="J228"/>
  <c r="I228"/>
  <c r="H228"/>
  <c r="G228"/>
  <c r="R226"/>
  <c r="P226"/>
  <c r="O226"/>
  <c r="N226"/>
  <c r="L226"/>
  <c r="H226" s="1"/>
  <c r="K226"/>
  <c r="G226" s="1"/>
  <c r="J226"/>
  <c r="J225"/>
  <c r="I225"/>
  <c r="H225"/>
  <c r="G225"/>
  <c r="J224"/>
  <c r="I224"/>
  <c r="H224"/>
  <c r="G224"/>
  <c r="J223"/>
  <c r="I223"/>
  <c r="H223"/>
  <c r="G223"/>
  <c r="R222"/>
  <c r="Q222"/>
  <c r="P222"/>
  <c r="O222"/>
  <c r="N222"/>
  <c r="M222"/>
  <c r="L222"/>
  <c r="K222"/>
  <c r="J222"/>
  <c r="I222"/>
  <c r="H222"/>
  <c r="R221"/>
  <c r="Q221"/>
  <c r="P221"/>
  <c r="O221"/>
  <c r="N221"/>
  <c r="M221"/>
  <c r="I221" s="1"/>
  <c r="L221"/>
  <c r="H221" s="1"/>
  <c r="K221"/>
  <c r="G221" s="1"/>
  <c r="J221"/>
  <c r="J220"/>
  <c r="I220"/>
  <c r="H220"/>
  <c r="G220"/>
  <c r="R219"/>
  <c r="R217" s="1"/>
  <c r="Q219"/>
  <c r="P219"/>
  <c r="O219"/>
  <c r="O217" s="1"/>
  <c r="N219"/>
  <c r="N217" s="1"/>
  <c r="J217" s="1"/>
  <c r="M219"/>
  <c r="L219"/>
  <c r="H219" s="1"/>
  <c r="K219"/>
  <c r="K217" s="1"/>
  <c r="G217" s="1"/>
  <c r="J219"/>
  <c r="I219"/>
  <c r="Q217"/>
  <c r="P217"/>
  <c r="M217"/>
  <c r="I217" s="1"/>
  <c r="R216"/>
  <c r="R214" s="1"/>
  <c r="Q216"/>
  <c r="Q214" s="1"/>
  <c r="P216"/>
  <c r="P214" s="1"/>
  <c r="O216"/>
  <c r="O214" s="1"/>
  <c r="N216"/>
  <c r="N214" s="1"/>
  <c r="M216"/>
  <c r="I216" s="1"/>
  <c r="L216"/>
  <c r="H216" s="1"/>
  <c r="K216"/>
  <c r="G216" s="1"/>
  <c r="M214"/>
  <c r="J211"/>
  <c r="I211"/>
  <c r="H211"/>
  <c r="G211"/>
  <c r="J210"/>
  <c r="I210"/>
  <c r="H210"/>
  <c r="G210"/>
  <c r="R208"/>
  <c r="Q208"/>
  <c r="P208"/>
  <c r="O208"/>
  <c r="N208"/>
  <c r="M208"/>
  <c r="L208"/>
  <c r="K208"/>
  <c r="J208"/>
  <c r="I208"/>
  <c r="H208"/>
  <c r="G208"/>
  <c r="J207"/>
  <c r="I207"/>
  <c r="H207"/>
  <c r="G207"/>
  <c r="R205"/>
  <c r="Q205"/>
  <c r="P205"/>
  <c r="O205"/>
  <c r="N205"/>
  <c r="M205"/>
  <c r="L205"/>
  <c r="K205"/>
  <c r="J205"/>
  <c r="I205"/>
  <c r="H205"/>
  <c r="G205"/>
  <c r="J204"/>
  <c r="I204"/>
  <c r="H204"/>
  <c r="G204"/>
  <c r="R202"/>
  <c r="Q202"/>
  <c r="P202"/>
  <c r="O202"/>
  <c r="N202"/>
  <c r="M202"/>
  <c r="L202"/>
  <c r="K202"/>
  <c r="J202"/>
  <c r="I202"/>
  <c r="H202"/>
  <c r="G202"/>
  <c r="J201"/>
  <c r="I201"/>
  <c r="H201"/>
  <c r="G201"/>
  <c r="J200"/>
  <c r="I200"/>
  <c r="H200"/>
  <c r="G200"/>
  <c r="J199"/>
  <c r="I199"/>
  <c r="H199"/>
  <c r="G199"/>
  <c r="J198"/>
  <c r="I198"/>
  <c r="H198"/>
  <c r="G198"/>
  <c r="R196"/>
  <c r="Q196"/>
  <c r="P196"/>
  <c r="O196"/>
  <c r="N196"/>
  <c r="M196"/>
  <c r="I196" s="1"/>
  <c r="L196"/>
  <c r="K196"/>
  <c r="J196"/>
  <c r="H196"/>
  <c r="G196"/>
  <c r="J195"/>
  <c r="I195"/>
  <c r="H195"/>
  <c r="G195"/>
  <c r="J194"/>
  <c r="I194"/>
  <c r="H194"/>
  <c r="G194"/>
  <c r="J193"/>
  <c r="I193"/>
  <c r="H193"/>
  <c r="G193"/>
  <c r="J192"/>
  <c r="I192"/>
  <c r="H192"/>
  <c r="G192"/>
  <c r="R190"/>
  <c r="Q190"/>
  <c r="P190"/>
  <c r="O190"/>
  <c r="N190"/>
  <c r="M190"/>
  <c r="I190" s="1"/>
  <c r="L190"/>
  <c r="K190"/>
  <c r="J190"/>
  <c r="H190"/>
  <c r="G190"/>
  <c r="J189"/>
  <c r="I189"/>
  <c r="H189"/>
  <c r="G189"/>
  <c r="J188"/>
  <c r="I188"/>
  <c r="H188"/>
  <c r="G188"/>
  <c r="J187"/>
  <c r="I187"/>
  <c r="H187"/>
  <c r="G187"/>
  <c r="R185"/>
  <c r="Q185"/>
  <c r="P185"/>
  <c r="O185"/>
  <c r="N185"/>
  <c r="M185"/>
  <c r="L185"/>
  <c r="K185"/>
  <c r="J185"/>
  <c r="I185"/>
  <c r="H185"/>
  <c r="G185"/>
  <c r="R183"/>
  <c r="Q183"/>
  <c r="P183"/>
  <c r="O183"/>
  <c r="N183"/>
  <c r="M183"/>
  <c r="L183"/>
  <c r="K183"/>
  <c r="J183"/>
  <c r="I183"/>
  <c r="H183"/>
  <c r="G183"/>
  <c r="J182"/>
  <c r="I182"/>
  <c r="H182"/>
  <c r="G182"/>
  <c r="R180"/>
  <c r="Q180"/>
  <c r="P180"/>
  <c r="O180"/>
  <c r="N180"/>
  <c r="M180"/>
  <c r="L180"/>
  <c r="K180"/>
  <c r="J180"/>
  <c r="I180"/>
  <c r="H180"/>
  <c r="G180"/>
  <c r="J179"/>
  <c r="I179"/>
  <c r="H179"/>
  <c r="G179"/>
  <c r="R177"/>
  <c r="Q177"/>
  <c r="P177"/>
  <c r="O177"/>
  <c r="N177"/>
  <c r="M177"/>
  <c r="L177"/>
  <c r="K177"/>
  <c r="J177"/>
  <c r="I177"/>
  <c r="H177"/>
  <c r="G177"/>
  <c r="R176"/>
  <c r="Q176"/>
  <c r="P176"/>
  <c r="O176"/>
  <c r="N176"/>
  <c r="M176"/>
  <c r="L176"/>
  <c r="H176" s="1"/>
  <c r="K176"/>
  <c r="J176"/>
  <c r="I176"/>
  <c r="G176"/>
  <c r="R174"/>
  <c r="Q174"/>
  <c r="P174"/>
  <c r="O174"/>
  <c r="N174"/>
  <c r="J174" s="1"/>
  <c r="M174"/>
  <c r="L174"/>
  <c r="H174" s="1"/>
  <c r="K174"/>
  <c r="I174"/>
  <c r="G174"/>
  <c r="R173"/>
  <c r="R171" s="1"/>
  <c r="Q173"/>
  <c r="P173"/>
  <c r="O173"/>
  <c r="O171" s="1"/>
  <c r="O163" s="1"/>
  <c r="N173"/>
  <c r="N171" s="1"/>
  <c r="M173"/>
  <c r="I173" s="1"/>
  <c r="L173"/>
  <c r="K173"/>
  <c r="G173" s="1"/>
  <c r="J173"/>
  <c r="H173"/>
  <c r="Q171"/>
  <c r="P171"/>
  <c r="M171"/>
  <c r="I171" s="1"/>
  <c r="L171"/>
  <c r="H171"/>
  <c r="J170"/>
  <c r="I170"/>
  <c r="H170"/>
  <c r="G170"/>
  <c r="R168"/>
  <c r="Q168"/>
  <c r="P168"/>
  <c r="O168"/>
  <c r="N168"/>
  <c r="M168"/>
  <c r="L168"/>
  <c r="K168"/>
  <c r="J168"/>
  <c r="I168"/>
  <c r="H168"/>
  <c r="G168"/>
  <c r="R167"/>
  <c r="Q167"/>
  <c r="P167"/>
  <c r="O167"/>
  <c r="N167"/>
  <c r="M167"/>
  <c r="I167" s="1"/>
  <c r="L167"/>
  <c r="K167"/>
  <c r="G167" s="1"/>
  <c r="J167"/>
  <c r="H167"/>
  <c r="R165"/>
  <c r="Q165"/>
  <c r="Q163" s="1"/>
  <c r="P165"/>
  <c r="O165"/>
  <c r="N165"/>
  <c r="M165"/>
  <c r="I165" s="1"/>
  <c r="L165"/>
  <c r="H165" s="1"/>
  <c r="K165"/>
  <c r="J165"/>
  <c r="G165"/>
  <c r="R162"/>
  <c r="Q162"/>
  <c r="P162"/>
  <c r="P160" s="1"/>
  <c r="O162"/>
  <c r="O160" s="1"/>
  <c r="N162"/>
  <c r="J162" s="1"/>
  <c r="M162"/>
  <c r="I162" s="1"/>
  <c r="L162"/>
  <c r="H162" s="1"/>
  <c r="K162"/>
  <c r="G162" s="1"/>
  <c r="R160"/>
  <c r="Q160"/>
  <c r="N160"/>
  <c r="J160" s="1"/>
  <c r="M160"/>
  <c r="I160" s="1"/>
  <c r="J159"/>
  <c r="I159"/>
  <c r="H159"/>
  <c r="G159"/>
  <c r="R157"/>
  <c r="Q157"/>
  <c r="P157"/>
  <c r="O157"/>
  <c r="N157"/>
  <c r="M157"/>
  <c r="L157"/>
  <c r="K157"/>
  <c r="J157"/>
  <c r="I157"/>
  <c r="H157"/>
  <c r="G157"/>
  <c r="J156"/>
  <c r="I156"/>
  <c r="H156"/>
  <c r="G156"/>
  <c r="R154"/>
  <c r="Q154"/>
  <c r="P154"/>
  <c r="O154"/>
  <c r="N154"/>
  <c r="M154"/>
  <c r="L154"/>
  <c r="K154"/>
  <c r="J154"/>
  <c r="I154"/>
  <c r="H154"/>
  <c r="G154"/>
  <c r="J153"/>
  <c r="I153"/>
  <c r="H153"/>
  <c r="G153"/>
  <c r="R151"/>
  <c r="Q151"/>
  <c r="P151"/>
  <c r="O151"/>
  <c r="N151"/>
  <c r="M151"/>
  <c r="L151"/>
  <c r="K151"/>
  <c r="J151"/>
  <c r="I151"/>
  <c r="H151"/>
  <c r="G151"/>
  <c r="J150"/>
  <c r="I150"/>
  <c r="H150"/>
  <c r="G150"/>
  <c r="R148"/>
  <c r="Q148"/>
  <c r="P148"/>
  <c r="O148"/>
  <c r="N148"/>
  <c r="M148"/>
  <c r="L148"/>
  <c r="K148"/>
  <c r="J148"/>
  <c r="I148"/>
  <c r="H148"/>
  <c r="G148"/>
  <c r="R147"/>
  <c r="Q147"/>
  <c r="P147"/>
  <c r="P145" s="1"/>
  <c r="P143" s="1"/>
  <c r="O147"/>
  <c r="N147"/>
  <c r="M147"/>
  <c r="I147" s="1"/>
  <c r="L147"/>
  <c r="H147" s="1"/>
  <c r="K147"/>
  <c r="K145" s="1"/>
  <c r="J147"/>
  <c r="G147"/>
  <c r="R145"/>
  <c r="R143" s="1"/>
  <c r="Q145"/>
  <c r="O145"/>
  <c r="O143" s="1"/>
  <c r="N145"/>
  <c r="N143" s="1"/>
  <c r="J145"/>
  <c r="Q143"/>
  <c r="R142"/>
  <c r="R140" s="1"/>
  <c r="Q142"/>
  <c r="P142"/>
  <c r="O142"/>
  <c r="N142"/>
  <c r="N140" s="1"/>
  <c r="J140" s="1"/>
  <c r="M142"/>
  <c r="I142" s="1"/>
  <c r="L142"/>
  <c r="K142"/>
  <c r="J142"/>
  <c r="H142"/>
  <c r="G142"/>
  <c r="Q140"/>
  <c r="P140"/>
  <c r="O140"/>
  <c r="L140"/>
  <c r="H140" s="1"/>
  <c r="K140"/>
  <c r="G140"/>
  <c r="R139"/>
  <c r="Q139"/>
  <c r="P139"/>
  <c r="O139"/>
  <c r="N139"/>
  <c r="M139"/>
  <c r="L139"/>
  <c r="K139"/>
  <c r="K131" s="1"/>
  <c r="J139"/>
  <c r="I139"/>
  <c r="H139"/>
  <c r="G139"/>
  <c r="J138"/>
  <c r="I138"/>
  <c r="H138"/>
  <c r="G138"/>
  <c r="R137"/>
  <c r="J137" s="1"/>
  <c r="Q137"/>
  <c r="P137"/>
  <c r="O137"/>
  <c r="G137" s="1"/>
  <c r="I137"/>
  <c r="H137"/>
  <c r="J136"/>
  <c r="I136"/>
  <c r="H136"/>
  <c r="G136"/>
  <c r="J135"/>
  <c r="I135"/>
  <c r="H135"/>
  <c r="G135"/>
  <c r="J134"/>
  <c r="I134"/>
  <c r="H134"/>
  <c r="G134"/>
  <c r="J133"/>
  <c r="I133"/>
  <c r="H133"/>
  <c r="G133"/>
  <c r="R131"/>
  <c r="Q131"/>
  <c r="P131"/>
  <c r="N131"/>
  <c r="J131" s="1"/>
  <c r="M131"/>
  <c r="L131"/>
  <c r="I131"/>
  <c r="H131"/>
  <c r="J130"/>
  <c r="I130"/>
  <c r="H130"/>
  <c r="G130"/>
  <c r="J129"/>
  <c r="I129"/>
  <c r="H129"/>
  <c r="G129"/>
  <c r="J128"/>
  <c r="I128"/>
  <c r="H128"/>
  <c r="G128"/>
  <c r="J127"/>
  <c r="I127"/>
  <c r="H127"/>
  <c r="G127"/>
  <c r="R125"/>
  <c r="Q125"/>
  <c r="P125"/>
  <c r="O125"/>
  <c r="N125"/>
  <c r="M125"/>
  <c r="L125"/>
  <c r="K125"/>
  <c r="J125"/>
  <c r="I125"/>
  <c r="H125"/>
  <c r="G125"/>
  <c r="J124"/>
  <c r="I124"/>
  <c r="H124"/>
  <c r="G124"/>
  <c r="R122"/>
  <c r="Q122"/>
  <c r="P122"/>
  <c r="O122"/>
  <c r="N122"/>
  <c r="M122"/>
  <c r="L122"/>
  <c r="K122"/>
  <c r="J122"/>
  <c r="I122"/>
  <c r="H122"/>
  <c r="G122"/>
  <c r="J121"/>
  <c r="I121"/>
  <c r="H121"/>
  <c r="G121"/>
  <c r="J120"/>
  <c r="I120"/>
  <c r="H120"/>
  <c r="G120"/>
  <c r="J119"/>
  <c r="I119"/>
  <c r="H119"/>
  <c r="G119"/>
  <c r="J118"/>
  <c r="I118"/>
  <c r="H118"/>
  <c r="G118"/>
  <c r="R117"/>
  <c r="R115" s="1"/>
  <c r="Q117"/>
  <c r="P117"/>
  <c r="O117"/>
  <c r="N117"/>
  <c r="N115" s="1"/>
  <c r="J115" s="1"/>
  <c r="M117"/>
  <c r="I117" s="1"/>
  <c r="L117"/>
  <c r="K117"/>
  <c r="H117"/>
  <c r="G117"/>
  <c r="Q115"/>
  <c r="P115"/>
  <c r="O115"/>
  <c r="M115"/>
  <c r="I115" s="1"/>
  <c r="L115"/>
  <c r="K115"/>
  <c r="H115"/>
  <c r="G115"/>
  <c r="J114"/>
  <c r="I114"/>
  <c r="H114"/>
  <c r="G114"/>
  <c r="J113"/>
  <c r="I113"/>
  <c r="H113"/>
  <c r="G113"/>
  <c r="J112"/>
  <c r="I112"/>
  <c r="H112"/>
  <c r="G112"/>
  <c r="R110"/>
  <c r="Q110"/>
  <c r="P110"/>
  <c r="O110"/>
  <c r="N110"/>
  <c r="M110"/>
  <c r="L110"/>
  <c r="K110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R105"/>
  <c r="J105" s="1"/>
  <c r="Q105"/>
  <c r="I105" s="1"/>
  <c r="P105"/>
  <c r="H105" s="1"/>
  <c r="O105"/>
  <c r="G105"/>
  <c r="J104"/>
  <c r="I104"/>
  <c r="H104"/>
  <c r="G104"/>
  <c r="R102"/>
  <c r="O102"/>
  <c r="G102" s="1"/>
  <c r="N102"/>
  <c r="M102"/>
  <c r="L102"/>
  <c r="K102"/>
  <c r="J102"/>
  <c r="J101"/>
  <c r="I101"/>
  <c r="H101"/>
  <c r="G101"/>
  <c r="J100"/>
  <c r="I100"/>
  <c r="H100"/>
  <c r="G100"/>
  <c r="J99"/>
  <c r="I99"/>
  <c r="H99"/>
  <c r="G99"/>
  <c r="R98"/>
  <c r="Q98"/>
  <c r="P98"/>
  <c r="O98"/>
  <c r="O96" s="1"/>
  <c r="N98"/>
  <c r="J98" s="1"/>
  <c r="M98"/>
  <c r="L98"/>
  <c r="K98"/>
  <c r="G98" s="1"/>
  <c r="I98"/>
  <c r="H98"/>
  <c r="R96"/>
  <c r="Q96"/>
  <c r="P96"/>
  <c r="N96"/>
  <c r="M96"/>
  <c r="I96" s="1"/>
  <c r="L96"/>
  <c r="H96"/>
  <c r="J95"/>
  <c r="I95"/>
  <c r="H95"/>
  <c r="G95"/>
  <c r="J94"/>
  <c r="I94"/>
  <c r="H94"/>
  <c r="G94"/>
  <c r="R92"/>
  <c r="Q92"/>
  <c r="P92"/>
  <c r="O92"/>
  <c r="N92"/>
  <c r="M92"/>
  <c r="L92"/>
  <c r="K92"/>
  <c r="J92"/>
  <c r="I92"/>
  <c r="H92"/>
  <c r="G92"/>
  <c r="L90"/>
  <c r="J89"/>
  <c r="I89"/>
  <c r="H89"/>
  <c r="G89"/>
  <c r="R87"/>
  <c r="Q87"/>
  <c r="P87"/>
  <c r="O87"/>
  <c r="N87"/>
  <c r="M87"/>
  <c r="L87"/>
  <c r="K87"/>
  <c r="J87"/>
  <c r="I87"/>
  <c r="H87"/>
  <c r="G87"/>
  <c r="J86"/>
  <c r="I86"/>
  <c r="H86"/>
  <c r="G86"/>
  <c r="R84"/>
  <c r="Q84"/>
  <c r="P84"/>
  <c r="O84"/>
  <c r="N84"/>
  <c r="M84"/>
  <c r="L84"/>
  <c r="K84"/>
  <c r="J84"/>
  <c r="I84"/>
  <c r="H84"/>
  <c r="G84"/>
  <c r="J83"/>
  <c r="I83"/>
  <c r="H83"/>
  <c r="G83"/>
  <c r="R81"/>
  <c r="Q81"/>
  <c r="P81"/>
  <c r="O81"/>
  <c r="N81"/>
  <c r="M81"/>
  <c r="L81"/>
  <c r="K81"/>
  <c r="J81"/>
  <c r="I81"/>
  <c r="H81"/>
  <c r="G81"/>
  <c r="J80"/>
  <c r="I80"/>
  <c r="H80"/>
  <c r="G80"/>
  <c r="R78"/>
  <c r="Q78"/>
  <c r="P78"/>
  <c r="O78"/>
  <c r="N78"/>
  <c r="M78"/>
  <c r="L78"/>
  <c r="K78"/>
  <c r="J78"/>
  <c r="I78"/>
  <c r="H78"/>
  <c r="G78"/>
  <c r="J77"/>
  <c r="I77"/>
  <c r="H77"/>
  <c r="G77"/>
  <c r="J76"/>
  <c r="I76"/>
  <c r="H76"/>
  <c r="G76"/>
  <c r="R74"/>
  <c r="Q74"/>
  <c r="P74"/>
  <c r="O74"/>
  <c r="N74"/>
  <c r="M74"/>
  <c r="L74"/>
  <c r="K74"/>
  <c r="J74"/>
  <c r="I74"/>
  <c r="H74"/>
  <c r="G74"/>
  <c r="J73"/>
  <c r="I73"/>
  <c r="H73"/>
  <c r="G73"/>
  <c r="R71"/>
  <c r="Q71"/>
  <c r="P71"/>
  <c r="O71"/>
  <c r="N71"/>
  <c r="M71"/>
  <c r="L71"/>
  <c r="K71"/>
  <c r="J71"/>
  <c r="I71"/>
  <c r="H71"/>
  <c r="G71"/>
  <c r="J70"/>
  <c r="I70"/>
  <c r="H70"/>
  <c r="G70"/>
  <c r="J69"/>
  <c r="I69"/>
  <c r="H69"/>
  <c r="G69"/>
  <c r="J68"/>
  <c r="I68"/>
  <c r="H68"/>
  <c r="G68"/>
  <c r="R66"/>
  <c r="Q66"/>
  <c r="P66"/>
  <c r="O66"/>
  <c r="N66"/>
  <c r="M66"/>
  <c r="L66"/>
  <c r="K66"/>
  <c r="J66"/>
  <c r="I66"/>
  <c r="H66"/>
  <c r="G66"/>
  <c r="R64"/>
  <c r="Q64"/>
  <c r="P64"/>
  <c r="O64"/>
  <c r="N64"/>
  <c r="M64"/>
  <c r="L64"/>
  <c r="K64"/>
  <c r="J64"/>
  <c r="I64"/>
  <c r="H64"/>
  <c r="G64"/>
  <c r="J63"/>
  <c r="I63"/>
  <c r="H63"/>
  <c r="G63"/>
  <c r="R61"/>
  <c r="Q61"/>
  <c r="P61"/>
  <c r="O61"/>
  <c r="N61"/>
  <c r="M61"/>
  <c r="L61"/>
  <c r="K61"/>
  <c r="J61"/>
  <c r="I61"/>
  <c r="H61"/>
  <c r="G61"/>
  <c r="J60"/>
  <c r="I60"/>
  <c r="H60"/>
  <c r="G60"/>
  <c r="J59"/>
  <c r="I59"/>
  <c r="H59"/>
  <c r="G59"/>
  <c r="J58"/>
  <c r="I58"/>
  <c r="H58"/>
  <c r="G58"/>
  <c r="R57"/>
  <c r="Q57"/>
  <c r="P57"/>
  <c r="O57"/>
  <c r="N57"/>
  <c r="M57"/>
  <c r="L57"/>
  <c r="K57"/>
  <c r="J57"/>
  <c r="I57"/>
  <c r="H57"/>
  <c r="G57"/>
  <c r="J56"/>
  <c r="I56"/>
  <c r="H56"/>
  <c r="G56"/>
  <c r="R54"/>
  <c r="Q54"/>
  <c r="P54"/>
  <c r="O54"/>
  <c r="N54"/>
  <c r="M54"/>
  <c r="L54"/>
  <c r="K54"/>
  <c r="J54"/>
  <c r="I54"/>
  <c r="H54"/>
  <c r="G54"/>
  <c r="J53"/>
  <c r="I53"/>
  <c r="H53"/>
  <c r="G53"/>
  <c r="R51"/>
  <c r="Q51"/>
  <c r="P51"/>
  <c r="O51"/>
  <c r="N51"/>
  <c r="M51"/>
  <c r="L51"/>
  <c r="K51"/>
  <c r="J51"/>
  <c r="I51"/>
  <c r="H51"/>
  <c r="G51"/>
  <c r="J50"/>
  <c r="I50"/>
  <c r="H50"/>
  <c r="G50"/>
  <c r="R48"/>
  <c r="Q48"/>
  <c r="P48"/>
  <c r="O48"/>
  <c r="N48"/>
  <c r="M48"/>
  <c r="L48"/>
  <c r="K48"/>
  <c r="J48"/>
  <c r="I48"/>
  <c r="H48"/>
  <c r="G48"/>
  <c r="R46"/>
  <c r="Q46"/>
  <c r="P46"/>
  <c r="O46"/>
  <c r="N46"/>
  <c r="M46"/>
  <c r="L46"/>
  <c r="K46"/>
  <c r="J46"/>
  <c r="I46"/>
  <c r="H46"/>
  <c r="G46"/>
  <c r="J45"/>
  <c r="I45"/>
  <c r="H45"/>
  <c r="G45"/>
  <c r="J44"/>
  <c r="I44"/>
  <c r="H44"/>
  <c r="G44"/>
  <c r="J43"/>
  <c r="I43"/>
  <c r="H43"/>
  <c r="G43"/>
  <c r="R41"/>
  <c r="Q41"/>
  <c r="P41"/>
  <c r="O41"/>
  <c r="N41"/>
  <c r="M41"/>
  <c r="L41"/>
  <c r="K41"/>
  <c r="J41"/>
  <c r="I41"/>
  <c r="H41"/>
  <c r="G41"/>
  <c r="R39"/>
  <c r="Q39"/>
  <c r="P39"/>
  <c r="O39"/>
  <c r="N39"/>
  <c r="M39"/>
  <c r="L39"/>
  <c r="K39"/>
  <c r="J39"/>
  <c r="I39"/>
  <c r="H39"/>
  <c r="G39"/>
  <c r="J38"/>
  <c r="I38"/>
  <c r="H38"/>
  <c r="G38"/>
  <c r="R36"/>
  <c r="Q36"/>
  <c r="P36"/>
  <c r="O36"/>
  <c r="N36"/>
  <c r="M36"/>
  <c r="L36"/>
  <c r="K36"/>
  <c r="J36"/>
  <c r="I36"/>
  <c r="H36"/>
  <c r="G36"/>
  <c r="R35"/>
  <c r="Q35"/>
  <c r="P35"/>
  <c r="O35"/>
  <c r="O33" s="1"/>
  <c r="N35"/>
  <c r="M35"/>
  <c r="I35" s="1"/>
  <c r="L35"/>
  <c r="K35"/>
  <c r="G35" s="1"/>
  <c r="J35"/>
  <c r="H35"/>
  <c r="R33"/>
  <c r="Q33"/>
  <c r="P33"/>
  <c r="N33"/>
  <c r="M33"/>
  <c r="L33"/>
  <c r="J33"/>
  <c r="I33"/>
  <c r="H33"/>
  <c r="J32"/>
  <c r="I32"/>
  <c r="H32"/>
  <c r="G32"/>
  <c r="R30"/>
  <c r="Q30"/>
  <c r="P30"/>
  <c r="O30"/>
  <c r="N30"/>
  <c r="M30"/>
  <c r="L30"/>
  <c r="K30"/>
  <c r="J30"/>
  <c r="I30"/>
  <c r="H30"/>
  <c r="G30"/>
  <c r="J29"/>
  <c r="I29"/>
  <c r="H29"/>
  <c r="G29"/>
  <c r="R27"/>
  <c r="Q27"/>
  <c r="P27"/>
  <c r="O27"/>
  <c r="N27"/>
  <c r="M27"/>
  <c r="L27"/>
  <c r="K27"/>
  <c r="J27"/>
  <c r="I27"/>
  <c r="H27"/>
  <c r="G27"/>
  <c r="R26"/>
  <c r="R22" s="1"/>
  <c r="R11" s="1"/>
  <c r="Q26"/>
  <c r="P26"/>
  <c r="O26"/>
  <c r="N26"/>
  <c r="N22" s="1"/>
  <c r="M26"/>
  <c r="I26" s="1"/>
  <c r="L26"/>
  <c r="K26"/>
  <c r="H26"/>
  <c r="G26"/>
  <c r="J25"/>
  <c r="I25"/>
  <c r="H25"/>
  <c r="G25"/>
  <c r="J24"/>
  <c r="I24"/>
  <c r="H24"/>
  <c r="G24"/>
  <c r="Q22"/>
  <c r="Q11" s="1"/>
  <c r="P22"/>
  <c r="O22"/>
  <c r="M22"/>
  <c r="I22" s="1"/>
  <c r="L22"/>
  <c r="K22"/>
  <c r="H22"/>
  <c r="G22"/>
  <c r="J21"/>
  <c r="I21"/>
  <c r="H21"/>
  <c r="G21"/>
  <c r="J20"/>
  <c r="I20"/>
  <c r="H20"/>
  <c r="G20"/>
  <c r="R18"/>
  <c r="Q18"/>
  <c r="P18"/>
  <c r="O18"/>
  <c r="N18"/>
  <c r="M18"/>
  <c r="L18"/>
  <c r="K18"/>
  <c r="J18"/>
  <c r="I18"/>
  <c r="H18"/>
  <c r="G18"/>
  <c r="J17"/>
  <c r="I17"/>
  <c r="H17"/>
  <c r="G17"/>
  <c r="J16"/>
  <c r="I16"/>
  <c r="H16"/>
  <c r="G16"/>
  <c r="R15"/>
  <c r="Q15"/>
  <c r="P15"/>
  <c r="P13" s="1"/>
  <c r="P11" s="1"/>
  <c r="O15"/>
  <c r="N15"/>
  <c r="J15" s="1"/>
  <c r="M15"/>
  <c r="L15"/>
  <c r="H15" s="1"/>
  <c r="K15"/>
  <c r="I15"/>
  <c r="G15"/>
  <c r="R13"/>
  <c r="Q13"/>
  <c r="O13"/>
  <c r="O11" s="1"/>
  <c r="N13"/>
  <c r="M13"/>
  <c r="I13" s="1"/>
  <c r="K13"/>
  <c r="G13" s="1"/>
  <c r="J13"/>
  <c r="O142" i="4"/>
  <c r="K142"/>
  <c r="F142"/>
  <c r="E142"/>
  <c r="D142"/>
  <c r="S141"/>
  <c r="W141" s="1"/>
  <c r="R141"/>
  <c r="V141" s="1"/>
  <c r="Q141"/>
  <c r="U141" s="1"/>
  <c r="P141"/>
  <c r="T141" s="1"/>
  <c r="G141"/>
  <c r="F141"/>
  <c r="E141"/>
  <c r="D141"/>
  <c r="G140"/>
  <c r="F140"/>
  <c r="E140"/>
  <c r="D140"/>
  <c r="O138"/>
  <c r="N138"/>
  <c r="M138"/>
  <c r="L138"/>
  <c r="K138"/>
  <c r="J138"/>
  <c r="I138"/>
  <c r="H138"/>
  <c r="G138"/>
  <c r="F138"/>
  <c r="E138"/>
  <c r="D138"/>
  <c r="G137"/>
  <c r="F137"/>
  <c r="E137"/>
  <c r="D137"/>
  <c r="G136"/>
  <c r="F136"/>
  <c r="E136"/>
  <c r="D136"/>
  <c r="O135"/>
  <c r="N135"/>
  <c r="M135"/>
  <c r="M85" s="1"/>
  <c r="L135"/>
  <c r="L85" s="1"/>
  <c r="G135"/>
  <c r="F135"/>
  <c r="E135"/>
  <c r="D135"/>
  <c r="S130"/>
  <c r="W130" s="1"/>
  <c r="R130"/>
  <c r="V130" s="1"/>
  <c r="Q130"/>
  <c r="U130" s="1"/>
  <c r="P130"/>
  <c r="T130" s="1"/>
  <c r="G130"/>
  <c r="F130"/>
  <c r="E130"/>
  <c r="D130"/>
  <c r="K129"/>
  <c r="J129"/>
  <c r="I129"/>
  <c r="I85" s="1"/>
  <c r="H129"/>
  <c r="H85" s="1"/>
  <c r="G129"/>
  <c r="F129"/>
  <c r="E129"/>
  <c r="D129"/>
  <c r="S127"/>
  <c r="W127" s="1"/>
  <c r="R127"/>
  <c r="V127" s="1"/>
  <c r="Q127"/>
  <c r="U127" s="1"/>
  <c r="P127"/>
  <c r="T127" s="1"/>
  <c r="G127"/>
  <c r="F127"/>
  <c r="E127"/>
  <c r="D127"/>
  <c r="G125"/>
  <c r="F125"/>
  <c r="E125"/>
  <c r="D125"/>
  <c r="G120"/>
  <c r="F120"/>
  <c r="E120"/>
  <c r="D120"/>
  <c r="G119"/>
  <c r="F119"/>
  <c r="E119"/>
  <c r="D119"/>
  <c r="S118"/>
  <c r="W118" s="1"/>
  <c r="R118"/>
  <c r="V118" s="1"/>
  <c r="Q118"/>
  <c r="U118" s="1"/>
  <c r="P118"/>
  <c r="T118" s="1"/>
  <c r="G118"/>
  <c r="F118"/>
  <c r="E118"/>
  <c r="D118"/>
  <c r="G117"/>
  <c r="F117"/>
  <c r="E117"/>
  <c r="D117"/>
  <c r="G116"/>
  <c r="F116"/>
  <c r="E116"/>
  <c r="D116"/>
  <c r="G115"/>
  <c r="F115"/>
  <c r="E115"/>
  <c r="D115"/>
  <c r="G114"/>
  <c r="F114"/>
  <c r="E114"/>
  <c r="D114"/>
  <c r="S113"/>
  <c r="W113" s="1"/>
  <c r="R113"/>
  <c r="V113" s="1"/>
  <c r="Q113"/>
  <c r="U113" s="1"/>
  <c r="P113"/>
  <c r="T113" s="1"/>
  <c r="G113"/>
  <c r="F113"/>
  <c r="E113"/>
  <c r="D113"/>
  <c r="S112"/>
  <c r="W112" s="1"/>
  <c r="R112"/>
  <c r="V112" s="1"/>
  <c r="Q112"/>
  <c r="U112" s="1"/>
  <c r="P112"/>
  <c r="T112" s="1"/>
  <c r="G112"/>
  <c r="F112"/>
  <c r="E112"/>
  <c r="D112"/>
  <c r="S107"/>
  <c r="W107" s="1"/>
  <c r="R107"/>
  <c r="V107" s="1"/>
  <c r="Q107"/>
  <c r="U107" s="1"/>
  <c r="P107"/>
  <c r="T107" s="1"/>
  <c r="G107"/>
  <c r="F107"/>
  <c r="E107"/>
  <c r="D107"/>
  <c r="S105"/>
  <c r="W105" s="1"/>
  <c r="R105"/>
  <c r="V105" s="1"/>
  <c r="Q105"/>
  <c r="U105" s="1"/>
  <c r="P105"/>
  <c r="T105" s="1"/>
  <c r="G105"/>
  <c r="F105"/>
  <c r="E105"/>
  <c r="D105"/>
  <c r="D100" s="1"/>
  <c r="D99" s="1"/>
  <c r="D85" s="1"/>
  <c r="G103"/>
  <c r="F103"/>
  <c r="E103"/>
  <c r="E100" s="1"/>
  <c r="E99" s="1"/>
  <c r="E85" s="1"/>
  <c r="K100"/>
  <c r="J100"/>
  <c r="I100"/>
  <c r="H100"/>
  <c r="G100"/>
  <c r="F100"/>
  <c r="K99"/>
  <c r="J99"/>
  <c r="I99"/>
  <c r="H99"/>
  <c r="G99"/>
  <c r="F99"/>
  <c r="S98"/>
  <c r="W98" s="1"/>
  <c r="R98"/>
  <c r="V98" s="1"/>
  <c r="Q98"/>
  <c r="U98" s="1"/>
  <c r="P98"/>
  <c r="T98" s="1"/>
  <c r="G98"/>
  <c r="F98"/>
  <c r="E98"/>
  <c r="D98"/>
  <c r="S97"/>
  <c r="W97" s="1"/>
  <c r="R97"/>
  <c r="V97" s="1"/>
  <c r="Q97"/>
  <c r="U97" s="1"/>
  <c r="P97"/>
  <c r="T97" s="1"/>
  <c r="G97"/>
  <c r="F97"/>
  <c r="E97"/>
  <c r="D97"/>
  <c r="K95"/>
  <c r="J95"/>
  <c r="I95"/>
  <c r="H95"/>
  <c r="G95"/>
  <c r="F95"/>
  <c r="E95"/>
  <c r="D95"/>
  <c r="S94"/>
  <c r="W94" s="1"/>
  <c r="R94"/>
  <c r="V94" s="1"/>
  <c r="Q94"/>
  <c r="U94" s="1"/>
  <c r="P94"/>
  <c r="T94" s="1"/>
  <c r="G94"/>
  <c r="F94"/>
  <c r="E94"/>
  <c r="D94"/>
  <c r="S93"/>
  <c r="W93" s="1"/>
  <c r="R93"/>
  <c r="V93" s="1"/>
  <c r="Q93"/>
  <c r="U93" s="1"/>
  <c r="P93"/>
  <c r="T93" s="1"/>
  <c r="G93"/>
  <c r="F93"/>
  <c r="E93"/>
  <c r="D93"/>
  <c r="S91"/>
  <c r="W91" s="1"/>
  <c r="R91"/>
  <c r="V91" s="1"/>
  <c r="Q91"/>
  <c r="U91" s="1"/>
  <c r="P91"/>
  <c r="T91" s="1"/>
  <c r="G91"/>
  <c r="F91"/>
  <c r="E91"/>
  <c r="D91"/>
  <c r="K90"/>
  <c r="J90"/>
  <c r="I90"/>
  <c r="H90"/>
  <c r="G90"/>
  <c r="F90"/>
  <c r="E90"/>
  <c r="D90"/>
  <c r="O85"/>
  <c r="N85"/>
  <c r="K85"/>
  <c r="J85"/>
  <c r="G85"/>
  <c r="F85"/>
  <c r="G83"/>
  <c r="F83"/>
  <c r="E83"/>
  <c r="D83"/>
  <c r="O82"/>
  <c r="N82"/>
  <c r="M82"/>
  <c r="L82"/>
  <c r="G82"/>
  <c r="F82"/>
  <c r="E82"/>
  <c r="D82"/>
  <c r="S80"/>
  <c r="W80" s="1"/>
  <c r="R80"/>
  <c r="V80" s="1"/>
  <c r="Q80"/>
  <c r="U80" s="1"/>
  <c r="P80"/>
  <c r="T80" s="1"/>
  <c r="G80"/>
  <c r="F80"/>
  <c r="E80"/>
  <c r="D80"/>
  <c r="G79"/>
  <c r="F79"/>
  <c r="E79"/>
  <c r="D79"/>
  <c r="G78"/>
  <c r="F78"/>
  <c r="E78"/>
  <c r="D78"/>
  <c r="K77"/>
  <c r="J77"/>
  <c r="I77"/>
  <c r="H77"/>
  <c r="G77"/>
  <c r="F77"/>
  <c r="E77"/>
  <c r="D77"/>
  <c r="S76"/>
  <c r="W76" s="1"/>
  <c r="R76"/>
  <c r="V76" s="1"/>
  <c r="Q76"/>
  <c r="U76" s="1"/>
  <c r="P76"/>
  <c r="T76" s="1"/>
  <c r="G76"/>
  <c r="F76"/>
  <c r="E76"/>
  <c r="D76"/>
  <c r="K75"/>
  <c r="J75"/>
  <c r="I75"/>
  <c r="H75"/>
  <c r="G75"/>
  <c r="F75"/>
  <c r="E75"/>
  <c r="D75"/>
  <c r="G74"/>
  <c r="F74"/>
  <c r="E74"/>
  <c r="D74"/>
  <c r="D73" s="1"/>
  <c r="O73"/>
  <c r="N73"/>
  <c r="M73"/>
  <c r="L73"/>
  <c r="G73"/>
  <c r="F73"/>
  <c r="E73"/>
  <c r="O66"/>
  <c r="N66"/>
  <c r="M66"/>
  <c r="M8" s="1"/>
  <c r="M143" s="1"/>
  <c r="M145" s="1"/>
  <c r="L66"/>
  <c r="L8" s="1"/>
  <c r="L143" s="1"/>
  <c r="L145" s="1"/>
  <c r="K66"/>
  <c r="J66"/>
  <c r="I66"/>
  <c r="H66"/>
  <c r="G66"/>
  <c r="F66"/>
  <c r="E66"/>
  <c r="D66"/>
  <c r="S59"/>
  <c r="W59" s="1"/>
  <c r="R59"/>
  <c r="V59" s="1"/>
  <c r="Q59"/>
  <c r="U59" s="1"/>
  <c r="P59"/>
  <c r="T59" s="1"/>
  <c r="G59"/>
  <c r="F59"/>
  <c r="E59"/>
  <c r="D59"/>
  <c r="S58"/>
  <c r="W58" s="1"/>
  <c r="R58"/>
  <c r="V58" s="1"/>
  <c r="Q58"/>
  <c r="U58" s="1"/>
  <c r="P58"/>
  <c r="T58" s="1"/>
  <c r="G58"/>
  <c r="F58"/>
  <c r="E58"/>
  <c r="D58"/>
  <c r="K57"/>
  <c r="J57"/>
  <c r="I57"/>
  <c r="H57"/>
  <c r="H9" s="1"/>
  <c r="H8" s="1"/>
  <c r="H143" s="1"/>
  <c r="H145" s="1"/>
  <c r="G57"/>
  <c r="F57"/>
  <c r="E57"/>
  <c r="D57"/>
  <c r="D9" s="1"/>
  <c r="D8" s="1"/>
  <c r="D143" s="1"/>
  <c r="D145" s="1"/>
  <c r="G56"/>
  <c r="F56"/>
  <c r="E56"/>
  <c r="D56"/>
  <c r="S51"/>
  <c r="W51" s="1"/>
  <c r="R51"/>
  <c r="V51" s="1"/>
  <c r="Q51"/>
  <c r="U51" s="1"/>
  <c r="P51"/>
  <c r="T51" s="1"/>
  <c r="G51"/>
  <c r="F51"/>
  <c r="E51"/>
  <c r="D51"/>
  <c r="S49"/>
  <c r="W49" s="1"/>
  <c r="R49"/>
  <c r="V49" s="1"/>
  <c r="Q49"/>
  <c r="U49" s="1"/>
  <c r="P49"/>
  <c r="T49" s="1"/>
  <c r="G49"/>
  <c r="F49"/>
  <c r="E49"/>
  <c r="D49"/>
  <c r="S47"/>
  <c r="W47" s="1"/>
  <c r="R47"/>
  <c r="V47" s="1"/>
  <c r="Q47"/>
  <c r="U47" s="1"/>
  <c r="P47"/>
  <c r="T47" s="1"/>
  <c r="G47"/>
  <c r="F47"/>
  <c r="E47"/>
  <c r="D47"/>
  <c r="S45"/>
  <c r="W45" s="1"/>
  <c r="R45"/>
  <c r="V45" s="1"/>
  <c r="G45"/>
  <c r="F45"/>
  <c r="E45"/>
  <c r="S44"/>
  <c r="W44" s="1"/>
  <c r="R44"/>
  <c r="V44" s="1"/>
  <c r="Q44"/>
  <c r="U44" s="1"/>
  <c r="P44"/>
  <c r="T44" s="1"/>
  <c r="G44"/>
  <c r="F44"/>
  <c r="E44"/>
  <c r="D44"/>
  <c r="S43"/>
  <c r="W43" s="1"/>
  <c r="R43"/>
  <c r="V43" s="1"/>
  <c r="Q43"/>
  <c r="U43" s="1"/>
  <c r="P43"/>
  <c r="T43" s="1"/>
  <c r="G43"/>
  <c r="F43"/>
  <c r="E43"/>
  <c r="D43"/>
  <c r="S41"/>
  <c r="W41" s="1"/>
  <c r="R41"/>
  <c r="V41" s="1"/>
  <c r="Q41"/>
  <c r="U41" s="1"/>
  <c r="P41"/>
  <c r="T41" s="1"/>
  <c r="G41"/>
  <c r="F41"/>
  <c r="E41"/>
  <c r="D41"/>
  <c r="S40"/>
  <c r="W40" s="1"/>
  <c r="R40"/>
  <c r="V40" s="1"/>
  <c r="Q40"/>
  <c r="U40" s="1"/>
  <c r="P40"/>
  <c r="T40" s="1"/>
  <c r="G40"/>
  <c r="F40"/>
  <c r="E40"/>
  <c r="D40"/>
  <c r="S38"/>
  <c r="W38" s="1"/>
  <c r="R38"/>
  <c r="V38" s="1"/>
  <c r="Q38"/>
  <c r="U38" s="1"/>
  <c r="P38"/>
  <c r="T38" s="1"/>
  <c r="G38"/>
  <c r="F38"/>
  <c r="E38"/>
  <c r="D38"/>
  <c r="K37"/>
  <c r="G37" s="1"/>
  <c r="J37"/>
  <c r="I37"/>
  <c r="H37"/>
  <c r="F37"/>
  <c r="E37"/>
  <c r="D37"/>
  <c r="S36"/>
  <c r="W36" s="1"/>
  <c r="R36"/>
  <c r="V36" s="1"/>
  <c r="Q36"/>
  <c r="U36" s="1"/>
  <c r="P36"/>
  <c r="T36" s="1"/>
  <c r="S35"/>
  <c r="W35" s="1"/>
  <c r="R35"/>
  <c r="V35" s="1"/>
  <c r="Q35"/>
  <c r="U35" s="1"/>
  <c r="P35"/>
  <c r="T35" s="1"/>
  <c r="S34"/>
  <c r="W34" s="1"/>
  <c r="R34"/>
  <c r="V34" s="1"/>
  <c r="Q34"/>
  <c r="U34" s="1"/>
  <c r="P34"/>
  <c r="T34" s="1"/>
  <c r="S33"/>
  <c r="W33" s="1"/>
  <c r="R33"/>
  <c r="V33" s="1"/>
  <c r="Q33"/>
  <c r="U33" s="1"/>
  <c r="P33"/>
  <c r="T33" s="1"/>
  <c r="K32"/>
  <c r="S32" s="1"/>
  <c r="W32" s="1"/>
  <c r="J32"/>
  <c r="R32" s="1"/>
  <c r="V32" s="1"/>
  <c r="I32"/>
  <c r="Q32" s="1"/>
  <c r="U32" s="1"/>
  <c r="H32"/>
  <c r="P32" s="1"/>
  <c r="T32" s="1"/>
  <c r="S31"/>
  <c r="W31" s="1"/>
  <c r="R31"/>
  <c r="V31" s="1"/>
  <c r="Q31"/>
  <c r="U31" s="1"/>
  <c r="P31"/>
  <c r="T31" s="1"/>
  <c r="S30"/>
  <c r="W30" s="1"/>
  <c r="R30"/>
  <c r="V30" s="1"/>
  <c r="Q30"/>
  <c r="U30" s="1"/>
  <c r="P30"/>
  <c r="T30" s="1"/>
  <c r="S29"/>
  <c r="W29" s="1"/>
  <c r="R29"/>
  <c r="V29" s="1"/>
  <c r="Q29"/>
  <c r="U29" s="1"/>
  <c r="P29"/>
  <c r="T29" s="1"/>
  <c r="S28"/>
  <c r="W28" s="1"/>
  <c r="R28"/>
  <c r="V28" s="1"/>
  <c r="Q28"/>
  <c r="U28" s="1"/>
  <c r="P28"/>
  <c r="T28" s="1"/>
  <c r="K27"/>
  <c r="K25" s="1"/>
  <c r="I27"/>
  <c r="R27" s="1"/>
  <c r="V27" s="1"/>
  <c r="H27"/>
  <c r="P27" s="1"/>
  <c r="T27" s="1"/>
  <c r="S26"/>
  <c r="W26" s="1"/>
  <c r="R26"/>
  <c r="V26" s="1"/>
  <c r="Q26"/>
  <c r="U26" s="1"/>
  <c r="P26"/>
  <c r="T26" s="1"/>
  <c r="J25"/>
  <c r="F25" s="1"/>
  <c r="H25"/>
  <c r="D25"/>
  <c r="J24"/>
  <c r="F24" s="1"/>
  <c r="H24"/>
  <c r="D24"/>
  <c r="S23"/>
  <c r="W23" s="1"/>
  <c r="R23"/>
  <c r="V23" s="1"/>
  <c r="Q23"/>
  <c r="U23" s="1"/>
  <c r="P23"/>
  <c r="T23" s="1"/>
  <c r="S22"/>
  <c r="W22" s="1"/>
  <c r="R22"/>
  <c r="V22" s="1"/>
  <c r="Q22"/>
  <c r="U22" s="1"/>
  <c r="P22"/>
  <c r="T22" s="1"/>
  <c r="S21"/>
  <c r="W21" s="1"/>
  <c r="R21"/>
  <c r="V21" s="1"/>
  <c r="Q21"/>
  <c r="U21" s="1"/>
  <c r="P21"/>
  <c r="T21" s="1"/>
  <c r="S20"/>
  <c r="W20" s="1"/>
  <c r="R20"/>
  <c r="V20" s="1"/>
  <c r="Q20"/>
  <c r="U20" s="1"/>
  <c r="P20"/>
  <c r="T20" s="1"/>
  <c r="K19"/>
  <c r="J19"/>
  <c r="I19"/>
  <c r="H19"/>
  <c r="S18"/>
  <c r="W18" s="1"/>
  <c r="R18"/>
  <c r="V18" s="1"/>
  <c r="Q18"/>
  <c r="U18" s="1"/>
  <c r="P18"/>
  <c r="T18" s="1"/>
  <c r="S17"/>
  <c r="W17" s="1"/>
  <c r="R17"/>
  <c r="V17" s="1"/>
  <c r="Q17"/>
  <c r="U17" s="1"/>
  <c r="P17"/>
  <c r="T17" s="1"/>
  <c r="S16"/>
  <c r="W16" s="1"/>
  <c r="R16"/>
  <c r="V16" s="1"/>
  <c r="Q16"/>
  <c r="U16" s="1"/>
  <c r="P16"/>
  <c r="T16" s="1"/>
  <c r="S15"/>
  <c r="W15" s="1"/>
  <c r="R15"/>
  <c r="V15" s="1"/>
  <c r="Q15"/>
  <c r="U15" s="1"/>
  <c r="P15"/>
  <c r="T15" s="1"/>
  <c r="K14"/>
  <c r="J14"/>
  <c r="I14"/>
  <c r="H14"/>
  <c r="K13"/>
  <c r="J13"/>
  <c r="F13" s="1"/>
  <c r="I13"/>
  <c r="H13"/>
  <c r="G13"/>
  <c r="E13"/>
  <c r="D13"/>
  <c r="S12"/>
  <c r="W12" s="1"/>
  <c r="R12"/>
  <c r="V12" s="1"/>
  <c r="Q12"/>
  <c r="U12" s="1"/>
  <c r="P12"/>
  <c r="T12" s="1"/>
  <c r="G12"/>
  <c r="F12"/>
  <c r="E12"/>
  <c r="D12"/>
  <c r="S11"/>
  <c r="W11" s="1"/>
  <c r="R11"/>
  <c r="V11" s="1"/>
  <c r="Q11"/>
  <c r="U11" s="1"/>
  <c r="P11"/>
  <c r="T11" s="1"/>
  <c r="G11"/>
  <c r="F11"/>
  <c r="E11"/>
  <c r="D11"/>
  <c r="K10"/>
  <c r="J10"/>
  <c r="F10" s="1"/>
  <c r="F9" s="1"/>
  <c r="F8" s="1"/>
  <c r="F143" s="1"/>
  <c r="F145" s="1"/>
  <c r="I10"/>
  <c r="H10"/>
  <c r="G10"/>
  <c r="E10"/>
  <c r="D10"/>
  <c r="O8"/>
  <c r="O143" s="1"/>
  <c r="O145" s="1"/>
  <c r="N8"/>
  <c r="N143" s="1"/>
  <c r="N145" s="1"/>
  <c r="N10" i="19" l="1"/>
  <c r="L163"/>
  <c r="K244"/>
  <c r="L307"/>
  <c r="Q307"/>
  <c r="L248"/>
  <c r="K294"/>
  <c r="R260"/>
  <c r="E13" i="18"/>
  <c r="I10"/>
  <c r="I24"/>
  <c r="E24" s="1"/>
  <c r="K9"/>
  <c r="K8" s="1"/>
  <c r="J25"/>
  <c r="G349" i="17"/>
  <c r="H329"/>
  <c r="G329" s="1"/>
  <c r="G545"/>
  <c r="H681"/>
  <c r="G681" s="1"/>
  <c r="G683"/>
  <c r="G282"/>
  <c r="H280"/>
  <c r="G280" s="1"/>
  <c r="G252"/>
  <c r="G353"/>
  <c r="G361"/>
  <c r="H527"/>
  <c r="H686"/>
  <c r="G686" s="1"/>
  <c r="G688"/>
  <c r="I220"/>
  <c r="I359"/>
  <c r="G351"/>
  <c r="G363"/>
  <c r="G531"/>
  <c r="G556"/>
  <c r="G684"/>
  <c r="I13"/>
  <c r="I11" s="1"/>
  <c r="I9" s="1"/>
  <c r="H73"/>
  <c r="I98"/>
  <c r="I96" s="1"/>
  <c r="G96" s="1"/>
  <c r="H232"/>
  <c r="I346"/>
  <c r="I329" s="1"/>
  <c r="H398"/>
  <c r="I409"/>
  <c r="H610"/>
  <c r="H784"/>
  <c r="G784" s="1"/>
  <c r="H600"/>
  <c r="G600" s="1"/>
  <c r="G260"/>
  <c r="G258" s="1"/>
  <c r="G369"/>
  <c r="G404"/>
  <c r="I423"/>
  <c r="G554"/>
  <c r="G697"/>
  <c r="H430"/>
  <c r="I529"/>
  <c r="I527" s="1"/>
  <c r="I525" s="1"/>
  <c r="H563"/>
  <c r="G563" s="1"/>
  <c r="H636"/>
  <c r="H764"/>
  <c r="F206" i="16"/>
  <c r="D206" s="1"/>
  <c r="D208"/>
  <c r="E83"/>
  <c r="D83" s="1"/>
  <c r="D85"/>
  <c r="D14"/>
  <c r="E12"/>
  <c r="D27"/>
  <c r="E25"/>
  <c r="D25" s="1"/>
  <c r="F173"/>
  <c r="D175"/>
  <c r="D70"/>
  <c r="D95"/>
  <c r="E93"/>
  <c r="D93" s="1"/>
  <c r="E74"/>
  <c r="D74" s="1"/>
  <c r="D16"/>
  <c r="D29"/>
  <c r="D38"/>
  <c r="D43"/>
  <c r="D57"/>
  <c r="D60"/>
  <c r="D72"/>
  <c r="D80"/>
  <c r="D88"/>
  <c r="D91"/>
  <c r="D97"/>
  <c r="D102"/>
  <c r="D105"/>
  <c r="D129"/>
  <c r="D135"/>
  <c r="D177"/>
  <c r="D182"/>
  <c r="D199"/>
  <c r="G303" i="15"/>
  <c r="F303" s="1"/>
  <c r="F305"/>
  <c r="F9"/>
  <c r="F31"/>
  <c r="F143"/>
  <c r="G240"/>
  <c r="F240" s="1"/>
  <c r="F183"/>
  <c r="F242"/>
  <c r="F273"/>
  <c r="F307"/>
  <c r="G62"/>
  <c r="F62" s="1"/>
  <c r="F69"/>
  <c r="H100"/>
  <c r="H88" s="1"/>
  <c r="H8" s="1"/>
  <c r="G129"/>
  <c r="F129" s="1"/>
  <c r="G141"/>
  <c r="F141" s="1"/>
  <c r="G169"/>
  <c r="G229"/>
  <c r="F229" s="1"/>
  <c r="G292"/>
  <c r="F292" s="1"/>
  <c r="G246"/>
  <c r="F246" s="1"/>
  <c r="G210"/>
  <c r="F210" s="1"/>
  <c r="G363" i="14"/>
  <c r="H361"/>
  <c r="H359" s="1"/>
  <c r="H9" i="12"/>
  <c r="H161"/>
  <c r="H210"/>
  <c r="E90" i="11"/>
  <c r="D90" s="1"/>
  <c r="E89" s="1"/>
  <c r="D89" s="1"/>
  <c r="F119"/>
  <c r="D119" s="1"/>
  <c r="D124"/>
  <c r="G11" i="12"/>
  <c r="F11" s="1"/>
  <c r="F33"/>
  <c r="F96"/>
  <c r="F135"/>
  <c r="F171"/>
  <c r="F174"/>
  <c r="F214"/>
  <c r="F215"/>
  <c r="F244"/>
  <c r="G246"/>
  <c r="E14" i="13"/>
  <c r="D14" s="1"/>
  <c r="E22"/>
  <c r="E51"/>
  <c r="D51" s="1"/>
  <c r="D141"/>
  <c r="D163"/>
  <c r="F208"/>
  <c r="D215"/>
  <c r="I13" i="14"/>
  <c r="I11" s="1"/>
  <c r="H73"/>
  <c r="G103"/>
  <c r="H282"/>
  <c r="I346"/>
  <c r="I329" s="1"/>
  <c r="I361"/>
  <c r="I359" s="1"/>
  <c r="G359" s="1"/>
  <c r="G401"/>
  <c r="G532"/>
  <c r="I529"/>
  <c r="I527" s="1"/>
  <c r="G612"/>
  <c r="I636"/>
  <c r="I634" s="1"/>
  <c r="I632" s="1"/>
  <c r="H100" i="12"/>
  <c r="F140"/>
  <c r="H143"/>
  <c r="H141" s="1"/>
  <c r="F217"/>
  <c r="D166" i="13"/>
  <c r="H13" i="14"/>
  <c r="G13" s="1"/>
  <c r="I98"/>
  <c r="I96" s="1"/>
  <c r="I234"/>
  <c r="I232" s="1"/>
  <c r="I258"/>
  <c r="I252" s="1"/>
  <c r="G252" s="1"/>
  <c r="G346"/>
  <c r="E64" i="11"/>
  <c r="D64" s="1"/>
  <c r="F24" i="12"/>
  <c r="F31"/>
  <c r="F100"/>
  <c r="F115"/>
  <c r="F220"/>
  <c r="G242"/>
  <c r="F242" s="1"/>
  <c r="H271"/>
  <c r="E54" i="13"/>
  <c r="D54" s="1"/>
  <c r="E144"/>
  <c r="F200"/>
  <c r="D200" s="1"/>
  <c r="G234" i="14"/>
  <c r="I282"/>
  <c r="I280" s="1"/>
  <c r="G349"/>
  <c r="I355"/>
  <c r="I409"/>
  <c r="I407" s="1"/>
  <c r="H430"/>
  <c r="G430" s="1"/>
  <c r="I430"/>
  <c r="I428" s="1"/>
  <c r="H545"/>
  <c r="H543" s="1"/>
  <c r="G543" s="1"/>
  <c r="H634"/>
  <c r="G636"/>
  <c r="H686"/>
  <c r="G686" s="1"/>
  <c r="G688"/>
  <c r="H681"/>
  <c r="G681" s="1"/>
  <c r="G683"/>
  <c r="I421"/>
  <c r="G421" s="1"/>
  <c r="G423"/>
  <c r="G600"/>
  <c r="H591"/>
  <c r="G591" s="1"/>
  <c r="H762"/>
  <c r="G764"/>
  <c r="H786"/>
  <c r="G788"/>
  <c r="H280"/>
  <c r="G280" s="1"/>
  <c r="G282"/>
  <c r="H428"/>
  <c r="G428" s="1"/>
  <c r="G527"/>
  <c r="G329"/>
  <c r="H11"/>
  <c r="H96"/>
  <c r="H232"/>
  <c r="G284"/>
  <c r="G286"/>
  <c r="G398"/>
  <c r="H409"/>
  <c r="H407" s="1"/>
  <c r="G425"/>
  <c r="G427"/>
  <c r="G432"/>
  <c r="G529"/>
  <c r="G540"/>
  <c r="G565"/>
  <c r="G569"/>
  <c r="G574"/>
  <c r="G618"/>
  <c r="G790"/>
  <c r="G260"/>
  <c r="G258" s="1"/>
  <c r="G404"/>
  <c r="G409"/>
  <c r="I545"/>
  <c r="I543" s="1"/>
  <c r="I525" s="1"/>
  <c r="G554"/>
  <c r="G603"/>
  <c r="G684"/>
  <c r="G697"/>
  <c r="G610"/>
  <c r="G640"/>
  <c r="G768"/>
  <c r="F173" i="13"/>
  <c r="D175"/>
  <c r="E12"/>
  <c r="F206"/>
  <c r="D206" s="1"/>
  <c r="D208"/>
  <c r="D144"/>
  <c r="E74"/>
  <c r="D74" s="1"/>
  <c r="E99"/>
  <c r="D99" s="1"/>
  <c r="D16"/>
  <c r="D38"/>
  <c r="E148"/>
  <c r="D148" s="1"/>
  <c r="F191"/>
  <c r="D191" s="1"/>
  <c r="E27"/>
  <c r="E41"/>
  <c r="D41" s="1"/>
  <c r="E58"/>
  <c r="D58" s="1"/>
  <c r="E70"/>
  <c r="E78"/>
  <c r="D78" s="1"/>
  <c r="E89"/>
  <c r="D89" s="1"/>
  <c r="E95"/>
  <c r="E103"/>
  <c r="D103" s="1"/>
  <c r="E133"/>
  <c r="D133" s="1"/>
  <c r="D146"/>
  <c r="D156"/>
  <c r="D159"/>
  <c r="D177"/>
  <c r="D182"/>
  <c r="D187"/>
  <c r="D199"/>
  <c r="D202"/>
  <c r="D210"/>
  <c r="E85"/>
  <c r="E115"/>
  <c r="D115" s="1"/>
  <c r="D21"/>
  <c r="G141" i="12"/>
  <c r="F158"/>
  <c r="H88"/>
  <c r="F129"/>
  <c r="F169"/>
  <c r="H240"/>
  <c r="F163"/>
  <c r="G161"/>
  <c r="F161" s="1"/>
  <c r="F246"/>
  <c r="F258"/>
  <c r="F271"/>
  <c r="G229"/>
  <c r="F229" s="1"/>
  <c r="G88"/>
  <c r="F88" s="1"/>
  <c r="G20"/>
  <c r="F46"/>
  <c r="F160"/>
  <c r="F212"/>
  <c r="F260"/>
  <c r="F305"/>
  <c r="D62" i="11"/>
  <c r="F53"/>
  <c r="D80"/>
  <c r="E74"/>
  <c r="E53"/>
  <c r="D53" s="1"/>
  <c r="E13"/>
  <c r="D56"/>
  <c r="D63"/>
  <c r="D65"/>
  <c r="E122"/>
  <c r="E23"/>
  <c r="D47"/>
  <c r="D82"/>
  <c r="D87"/>
  <c r="D93"/>
  <c r="D120"/>
  <c r="H242" i="8"/>
  <c r="I307"/>
  <c r="M305"/>
  <c r="I305" s="1"/>
  <c r="I96"/>
  <c r="Q11"/>
  <c r="Q10" s="1"/>
  <c r="I39"/>
  <c r="J307"/>
  <c r="N305"/>
  <c r="M13"/>
  <c r="L294"/>
  <c r="H294" s="1"/>
  <c r="M90"/>
  <c r="I90" s="1"/>
  <c r="L273"/>
  <c r="H273" s="1"/>
  <c r="I309"/>
  <c r="R307"/>
  <c r="R305" s="1"/>
  <c r="R10" s="1"/>
  <c r="G13" i="7"/>
  <c r="K10"/>
  <c r="J10"/>
  <c r="F13"/>
  <c r="D57"/>
  <c r="D9" s="1"/>
  <c r="D8" s="1"/>
  <c r="D143" s="1"/>
  <c r="D145" s="1"/>
  <c r="N212" i="5"/>
  <c r="J212" s="1"/>
  <c r="J214"/>
  <c r="J143"/>
  <c r="R212"/>
  <c r="J22"/>
  <c r="N11"/>
  <c r="J11" s="1"/>
  <c r="N90"/>
  <c r="Q212"/>
  <c r="G145"/>
  <c r="K143"/>
  <c r="G143" s="1"/>
  <c r="R90"/>
  <c r="J26"/>
  <c r="M11"/>
  <c r="I11" s="1"/>
  <c r="R163"/>
  <c r="K248"/>
  <c r="G248" s="1"/>
  <c r="R242"/>
  <c r="J117"/>
  <c r="J216"/>
  <c r="G219"/>
  <c r="Q102"/>
  <c r="L145"/>
  <c r="L160"/>
  <c r="H160" s="1"/>
  <c r="P163"/>
  <c r="P212"/>
  <c r="Q242"/>
  <c r="J96"/>
  <c r="I214"/>
  <c r="J296"/>
  <c r="K11"/>
  <c r="G11" s="1"/>
  <c r="L13"/>
  <c r="K33"/>
  <c r="G33" s="1"/>
  <c r="K96"/>
  <c r="P102"/>
  <c r="O131"/>
  <c r="G131" s="1"/>
  <c r="K160"/>
  <c r="G160" s="1"/>
  <c r="M212"/>
  <c r="I212" s="1"/>
  <c r="O212"/>
  <c r="G222"/>
  <c r="K244"/>
  <c r="G244" s="1"/>
  <c r="M248"/>
  <c r="I248" s="1"/>
  <c r="J294"/>
  <c r="N273"/>
  <c r="J273" s="1"/>
  <c r="J171"/>
  <c r="N163"/>
  <c r="I294"/>
  <c r="M273"/>
  <c r="I273" s="1"/>
  <c r="J260"/>
  <c r="J244"/>
  <c r="G142" i="4"/>
  <c r="M140" i="5"/>
  <c r="M145"/>
  <c r="K231"/>
  <c r="G231" s="1"/>
  <c r="I244"/>
  <c r="K260"/>
  <c r="G260" s="1"/>
  <c r="I296"/>
  <c r="M163"/>
  <c r="I163" s="1"/>
  <c r="K171"/>
  <c r="L214"/>
  <c r="P242"/>
  <c r="K305"/>
  <c r="G305" s="1"/>
  <c r="L217"/>
  <c r="H217" s="1"/>
  <c r="N248"/>
  <c r="J248" s="1"/>
  <c r="J262"/>
  <c r="L163"/>
  <c r="H163" s="1"/>
  <c r="K214"/>
  <c r="M256"/>
  <c r="I256" s="1"/>
  <c r="O242"/>
  <c r="L307"/>
  <c r="I309"/>
  <c r="I307"/>
  <c r="M305"/>
  <c r="J307"/>
  <c r="N305"/>
  <c r="L294"/>
  <c r="L256"/>
  <c r="L260"/>
  <c r="H260" s="1"/>
  <c r="K294"/>
  <c r="R307"/>
  <c r="R305" s="1"/>
  <c r="G25" i="4"/>
  <c r="K24"/>
  <c r="I25"/>
  <c r="S27"/>
  <c r="W27" s="1"/>
  <c r="Q27"/>
  <c r="U27" s="1"/>
  <c r="J9"/>
  <c r="J8" s="1"/>
  <c r="J143" s="1"/>
  <c r="J145" s="1"/>
  <c r="H163" i="19" l="1"/>
  <c r="J260"/>
  <c r="R242"/>
  <c r="H307"/>
  <c r="L305"/>
  <c r="H305" s="1"/>
  <c r="I307"/>
  <c r="Q305"/>
  <c r="H248"/>
  <c r="L242"/>
  <c r="H242" s="1"/>
  <c r="G294"/>
  <c r="K273"/>
  <c r="G273" s="1"/>
  <c r="G244"/>
  <c r="K242"/>
  <c r="K143" i="18"/>
  <c r="K145" s="1"/>
  <c r="Y8"/>
  <c r="I9"/>
  <c r="I8" s="1"/>
  <c r="I143" s="1"/>
  <c r="I145" s="1"/>
  <c r="E10"/>
  <c r="E9" s="1"/>
  <c r="E8" s="1"/>
  <c r="E143" s="1"/>
  <c r="E145" s="1"/>
  <c r="J24"/>
  <c r="F25"/>
  <c r="G423" i="17"/>
  <c r="I421"/>
  <c r="G421" s="1"/>
  <c r="G232"/>
  <c r="H220"/>
  <c r="G220" s="1"/>
  <c r="H604"/>
  <c r="G604" s="1"/>
  <c r="G610"/>
  <c r="H634"/>
  <c r="G636"/>
  <c r="H396"/>
  <c r="G398"/>
  <c r="H63"/>
  <c r="G73"/>
  <c r="G527"/>
  <c r="H525"/>
  <c r="G525" s="1"/>
  <c r="G764"/>
  <c r="H762"/>
  <c r="H428"/>
  <c r="G430"/>
  <c r="I407"/>
  <c r="G409"/>
  <c r="H591"/>
  <c r="G591" s="1"/>
  <c r="G13"/>
  <c r="H543"/>
  <c r="G543" s="1"/>
  <c r="G98"/>
  <c r="G529"/>
  <c r="G11"/>
  <c r="G346"/>
  <c r="D12" i="16"/>
  <c r="F171"/>
  <c r="D173"/>
  <c r="E68"/>
  <c r="D68" s="1"/>
  <c r="F169" i="15"/>
  <c r="G161"/>
  <c r="F161" s="1"/>
  <c r="F100"/>
  <c r="G271"/>
  <c r="F271" s="1"/>
  <c r="G88"/>
  <c r="I220" i="14"/>
  <c r="G355"/>
  <c r="I353"/>
  <c r="G353" s="1"/>
  <c r="H63"/>
  <c r="G63" s="1"/>
  <c r="G73"/>
  <c r="D74" i="11"/>
  <c r="F74"/>
  <c r="G361" i="14"/>
  <c r="G96"/>
  <c r="G240" i="12"/>
  <c r="F240" s="1"/>
  <c r="F143"/>
  <c r="F141"/>
  <c r="F8" i="11"/>
  <c r="H8" i="12"/>
  <c r="E127" i="13"/>
  <c r="D127" s="1"/>
  <c r="E142"/>
  <c r="D142" s="1"/>
  <c r="I9" i="14"/>
  <c r="G98"/>
  <c r="G11"/>
  <c r="G762"/>
  <c r="H723"/>
  <c r="G723" s="1"/>
  <c r="G786"/>
  <c r="H784"/>
  <c r="G784" s="1"/>
  <c r="G634"/>
  <c r="H632"/>
  <c r="G632" s="1"/>
  <c r="G545"/>
  <c r="H405"/>
  <c r="G405" s="1"/>
  <c r="G407"/>
  <c r="H220"/>
  <c r="G232"/>
  <c r="H525"/>
  <c r="G525" s="1"/>
  <c r="I405"/>
  <c r="I8" s="1"/>
  <c r="D85" i="13"/>
  <c r="E83"/>
  <c r="D83" s="1"/>
  <c r="D70"/>
  <c r="E68"/>
  <c r="D68" s="1"/>
  <c r="D27"/>
  <c r="E25"/>
  <c r="D25" s="1"/>
  <c r="D95"/>
  <c r="E93"/>
  <c r="D93" s="1"/>
  <c r="F171"/>
  <c r="D173"/>
  <c r="D12"/>
  <c r="F20" i="12"/>
  <c r="G9"/>
  <c r="G210"/>
  <c r="F210" s="1"/>
  <c r="D13" i="11"/>
  <c r="E10"/>
  <c r="D23"/>
  <c r="E21"/>
  <c r="D21" s="1"/>
  <c r="I13" i="8"/>
  <c r="M11"/>
  <c r="L10"/>
  <c r="H10" s="1"/>
  <c r="N10"/>
  <c r="J10" s="1"/>
  <c r="J305"/>
  <c r="F10" i="7"/>
  <c r="F9" s="1"/>
  <c r="F8" s="1"/>
  <c r="F143" s="1"/>
  <c r="F145" s="1"/>
  <c r="J9"/>
  <c r="J8" s="1"/>
  <c r="J143" s="1"/>
  <c r="J145" s="1"/>
  <c r="G10"/>
  <c r="G9" s="1"/>
  <c r="G8" s="1"/>
  <c r="G143" s="1"/>
  <c r="G145" s="1"/>
  <c r="K9"/>
  <c r="K8" s="1"/>
  <c r="K143" s="1"/>
  <c r="K145" s="1"/>
  <c r="M242" i="5"/>
  <c r="I242" s="1"/>
  <c r="J90"/>
  <c r="H13"/>
  <c r="L11"/>
  <c r="H11" s="1"/>
  <c r="G96"/>
  <c r="K90"/>
  <c r="G90" s="1"/>
  <c r="I102"/>
  <c r="Q90"/>
  <c r="Q10" s="1"/>
  <c r="R10"/>
  <c r="J163"/>
  <c r="O90"/>
  <c r="H102"/>
  <c r="P90"/>
  <c r="H90" s="1"/>
  <c r="H145"/>
  <c r="L143"/>
  <c r="H143" s="1"/>
  <c r="O10"/>
  <c r="H307"/>
  <c r="L305"/>
  <c r="H305" s="1"/>
  <c r="G214"/>
  <c r="K212"/>
  <c r="G212" s="1"/>
  <c r="L212"/>
  <c r="H212" s="1"/>
  <c r="H214"/>
  <c r="M90"/>
  <c r="I90" s="1"/>
  <c r="I140"/>
  <c r="I145"/>
  <c r="M143"/>
  <c r="I143" s="1"/>
  <c r="G171"/>
  <c r="K163"/>
  <c r="G163" s="1"/>
  <c r="K242"/>
  <c r="G242" s="1"/>
  <c r="N242"/>
  <c r="J242" s="1"/>
  <c r="H256"/>
  <c r="L242"/>
  <c r="G294"/>
  <c r="K273"/>
  <c r="J305"/>
  <c r="I305"/>
  <c r="L273"/>
  <c r="H273" s="1"/>
  <c r="H294"/>
  <c r="G24" i="4"/>
  <c r="G9" s="1"/>
  <c r="G8" s="1"/>
  <c r="G143" s="1"/>
  <c r="G145" s="1"/>
  <c r="K9"/>
  <c r="K8" s="1"/>
  <c r="K143" s="1"/>
  <c r="K145" s="1"/>
  <c r="E25"/>
  <c r="I24"/>
  <c r="G242" i="19" l="1"/>
  <c r="K10"/>
  <c r="G10" s="1"/>
  <c r="R10"/>
  <c r="J10" s="1"/>
  <c r="J242"/>
  <c r="I305"/>
  <c r="Q10"/>
  <c r="I10" s="1"/>
  <c r="L10"/>
  <c r="H10" s="1"/>
  <c r="F24" i="18"/>
  <c r="F9" s="1"/>
  <c r="F8" s="1"/>
  <c r="F143" s="1"/>
  <c r="F145" s="1"/>
  <c r="J9"/>
  <c r="J8" s="1"/>
  <c r="J143" s="1"/>
  <c r="J145" s="1"/>
  <c r="I405" i="17"/>
  <c r="I8" s="1"/>
  <c r="G407"/>
  <c r="G63"/>
  <c r="H9"/>
  <c r="G634"/>
  <c r="H632"/>
  <c r="G632" s="1"/>
  <c r="G762"/>
  <c r="H723"/>
  <c r="G723" s="1"/>
  <c r="G428"/>
  <c r="H405"/>
  <c r="G405" s="1"/>
  <c r="G396"/>
  <c r="H359"/>
  <c r="G359" s="1"/>
  <c r="F8" i="16"/>
  <c r="D171"/>
  <c r="E10"/>
  <c r="F88" i="15"/>
  <c r="G8"/>
  <c r="F8" s="1"/>
  <c r="G220" i="14"/>
  <c r="H9"/>
  <c r="G9" s="1"/>
  <c r="H8"/>
  <c r="G8" s="1"/>
  <c r="D171" i="13"/>
  <c r="F8"/>
  <c r="E10"/>
  <c r="G8" i="12"/>
  <c r="F8" s="1"/>
  <c r="F9"/>
  <c r="D10" i="11"/>
  <c r="E8"/>
  <c r="D8" s="1"/>
  <c r="I11" i="8"/>
  <c r="M10"/>
  <c r="I10" s="1"/>
  <c r="P10" i="5"/>
  <c r="M10"/>
  <c r="I10" s="1"/>
  <c r="N10"/>
  <c r="J10" s="1"/>
  <c r="G273"/>
  <c r="K10"/>
  <c r="G10" s="1"/>
  <c r="H242"/>
  <c r="L10"/>
  <c r="E24" i="4"/>
  <c r="E9" s="1"/>
  <c r="E8" s="1"/>
  <c r="E143" s="1"/>
  <c r="E145" s="1"/>
  <c r="I9"/>
  <c r="I8" s="1"/>
  <c r="I143" s="1"/>
  <c r="I145" s="1"/>
  <c r="H8" i="17" l="1"/>
  <c r="G8" s="1"/>
  <c r="G9"/>
  <c r="D10" i="16"/>
  <c r="E8"/>
  <c r="D8" s="1"/>
  <c r="D10" i="13"/>
  <c r="E8"/>
  <c r="D8" s="1"/>
  <c r="H10" i="5"/>
</calcChain>
</file>

<file path=xl/sharedStrings.xml><?xml version="1.0" encoding="utf-8"?>
<sst xmlns="http://schemas.openxmlformats.org/spreadsheetml/2006/main" count="10694" uniqueCount="1053">
  <si>
    <t>Ð³í»Éí³Í 1</t>
  </si>
  <si>
    <t xml:space="preserve"> Ստեփանավան  Ñ³Ù³ÛÝùÇ 2024Ã. µÛáõç»Ç »Ï³Ùï³ÛÇÝ(Ùáõïù³ÛÇÝ) Ù³ëÇ µ³ßËáõÙÁ Áëï »é³ÙëÛ³ÏÝ»ñÇ</t>
  </si>
  <si>
    <t>(Ñ³½³ñ ¹ñ³Ùáí)</t>
  </si>
  <si>
    <t>Տողի NN</t>
  </si>
  <si>
    <t>Եկամտատեսակները</t>
  </si>
  <si>
    <t>Հոդվածի NN</t>
  </si>
  <si>
    <t xml:space="preserve">                    ÀÝ¹³Ù»ÝÁ                      ³Û¹ ÃíáõÙ`</t>
  </si>
  <si>
    <t xml:space="preserve">                        í³ñã³Ï³Ý Ù³ë                       ³Û¹ ÃíáõÙ`</t>
  </si>
  <si>
    <t xml:space="preserve">                    ýáÝ¹³ÛÇÝ Ù³ë               ³Û¹ ÃíáõÙ`</t>
  </si>
  <si>
    <t>1-ÇÝ »é</t>
  </si>
  <si>
    <t>ÏÇë³ÙÛ³Ï</t>
  </si>
  <si>
    <t>9 ³ÙÇë</t>
  </si>
  <si>
    <t>ï³ñÇ</t>
  </si>
  <si>
    <t>1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</si>
  <si>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</si>
  <si>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</si>
  <si>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</si>
  <si>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</si>
  <si>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</si>
  <si>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</si>
  <si>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</si>
  <si>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</si>
  <si>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</si>
  <si>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>իրավաբանական անձանցից</t>
  </si>
  <si>
    <t>Ստեփանավան</t>
  </si>
  <si>
    <t>Կաթնաղբյուր</t>
  </si>
  <si>
    <t>Ուրասար</t>
  </si>
  <si>
    <t>Արմանիս</t>
  </si>
  <si>
    <t>ֆիզիկական անձանցից</t>
  </si>
  <si>
    <t xml:space="preserve"> 1.2 Գույքային հարկեր այլ գույքից</t>
  </si>
  <si>
    <t>7136</t>
  </si>
  <si>
    <t>այդ թվում` Գույքահարկ փոխադրամիջոցների համար</t>
  </si>
  <si>
    <t>900255101454 ապառք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</si>
  <si>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</si>
  <si>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</si>
  <si>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</si>
  <si>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</si>
  <si>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</si>
  <si>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 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գազերի վաճառքի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</si>
  <si>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</si>
  <si>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</si>
  <si>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</si>
  <si>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,«Առևտրի և ծառայությունների մասին,, Հայաստանի Հանրապետության օրենքով սահմանված՝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</si>
  <si>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</si>
  <si>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</si>
  <si>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</si>
  <si>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>Ավագանու սահմանած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</si>
  <si>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</si>
  <si>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տաքսիների,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</si>
  <si>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</si>
  <si>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</si>
  <si>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> Համայնքի վարչական տարածքում տեխնիկական և հատուկ նշանակության հրավառություն իրականացնելու թույլտվության համար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</si>
  <si>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</si>
  <si>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</si>
  <si>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</si>
  <si>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</si>
  <si>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</si>
  <si>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</si>
  <si>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</si>
  <si>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</si>
  <si>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</si>
  <si>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</si>
  <si>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</si>
  <si>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</si>
  <si>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հարկի, գույքահարկի և անշարժ գույքի հարկի գծով համայնքի բյուջե վճարումների բնագավառում բացահայտված հարկային օրենսդրության խախտումների համար հարկատուներից գանձվող տույժեր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</si>
  <si>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</si>
  <si>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</si>
  <si>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</si>
  <si>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</si>
  <si>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</si>
  <si>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</si>
  <si>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</si>
  <si>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>Համայնքի բյուջե մուտքագրվող արտաքին պաշտոնական դրամաշնորհներ` ստացված այլ պետությունների տեղական ինքնակառավարման մարմիններից կապիտալ ծախսերի ֆինանսավորման նպատակով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</si>
  <si>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</si>
  <si>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</si>
  <si>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</si>
  <si>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</si>
  <si>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</si>
  <si>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</si>
  <si>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</si>
  <si>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</si>
  <si>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</si>
  <si>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</si>
  <si>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</si>
  <si>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</si>
  <si>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</si>
  <si>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</si>
  <si>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</si>
  <si>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</si>
  <si>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</si>
  <si>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</si>
  <si>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</si>
  <si>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</si>
  <si>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</si>
  <si>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</si>
  <si>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</si>
  <si>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</si>
  <si>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7412</t>
  </si>
  <si>
    <t>Բաժնետիրական ընկերություններում համայնքի մասնակցության դիմաց համայնքի բյուջե կատարվող մասհանումներ (շահաբաժիններ)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</si>
  <si>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</si>
  <si>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</si>
  <si>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</si>
  <si>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</si>
  <si>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</si>
  <si>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</si>
  <si>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</si>
  <si>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</si>
  <si>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</si>
  <si>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</si>
  <si>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</si>
  <si>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</si>
  <si>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</si>
  <si>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</si>
  <si>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</si>
  <si>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</si>
  <si>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</si>
  <si>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</si>
  <si>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</si>
  <si>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</si>
  <si>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</si>
  <si>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</si>
  <si>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</si>
  <si>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</si>
  <si>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,«Ջրօգտագործողների ընկերությունների և ջրօգտագործողների ընկերությունների միությունների մասին,, Հայաստանի Հանրապետության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</si>
  <si>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</si>
  <si>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</si>
  <si>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թիվ 1 մանկապարտեզ</t>
  </si>
  <si>
    <t>թիվ 3 մանկապարտեզ</t>
  </si>
  <si>
    <t>թիվ 4 մանկապարտեզ</t>
  </si>
  <si>
    <t>թիվ 5 մանկապարտեզ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</si>
  <si>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</si>
  <si>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Մշակույթի պալատ</t>
  </si>
  <si>
    <t>Արվեստի դպրոց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</si>
  <si>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</si>
  <si>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</si>
  <si>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</si>
  <si>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</si>
  <si>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</si>
  <si>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</si>
  <si>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</si>
  <si>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</si>
  <si>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</si>
  <si>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</si>
  <si>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</si>
  <si>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</si>
  <si>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Համայնքի բյուջե մուտքագրվող այլ կատեգորիաներում չդասակարգված ընթացիկ տրանսֆերտներ(տող 1371 + տող 1372)այդ թվում`</t>
  </si>
  <si>
    <t>7441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</si>
  <si>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</si>
  <si>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</si>
  <si>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Համայնքի բյուջե մուտքագրվող այլ կատեգորիաներում չդասակարգված կապիտալ տրանսֆերտներ   (տող 1381 + տող 1382)այդ թվում`</t>
  </si>
  <si>
    <t>7442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</si>
  <si>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</si>
  <si>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</si>
  <si>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</si>
  <si>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</si>
  <si>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</si>
  <si>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</si>
  <si>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</si>
  <si>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ÀÜ¸²ØºÜÀ Ð²ìºÈàôð¸À Î²Ø ¸ºüÆòÆîÀ (ä²Î²êàôð¸À)</t>
  </si>
  <si>
    <t>ÀÜ¸²ØºÜÀ Øàôîøºð</t>
  </si>
  <si>
    <r>
      <t xml:space="preserve">                       ՀԻՄՆԱՐԿԻ ՂԵԿԱՎԱՐ՝                                _____________</t>
    </r>
    <r>
      <rPr>
        <b/>
        <u/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>_                                       _</t>
    </r>
    <r>
      <rPr>
        <b/>
        <u/>
        <sz val="11"/>
        <rFont val="GHEA Grapalat"/>
        <family val="3"/>
      </rPr>
      <t>Ա. Գրիգորյան</t>
    </r>
  </si>
  <si>
    <t xml:space="preserve">                                                        (ստորագրություն)                                                  (Ա.Հ.Ա.)</t>
  </si>
  <si>
    <t>Կ.Տ.</t>
  </si>
  <si>
    <t>ՖԻՆԱՆՍԱԿԱՆ  ԾԱՌԱՅՈՒԹՅԱՆ  ՊԵՏ                _____________________                                   Է.Ռևազյան</t>
  </si>
  <si>
    <t>(ԳԼԽԱՎՈՐ ՀԱՇՎԱՊԱՀ)                                           (ստորագրություն)                                             (Ա.Հ.Ա.)</t>
  </si>
  <si>
    <t>Հավելված 2</t>
  </si>
  <si>
    <r>
      <t xml:space="preserve">         </t>
    </r>
    <r>
      <rPr>
        <b/>
        <sz val="6"/>
        <rFont val="GHEA Grapalat"/>
        <family val="3"/>
      </rPr>
      <t xml:space="preserve">                                </t>
    </r>
  </si>
  <si>
    <t xml:space="preserve">  Ստեփանավան համայնքի 2024թ. բյուջեի ելքային(ծախսային) մասի բաշխումը ըստ եռամսյակների</t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</si>
  <si>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</si>
  <si>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</si>
  <si>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</si>
  <si>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</si>
  <si>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</si>
  <si>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</si>
  <si>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Description</t>
  </si>
  <si>
    <t xml:space="preserve">              Ընդամենը                     այդ թվում`</t>
  </si>
  <si>
    <t xml:space="preserve">                        վարչական մաս                     այդ թվում`</t>
  </si>
  <si>
    <t xml:space="preserve">                    Ֆոնդային մաս              այդ թվում`</t>
  </si>
  <si>
    <t>1-ին եռ</t>
  </si>
  <si>
    <t>կիսամյակ</t>
  </si>
  <si>
    <t>9 ամիս</t>
  </si>
  <si>
    <t>տարի</t>
  </si>
  <si>
    <t>2</t>
  </si>
  <si>
    <t>3</t>
  </si>
  <si>
    <t>4</t>
  </si>
  <si>
    <t xml:space="preserve"> X</t>
  </si>
  <si>
    <t>ԸՆԴԱՄԵՆԸ ԾԱԽՍԵՐ (տող2100+տող2200+տող2300+տող2400+տող2500+տող2600+տող2700+տող2800+տող2900+տող3000+տող3100)</t>
  </si>
  <si>
    <t>01</t>
  </si>
  <si>
    <t>0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</si>
  <si>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</si>
  <si>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GENERAL PUBLIC SERVICES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</si>
  <si>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</si>
  <si>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</si>
  <si>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Executive and Legislative Organs, Financial and Fiscal Affairs, External Affairs</t>
  </si>
  <si>
    <t>որից`</t>
  </si>
  <si>
    <t xml:space="preserve">Օրենսդիր և գործադիր մարմիններ,պետական կառավարում </t>
  </si>
  <si>
    <t>Executive and legislative organs</t>
  </si>
  <si>
    <t xml:space="preserve">Ֆինանսական և հարկաբյուջետային հարաբերություններ </t>
  </si>
  <si>
    <t>Financial and fiscal affairs</t>
  </si>
  <si>
    <t xml:space="preserve">Արտաքին հարաբերություններ </t>
  </si>
  <si>
    <t>External affairs</t>
  </si>
  <si>
    <t>Արտաքին տնտեսական օգնություն</t>
  </si>
  <si>
    <t>Foreign Economic Aid</t>
  </si>
  <si>
    <t>Արտաքին տնտեսական աջակցություն</t>
  </si>
  <si>
    <t>Economic aid to developing countries and countries in transition</t>
  </si>
  <si>
    <t xml:space="preserve">Միջազգային կազմակերպությունների միջոցով տրամադրվող տնտեսական օգնություն </t>
  </si>
  <si>
    <t>Economic aid routed through international organizations</t>
  </si>
  <si>
    <t>Ընդհանուր բնույթի ծառայություններ</t>
  </si>
  <si>
    <t>General Services</t>
  </si>
  <si>
    <t xml:space="preserve">Աշխատակազմի /կադրերի/ գծով ընդհանուր բնույթի ծառայություններ </t>
  </si>
  <si>
    <t>General personnel services</t>
  </si>
  <si>
    <t xml:space="preserve">Ծրագրման և վիճակագրական ընդհանուր ծառայություններ </t>
  </si>
  <si>
    <t>Overall planning and statistical services</t>
  </si>
  <si>
    <t xml:space="preserve">Ընդհանուր բնույթի այլ ծառայություններ </t>
  </si>
  <si>
    <t>Other general services</t>
  </si>
  <si>
    <t>Ընդհանուր բնույթի հետազոտական աշխատանք</t>
  </si>
  <si>
    <t>Basic Research</t>
  </si>
  <si>
    <t xml:space="preserve">Ընդհանուր բնույթի հետազոտական աշխատանք </t>
  </si>
  <si>
    <t>Basic research</t>
  </si>
  <si>
    <t>5</t>
  </si>
  <si>
    <t xml:space="preserve">Ընդհանուր բնույթի հանրային ծառայությունների գծով հետազոտական և նախագծային աշխատանքներ </t>
  </si>
  <si>
    <t>R&amp;D General Public Services</t>
  </si>
  <si>
    <t xml:space="preserve">Ընդհանուր բնույթի հանրային ծառայություններ գծով հետազոտական և նախագծային աշխատանքներ  </t>
  </si>
  <si>
    <t>R&amp;D General public services</t>
  </si>
  <si>
    <t>6</t>
  </si>
  <si>
    <t>Ընդհանուր բնույթի հանրային ծառայություններ (այլ դասերին չպատկանող)</t>
  </si>
  <si>
    <t>General Services Not Elsewhere Classified</t>
  </si>
  <si>
    <t xml:space="preserve">Ընդհանուր բնույթի հանրային ծառայություններ (այլ դասերին չպատկանող) </t>
  </si>
  <si>
    <t>General services not elsewhere classified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</si>
  <si>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</si>
  <si>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</si>
  <si>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</si>
  <si>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</si>
  <si>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>Transfers of a General Character Between Different Levels of Government</t>
  </si>
  <si>
    <t>Transfers of a general character between different levels of government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</si>
  <si>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</si>
  <si>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</si>
  <si>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</si>
  <si>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</si>
  <si>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t>ՊԱՇՏՊԱՆՈՒԹՅՈՒՆ (տող2210+2220+տող2230+տող2240+տող2250)</t>
  </si>
  <si>
    <t>DEFENSE</t>
  </si>
  <si>
    <t>Ռազմական պաշտպանություն</t>
  </si>
  <si>
    <t>Military Defense</t>
  </si>
  <si>
    <t xml:space="preserve">Ռազմական պաշտպանություն </t>
  </si>
  <si>
    <t>Քաղաքացիական պաշտպանություն</t>
  </si>
  <si>
    <t>Military defense</t>
  </si>
  <si>
    <t>Civil Defense</t>
  </si>
  <si>
    <t xml:space="preserve">Քաղաքացիական պաշտպանություն </t>
  </si>
  <si>
    <t>Արտաքին ռազմական օգնություն</t>
  </si>
  <si>
    <t>Civil defense</t>
  </si>
  <si>
    <t>Foreign Military Aid</t>
  </si>
  <si>
    <t xml:space="preserve">Արտաքին ռազմական օգնություն </t>
  </si>
  <si>
    <t>Հետազոտական և նախագծային աշխատանքներ պաշտպանության ոլորտում</t>
  </si>
  <si>
    <t>Foreign military aid</t>
  </si>
  <si>
    <t>R&amp;D Defense</t>
  </si>
  <si>
    <t>Պաշտպանություն (այլ դասերին չպատկանող)</t>
  </si>
  <si>
    <t>Defense Not Elsewhere Classified</t>
  </si>
  <si>
    <t>03</t>
  </si>
  <si>
    <t>ՀԱՍԱՐԱԿԱԿԱՆ ԿԱՐԳ, ԱՆՎՏԱՆԳՈՒԹՅՈՒՆ և ԴԱՏԱԿԱՆ ԳՈՐԾՈՒՆԵՈՒԹՅՈՒՆ (տող2310+տող2320+տող2330+տող2340+տող2350+տող2360+տող2370)</t>
  </si>
  <si>
    <t>Defense not elsewhere classified</t>
  </si>
  <si>
    <t>PUBLIC ORDER AND SAFETY</t>
  </si>
  <si>
    <t>Հասարակական կարգ և անվտանգություն</t>
  </si>
  <si>
    <t>Police Services</t>
  </si>
  <si>
    <t>Ոստիկանություն</t>
  </si>
  <si>
    <t>Ազգային անվտանգություն</t>
  </si>
  <si>
    <t>Police services</t>
  </si>
  <si>
    <t>Պետական պահպանություն</t>
  </si>
  <si>
    <t>Փրկարար ծառայություն</t>
  </si>
  <si>
    <t>Fire Protection Services</t>
  </si>
  <si>
    <t xml:space="preserve">Փրկարար ծառայություն </t>
  </si>
  <si>
    <t>Դատական գործունեություն և իրավական պաշտպանություն</t>
  </si>
  <si>
    <t>Fire protection services</t>
  </si>
  <si>
    <t>Law Courts</t>
  </si>
  <si>
    <t xml:space="preserve">Դատարաններ </t>
  </si>
  <si>
    <t>Իրավական պաշտպանություն</t>
  </si>
  <si>
    <t>Law courts</t>
  </si>
  <si>
    <t>Դատախազություն</t>
  </si>
  <si>
    <t>Կալանավայրեր</t>
  </si>
  <si>
    <t>Prisons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</si>
  <si>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</si>
  <si>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</si>
  <si>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R&amp;D Public Order and Safety</t>
  </si>
  <si>
    <t>Հասարակական կարգ և անվտանգություն  (այլ դասերին չպատկանող)</t>
  </si>
  <si>
    <t>R&amp;D Public order and safety</t>
  </si>
  <si>
    <t>Public Order and Safety Not Elsewhere Classified</t>
  </si>
  <si>
    <t>Հասարակական կարգ և անվտանգություն (այլ դասերին չպատկանող)</t>
  </si>
  <si>
    <t>04</t>
  </si>
  <si>
    <t>ՏՆՏԵՍԱԿԱՆ ՀԱՐԱԲԵՐՈՒԹՅՈՒՆՆԵՐ (տող2410+տող2420+տող2430+տող2440+տող2450+տող2460+տող2470+տող2480+տող2490)</t>
  </si>
  <si>
    <t>Public order and safety not elsewhere classified</t>
  </si>
  <si>
    <t>ECONOMIC AFFAIRS</t>
  </si>
  <si>
    <t>Ընդհանուր բնույթի տնտեսական, առևտրային և աշխատանքի գծով հարաբերություններ</t>
  </si>
  <si>
    <t>General Economic, Commercial and Labor Affairs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</si>
  <si>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</si>
  <si>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</si>
  <si>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General economic and commercial affairs</t>
  </si>
  <si>
    <t>Գյուղատնտեսություն, անտառային տնտեսություն, ձկնորսություն և որսորդություն</t>
  </si>
  <si>
    <t>General labor affairs</t>
  </si>
  <si>
    <t>Agriculture, Forestry, Fishing and Hunting</t>
  </si>
  <si>
    <t xml:space="preserve">Գյուղատնտեսություն </t>
  </si>
  <si>
    <t xml:space="preserve">Անտառային տնտեսություն </t>
  </si>
  <si>
    <t>Agriculture</t>
  </si>
  <si>
    <t>Ձկնորսություն և որսորդություն</t>
  </si>
  <si>
    <t>Forestry</t>
  </si>
  <si>
    <t>Ոռոգում</t>
  </si>
  <si>
    <t>Fishing and hunting</t>
  </si>
  <si>
    <t>Վառելիք և էներգետիկա</t>
  </si>
  <si>
    <t>Fuel and Energy</t>
  </si>
  <si>
    <t>Քարածուխ  և այլ կարծր բնական վառելիք</t>
  </si>
  <si>
    <t xml:space="preserve">Նավթամթերք և բնական գազ </t>
  </si>
  <si>
    <t>Coal and other solid mineral fuels</t>
  </si>
  <si>
    <t>Միջուկային վառելիք</t>
  </si>
  <si>
    <t>Petroleum and natural gas</t>
  </si>
  <si>
    <t>Վառելիքի այլ տեսակներ</t>
  </si>
  <si>
    <t>Nuclear fuel</t>
  </si>
  <si>
    <t xml:space="preserve">Էլեկտրաէներգիա </t>
  </si>
  <si>
    <t>Other fuels</t>
  </si>
  <si>
    <t>Ոչ էլեկտրական էներգիա</t>
  </si>
  <si>
    <t>Electricity</t>
  </si>
  <si>
    <t>Լեռնաարդյունահանում, արդյունաբերություն և շինարարություն</t>
  </si>
  <si>
    <t>Non-electric energy</t>
  </si>
  <si>
    <t>Mining, Manufacturing and Construction</t>
  </si>
  <si>
    <t>Հանքային ռեսուրսների արդյունահանում, բացառությամբ բնական վառելիքի</t>
  </si>
  <si>
    <t xml:space="preserve">Արդյունաբերություն </t>
  </si>
  <si>
    <t>Mining of mineral resources other than mineral fuels</t>
  </si>
  <si>
    <t xml:space="preserve">Շինարարություն </t>
  </si>
  <si>
    <t>Manufacturing</t>
  </si>
  <si>
    <t>Տրանսպորտ</t>
  </si>
  <si>
    <t>Construction</t>
  </si>
  <si>
    <t>Transport</t>
  </si>
  <si>
    <t xml:space="preserve">ճանապարհային տրանսպորտ </t>
  </si>
  <si>
    <t xml:space="preserve">Ջրային տրանսպորտ </t>
  </si>
  <si>
    <t>Road transport</t>
  </si>
  <si>
    <t xml:space="preserve">Երկաթուղային տրանսպորտ </t>
  </si>
  <si>
    <t>Water transport</t>
  </si>
  <si>
    <t xml:space="preserve">Օդային տրանսպորտ </t>
  </si>
  <si>
    <t>Railway transport</t>
  </si>
  <si>
    <t xml:space="preserve">Խողովակաշարային և այլ տրանսպորտ </t>
  </si>
  <si>
    <t>Air transport</t>
  </si>
  <si>
    <t>Կապ</t>
  </si>
  <si>
    <t>Pipeline and other transport</t>
  </si>
  <si>
    <t>Communication</t>
  </si>
  <si>
    <t xml:space="preserve">Կապ </t>
  </si>
  <si>
    <t>Այլ բնագավառներ</t>
  </si>
  <si>
    <t>Other Industries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</si>
  <si>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</si>
  <si>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</si>
  <si>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>Distributive trades, storage and warehousing</t>
  </si>
  <si>
    <t xml:space="preserve">Զբոսաշրջություն </t>
  </si>
  <si>
    <t>Hotels and restaurants</t>
  </si>
  <si>
    <t xml:space="preserve">Զարգացման բազմանպատակ ծրագրեր </t>
  </si>
  <si>
    <t>Tourism</t>
  </si>
  <si>
    <t>Տնտեսական հարաբերությունների գծով հետազոտական և նախագծային աշխատանքներ</t>
  </si>
  <si>
    <t>Multipurpose development projects</t>
  </si>
  <si>
    <t>R&amp;D Economic Affairs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</si>
  <si>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</si>
  <si>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</si>
  <si>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R&amp;D General economic, commercial and labor affairs</t>
  </si>
  <si>
    <t>Վառելիքի և էներգետիկայի գծով հետազոտական և նախագծային աշխատանքներ</t>
  </si>
  <si>
    <t>R&amp;D Agriculture, forestry, fishing and hunting</t>
  </si>
  <si>
    <t xml:space="preserve">Լեռնաարդյունահանման, արդյունաբերության և շինարարության գծով հետազոտական և նախագծային աշխատանքներ </t>
  </si>
  <si>
    <t>R&amp;D Fuel and energy</t>
  </si>
  <si>
    <t>Տրանսպորտի գծով հետազոտական և նախագծային աշխատանքներ</t>
  </si>
  <si>
    <t>R&amp;D Mining, manufacturing and construction</t>
  </si>
  <si>
    <t>Կապի գծով հետազոտական և նախագծային աշխատանքներ</t>
  </si>
  <si>
    <t>R&amp;D Transport</t>
  </si>
  <si>
    <t>Այլ բնագավառների գծով հետազոտական և նախագծային աշխատանքներ</t>
  </si>
  <si>
    <t>R&amp;D Communications</t>
  </si>
  <si>
    <t>9</t>
  </si>
  <si>
    <t>Տնտեսական հարաբերություններ (այլ դասերին չպատկանող)</t>
  </si>
  <si>
    <t>R&amp;D Other industries</t>
  </si>
  <si>
    <t>Economic Affairs Not Elsewhere Classified</t>
  </si>
  <si>
    <t>05</t>
  </si>
  <si>
    <t>ՇՐՋԱԿԱ ՄԻՋԱՎԱՅՐԻ ՊԱՇՏՊԱՆՈՒԹՅՈՒՆ (տող2510+տող2520+տող2530+տող2540+տող2550+տող2560)</t>
  </si>
  <si>
    <t>Economic affairs not elsewhere classified</t>
  </si>
  <si>
    <t>ENVIRONMENTAL PROTECTION</t>
  </si>
  <si>
    <t>Աղբահանում</t>
  </si>
  <si>
    <t>Waste Management</t>
  </si>
  <si>
    <t>Կեղտաջրերի հեռացում</t>
  </si>
  <si>
    <t>Waste management</t>
  </si>
  <si>
    <t>Waste Water Management</t>
  </si>
  <si>
    <t xml:space="preserve">Կեղտաջրերի հեռացում </t>
  </si>
  <si>
    <t>Շրջակա միջավայրի աղտոտման դեմ պայքար</t>
  </si>
  <si>
    <t>Waste water management</t>
  </si>
  <si>
    <t>Pollution Abatement</t>
  </si>
  <si>
    <t>Կենսաբազմազանության և բնության  պաշտպանություն</t>
  </si>
  <si>
    <t>Pollution abatement</t>
  </si>
  <si>
    <t>Protection of Biodiversity and Landscape</t>
  </si>
  <si>
    <t>Շրջակա միջավայրի պաշտպանության գծով հետազոտական և նախագծային աշխատանքներ</t>
  </si>
  <si>
    <t>Protection of biodiversity and landscape</t>
  </si>
  <si>
    <t>R&amp;D Environmental Protection</t>
  </si>
  <si>
    <t>Շրջակա միջավայրի պաշտպանություն (այլ դասերին չպատկանող)</t>
  </si>
  <si>
    <t>R&amp;D Environmental protection</t>
  </si>
  <si>
    <t>Environmental Protection Not Elsewhere Classified</t>
  </si>
  <si>
    <t>06</t>
  </si>
  <si>
    <t>ԲՆԱԿԱՐԱՆԱՅԻՆ ՇԻՆԱՐԱՐՈՒԹՅՈՒՆ ԵՎ ԿՈՄՈՒՆԱԼ ԾԱՌԱՅՈՒԹՅՈՒՆ (տող3610+տող3620+տող3630+տող3640+տող3650+տող3660)</t>
  </si>
  <si>
    <t>Environmental protection not elsewhere classified</t>
  </si>
  <si>
    <t>HOUSING AND COMMUNITY AMENITIES</t>
  </si>
  <si>
    <t>Բնակարանային շինարարություն</t>
  </si>
  <si>
    <t>Housing Development</t>
  </si>
  <si>
    <t xml:space="preserve">Բնակարանային շինարարություն </t>
  </si>
  <si>
    <t>Համայնքային զարգացում</t>
  </si>
  <si>
    <t>Housing development</t>
  </si>
  <si>
    <t>Community Development</t>
  </si>
  <si>
    <t>Ջրամատակարարում</t>
  </si>
  <si>
    <t>Community development</t>
  </si>
  <si>
    <t>Water Supply</t>
  </si>
  <si>
    <t xml:space="preserve">Ջրամատակարարում </t>
  </si>
  <si>
    <t>Փողոցների լուսավորում</t>
  </si>
  <si>
    <t>Water supply</t>
  </si>
  <si>
    <t>Street Lighting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</si>
  <si>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</si>
  <si>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</si>
  <si>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Street lighting</t>
  </si>
  <si>
    <t>R&amp;D Housing and Community Amenities</t>
  </si>
  <si>
    <t>Բնակարանային շինարարության և կոմունալ ծառայություններ (այլ դասերին չպատկանող)</t>
  </si>
  <si>
    <t>R&amp;D Housing and community amenities</t>
  </si>
  <si>
    <t>Housing and Community Amenities Not Elsewhere Classified</t>
  </si>
  <si>
    <t>07</t>
  </si>
  <si>
    <t>ԱՌՈՂՋԱՊԱՀՈՒԹՅՈՒՆ (տող2710+տող2720+տող2730+տող2740+տող2750+տող2760)</t>
  </si>
  <si>
    <t>Housing and community amenities not elsewhere classified</t>
  </si>
  <si>
    <t>HEALTH</t>
  </si>
  <si>
    <t>Բժշկական ապրանքներ, սարքեր և սարքավորումներ</t>
  </si>
  <si>
    <t>Medical products, Appliances and Equipment</t>
  </si>
  <si>
    <t>Դեղագործական ապրանքներ</t>
  </si>
  <si>
    <t>Այլ բժշկական ապրանքներ</t>
  </si>
  <si>
    <t>Pharmaceutical products</t>
  </si>
  <si>
    <t>Բժշկական սարքեր և սարքավորումներ</t>
  </si>
  <si>
    <t>Other medical products</t>
  </si>
  <si>
    <t>Արտահիվանդանոցային ծառայություններ</t>
  </si>
  <si>
    <t>Therapeutic appliances and equipment</t>
  </si>
  <si>
    <t>Outpatient Services</t>
  </si>
  <si>
    <t>Ընդհանուր բնույթի բժշկական ծառայություններ</t>
  </si>
  <si>
    <t>Մասնագիտացված բժշկական ծառայություններ</t>
  </si>
  <si>
    <t>General medical services</t>
  </si>
  <si>
    <t xml:space="preserve">Ստոմատոլոգիական ծառայություններ </t>
  </si>
  <si>
    <t>Specialized medical services</t>
  </si>
  <si>
    <t>Պարաբժշկական ծառայություններ</t>
  </si>
  <si>
    <t>Dental services</t>
  </si>
  <si>
    <t>Հիվանդանոցային ծառայություններ</t>
  </si>
  <si>
    <t>Paramedical services</t>
  </si>
  <si>
    <t>Hospital Services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</si>
  <si>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</si>
  <si>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</si>
  <si>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General hospital services</t>
  </si>
  <si>
    <t>Բժշկական, մոր և մանկան կենտրոնների  ծառայություններ</t>
  </si>
  <si>
    <t>Specialized hospital services</t>
  </si>
  <si>
    <t>Հիվանդի խնամքի և առողջության վերականգնման տնային ծառայություններ</t>
  </si>
  <si>
    <t>Medical and maternity center services</t>
  </si>
  <si>
    <t>Հանրային առողջապահական ծառայություններ</t>
  </si>
  <si>
    <t>Nursing and convalescent home services</t>
  </si>
  <si>
    <t>Public Health Services</t>
  </si>
  <si>
    <t xml:space="preserve">Առողջապահության գծով հետազոտական և նախագծային աշխատանքներ </t>
  </si>
  <si>
    <t>Public health services</t>
  </si>
  <si>
    <t>R&amp;D Health</t>
  </si>
  <si>
    <t>Առողջապահություն (այլ դասերին չպատկանող)</t>
  </si>
  <si>
    <t>Health Not Elsewhere Classified</t>
  </si>
  <si>
    <t>Առողջապահական հարակից ծառայություններ և ծրագրեր</t>
  </si>
  <si>
    <t>08</t>
  </si>
  <si>
    <t>ՀԱՆԳԻՍՏ, ՄՇԱԿՈՒՅԹ ԵՎ ԿՐՈՆ (տող2810+տող2820+տող2830+տող2840+տող2850+տող2860)</t>
  </si>
  <si>
    <t>Health not elsewhere classified</t>
  </si>
  <si>
    <t>RECREATION, CULTURE and RELIGION</t>
  </si>
  <si>
    <t>Հանգստի և սպորտի ծառայություններ</t>
  </si>
  <si>
    <t>Recreational and Sporting Services</t>
  </si>
  <si>
    <t>Մշակութային ծառայություններ</t>
  </si>
  <si>
    <t>Recreational and sporting services</t>
  </si>
  <si>
    <t>Cultural Services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</si>
  <si>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</si>
  <si>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</si>
  <si>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</si>
  <si>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</si>
  <si>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Cultural services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</si>
  <si>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</si>
  <si>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</si>
  <si>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</si>
  <si>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</si>
  <si>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Broadcasting and Publishing Services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</si>
  <si>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</si>
  <si>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</si>
  <si>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</si>
  <si>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</si>
  <si>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Broadcasting and publishing services</t>
  </si>
  <si>
    <t>Religious and Other Community Services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</si>
  <si>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</si>
  <si>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</si>
  <si>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</si>
  <si>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Religious and other community services</t>
  </si>
  <si>
    <t>R&amp;D Recreation, Culture and Religion</t>
  </si>
  <si>
    <t>Հանգիստ, մշակույթ և կրոն (այլ դասերին չպատկանող)</t>
  </si>
  <si>
    <t>R&amp;D Recreation, culture and religion</t>
  </si>
  <si>
    <t>Recreation, Culture and Religion Not Elsewhere Classified</t>
  </si>
  <si>
    <t>09</t>
  </si>
  <si>
    <t>ԿՐԹՈՒԹՅՈՒՆ (տող2910+տող2920+տող2930+տող2940+տող2950+տող2960+տող2970+տող2980)</t>
  </si>
  <si>
    <t>Recreation, culture and religion not elsewhere classified</t>
  </si>
  <si>
    <t>EDUCATION</t>
  </si>
  <si>
    <t>Նախադպրոցական և տարրական ընդհանուր կրթություն</t>
  </si>
  <si>
    <t>Pre-primary and Primary Education</t>
  </si>
  <si>
    <t xml:space="preserve">Նախադպրոցական կրթություն </t>
  </si>
  <si>
    <t xml:space="preserve">Տարրական ընդհանուր կրթություն </t>
  </si>
  <si>
    <t>Pre-primary education</t>
  </si>
  <si>
    <t>Միջնակարգ ընդհանուր կրթություն</t>
  </si>
  <si>
    <t>Primary education</t>
  </si>
  <si>
    <t>Secondary Education</t>
  </si>
  <si>
    <t>Հիմնական ընդհանուր կրթություն</t>
  </si>
  <si>
    <t>Միջնակարգ(լրիվ) ընդհանուր կրթություն</t>
  </si>
  <si>
    <t>Lower-secondary education</t>
  </si>
  <si>
    <t>Նախնական մասնագիտական (արհեստագործական) և միջին մասնագիտական կրթություն</t>
  </si>
  <si>
    <t>Upper-secondary education</t>
  </si>
  <si>
    <t>Post-secondary Non-tertiary Education</t>
  </si>
  <si>
    <t>Նախնական մասնագիտական (արհեստագործական) կրթություն</t>
  </si>
  <si>
    <t>Միջին մասնագիտական կրթություն</t>
  </si>
  <si>
    <t>Post-secondary non-tertiary education</t>
  </si>
  <si>
    <t>Բարձրագույն կրթություն</t>
  </si>
  <si>
    <t>Tertiary Education</t>
  </si>
  <si>
    <t>Բարձրագույն մասնագիտական կրթություն</t>
  </si>
  <si>
    <t>Հետբուհական մասնագիտական կրթություն</t>
  </si>
  <si>
    <t>First stage of tertiary education</t>
  </si>
  <si>
    <t xml:space="preserve">Ըստ մակարդակների չդասակարգվող կրթություն </t>
  </si>
  <si>
    <t>Second stage of tertiary education</t>
  </si>
  <si>
    <t>Education Not Definable By Level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</si>
  <si>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</si>
  <si>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</si>
  <si>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</si>
  <si>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Education not definable by level</t>
  </si>
  <si>
    <t>Susidiary Services to Education</t>
  </si>
  <si>
    <t>Կրթության ոլորտում հետազոտական և նախագծային աշխատանքներ</t>
  </si>
  <si>
    <t>Susidiary services to education</t>
  </si>
  <si>
    <t>R&amp;D Education</t>
  </si>
  <si>
    <t>Կրթություն (այլ դասերին չպատկանող)</t>
  </si>
  <si>
    <t>Education Not Elsewhere Classified</t>
  </si>
  <si>
    <t>10</t>
  </si>
  <si>
    <t xml:space="preserve">ՍՈՑԻԱԼԱԿԱՆ ՊԱՇՏՊԱՆՈՒԹՅՈՒՆ (տող3010+տող3020+տող3030+տող3040+տող3050+տող3060+տող3070+տող3080+տող3090) </t>
  </si>
  <si>
    <t>Education not elsewhere classified</t>
  </si>
  <si>
    <t>SOCIAL PROTECTION</t>
  </si>
  <si>
    <t>Վատառողջություն և անաշխատունակություն</t>
  </si>
  <si>
    <t>Sickness and Disability</t>
  </si>
  <si>
    <t>Վատառողջություն</t>
  </si>
  <si>
    <t>Անաշխատունակություն</t>
  </si>
  <si>
    <t>Sickness</t>
  </si>
  <si>
    <t>Ծերություն</t>
  </si>
  <si>
    <t>Disability</t>
  </si>
  <si>
    <t>Old Age</t>
  </si>
  <si>
    <t xml:space="preserve">Հարազատին կորցրած անձինք </t>
  </si>
  <si>
    <t>Old age</t>
  </si>
  <si>
    <t>Survivors</t>
  </si>
  <si>
    <t>Ընտանիքի անդամներ և զավակներ</t>
  </si>
  <si>
    <t>Family and Children</t>
  </si>
  <si>
    <t>Գործազրկություն</t>
  </si>
  <si>
    <t>Family and children</t>
  </si>
  <si>
    <t>Unemployment</t>
  </si>
  <si>
    <t xml:space="preserve">Բնակարանային ապահովում </t>
  </si>
  <si>
    <t>Housing</t>
  </si>
  <si>
    <t xml:space="preserve">Սոցիալական հատուկ արտոնություններ (այլ դասերին չպատկանող) </t>
  </si>
  <si>
    <t>Social Exclusion Not Elsewhere Classified</t>
  </si>
  <si>
    <t xml:space="preserve">Սոցիալական պաշտպանության ոլորտում հետազոտական և նախագծային աշխատանքներ </t>
  </si>
  <si>
    <t>Social exclusion not elsewhere classified</t>
  </si>
  <si>
    <t>R&amp;D Social Protection</t>
  </si>
  <si>
    <t>R&amp;D Social protection</t>
  </si>
  <si>
    <t>Սոցիալական պաշտպանություն (այլ դասերին չպատկանող)</t>
  </si>
  <si>
    <t>Social Protection Not Elsewhere Classified</t>
  </si>
  <si>
    <t>Սոցիալական պաշտպանությանը տրամադրվող օժադակ ծառայություններ (այլ դասերին չպատկանող)</t>
  </si>
  <si>
    <t>Social protection not elsewhere classified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</si>
  <si>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</si>
  <si>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</si>
  <si>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</si>
  <si>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</si>
  <si>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r>
      <t xml:space="preserve"> Ստեփանավան  համայնքի ղեկավարի  « »             </t>
    </r>
    <r>
      <rPr>
        <u/>
        <sz val="8"/>
        <rFont val="GHEA Grapalat"/>
        <family val="3"/>
      </rPr>
      <t>2024թ.</t>
    </r>
    <r>
      <rPr>
        <sz val="8"/>
        <rFont val="GHEA Grapalat"/>
        <family val="3"/>
      </rPr>
      <t xml:space="preserve">  Թիվ       որոշման</t>
    </r>
  </si>
  <si>
    <t xml:space="preserve">                                                                                                                                  Ստեփանավան   համայնքի ղեկավարի  &lt;&lt;   &gt;&gt;      2024թ.  Թիվ          որոշման      </t>
  </si>
  <si>
    <t xml:space="preserve">                                                                                                                                  Ստեփանավան   համայնքի ղեկավարի  &lt;&lt; 15 &gt;&gt;   հոկտեմբերի  2024թ.  Թիվ   1024       որոշման      </t>
  </si>
  <si>
    <r>
      <t xml:space="preserve"> Ստեփանավան  համայնքի ղեկավարի  «15  »    հոկտեմբերի     </t>
    </r>
    <r>
      <rPr>
        <u/>
        <sz val="8"/>
        <rFont val="GHEA Grapalat"/>
        <family val="3"/>
      </rPr>
      <t>2024թ.</t>
    </r>
    <r>
      <rPr>
        <sz val="8"/>
        <rFont val="GHEA Grapalat"/>
        <family val="3"/>
      </rPr>
      <t xml:space="preserve">  Թիվ  1024    որոշման</t>
    </r>
  </si>
  <si>
    <t>ՀԱՏՎԱԾ  1</t>
  </si>
  <si>
    <t>ՀԱՄԱՅՆՔԻ ԲՅՈՒՋԵԻ ԵԿԱՄՈՒՏՆԵՐԸ</t>
  </si>
  <si>
    <t>(հազար դրամով)</t>
  </si>
  <si>
    <t>Ընդամենը (ս.5+ս.6)</t>
  </si>
  <si>
    <t>վարչական մաս</t>
  </si>
  <si>
    <t>ֆոնդային մաս</t>
  </si>
  <si>
    <r>
      <t xml:space="preserve">ԸՆԴԱՄԵՆԸ  ԵԿԱՄՈՒՏՆԵՐ                    </t>
    </r>
    <r>
      <rPr>
        <b/>
        <sz val="10"/>
        <rFont val="GHEA Grapalat"/>
        <family val="3"/>
      </rPr>
      <t>(տող 1100 + տող 1200+տող 1300)</t>
    </r>
  </si>
  <si>
    <t xml:space="preserve">այդ թվում՝ </t>
  </si>
  <si>
    <t>1. ՀԱՐԿԵՐ ԵՎ ՏՈՒՐՔԵՐ</t>
  </si>
  <si>
    <t xml:space="preserve">(տող 1110 + տող 1120 + տող 1130 + տող 1140 տող 1150 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</si>
  <si>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</si>
  <si>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</si>
  <si>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</si>
  <si>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</si>
  <si>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</si>
  <si>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1113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</si>
  <si>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</si>
  <si>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</si>
  <si>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</si>
  <si>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1130</t>
  </si>
  <si>
    <t>1,3 Տեղական տուրքեր (տող 11301 + տող 11302 + տող 11303 + տող 11304 + տող 11305 + տող 11306 + տող 11307 + տող 11308 + տող 11309 + տող 11310 + տող 11311+տող 11312+ տող 11313+տող 11314 + տող 11315 + տող 11316+ տող 11317+ տող 11318+ տող 11319)                                 այդ թվում՝</t>
  </si>
  <si>
    <t>1140</t>
  </si>
  <si>
    <t xml:space="preserve">1,4 Համայնքի բյուջե վճարվող պետական տուրքեր (տող 1141+տող 1142)                                            այդ թվում՝ </t>
  </si>
  <si>
    <t>1141</t>
  </si>
  <si>
    <t xml:space="preserve">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</si>
  <si>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1142</t>
  </si>
  <si>
    <t xml:space="preserve"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</si>
  <si>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 (տող 1151 + տող1155) այդ թվում`  </t>
  </si>
  <si>
    <t>151</t>
  </si>
  <si>
    <t>Օրենքով պետական բյուջե ամրագրվող հարկերից և այլ պարտադիր վճարներից  մասհանումներ համայնքների բյուջեներ (տող 1152 + տող 1153 + տող 1154)           որից՝</t>
  </si>
  <si>
    <t>1152</t>
  </si>
  <si>
    <t xml:space="preserve"> Եկամտահարկ</t>
  </si>
  <si>
    <t>1153</t>
  </si>
  <si>
    <t>1154</t>
  </si>
  <si>
    <t>1155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</si>
  <si>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</si>
  <si>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</si>
  <si>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պետություններից, այդ թվում՝</t>
  </si>
  <si>
    <t>1211</t>
  </si>
  <si>
    <t>1220</t>
  </si>
  <si>
    <t>2.2 Կապիտալ արտաքին պաշտոնական դրամաշնորհներ` ստացված այլ պետություններից, այդ թվում՝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</si>
  <si>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</si>
  <si>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</si>
  <si>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</si>
  <si>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կազմակերպություններից, այդ թվում՝</t>
  </si>
  <si>
    <t>1231</t>
  </si>
  <si>
    <t>1240</t>
  </si>
  <si>
    <t>2.4 Կապիտալ արտաքին պաշտոնական դրամաշնորհներ`  ստացված միջազգային կազմակերպություններից, այդ թվում՝</t>
  </si>
  <si>
    <t>1241</t>
  </si>
  <si>
    <t>2.5 Ընթացիկ ներքին պաշտոնական դրամաշնորհներ` ստացված կառավարման այլ մակարդակներից (տող 1251 + տող 1252 + տող 1255 + տող 1256) որից՝</t>
  </si>
  <si>
    <t>1251</t>
  </si>
  <si>
    <t>Պետական բյուջեից ֆինանսական համահարթեցման սկզբունքով տրամադրվող դոտացիաներ</t>
  </si>
  <si>
    <t>1252</t>
  </si>
  <si>
    <t xml:space="preserve"> Պետական բյուջեից տրամադրվող այլ դոտացիաներ (տող 1253+տող 1254) այդ թվում՝</t>
  </si>
  <si>
    <t>1253</t>
  </si>
  <si>
    <t>1254</t>
  </si>
  <si>
    <t xml:space="preserve"> Այլ դոտացիաներ</t>
  </si>
  <si>
    <t>1255</t>
  </si>
  <si>
    <t>Պետական բյուջեից  տրամադրվող նպատակային հատկացումներ (սուբվենցիաներ)</t>
  </si>
  <si>
    <t>1256</t>
  </si>
  <si>
    <t>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</si>
  <si>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(տող 1261 + տող 1262), այդ թվում՝</t>
  </si>
  <si>
    <t>1261</t>
  </si>
  <si>
    <t>Պետական բյուջեից կապիտալ ծախսերի ֆինանսավորման նպատակային հատկացումներ (սուբվենցիաներ)</t>
  </si>
  <si>
    <t>1262</t>
  </si>
  <si>
    <t>ՀՀ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</si>
  <si>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</si>
  <si>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 այդ թվում՝</t>
  </si>
  <si>
    <t>3.1 Տոկոսներ                                                        այդ թվում՝</t>
  </si>
  <si>
    <t>1311</t>
  </si>
  <si>
    <t>3.2 Շահաբաժիններ                                                  այդ թվում՝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</si>
  <si>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</si>
  <si>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</si>
  <si>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 (տող 1331 + տող 1332 + տող 1333 + 1334)   այդ թվում՝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</si>
  <si>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</si>
  <si>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</si>
  <si>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</si>
  <si>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</si>
  <si>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</si>
  <si>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>1334</t>
  </si>
  <si>
    <t>3.4 Համայնքի բյուջեի եկամուտներ ապրանքների մատակարարումից և ծառայությունների մատուցումից (տող 1341 + տող 1342+ տող 1343)  այդ թվում՝</t>
  </si>
  <si>
    <t>1341</t>
  </si>
  <si>
    <t>1342</t>
  </si>
  <si>
    <t>1343</t>
  </si>
  <si>
    <t>3.5 Վարչական գանձումներ (տող 1351 + տող 1352 + տող 1353)                                                             այդ թվում՝</t>
  </si>
  <si>
    <t>1351</t>
  </si>
  <si>
    <t>3.6 Մուտքեր տույժերից, տուգանքներից (տող 1361 + տող 1362) այդ թվում՝</t>
  </si>
  <si>
    <t>1361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</si>
  <si>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</si>
  <si>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</si>
  <si>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1371</t>
  </si>
  <si>
    <t>1372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</si>
  <si>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</si>
  <si>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</si>
  <si>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</si>
  <si>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</si>
  <si>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</si>
  <si>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1391</t>
  </si>
  <si>
    <t xml:space="preserve">Համայնքի գույքին պատճառած վնասների փոխհատուցումից մուտքեր </t>
  </si>
  <si>
    <t>1392</t>
  </si>
  <si>
    <t>1393</t>
  </si>
  <si>
    <t>Օրենքով և իրավական այլ ակտերով սահմանված` համայնքի բյուջե մուտքագրման ենթակա այլ եկամուտներ</t>
  </si>
  <si>
    <t xml:space="preserve"> ՀԱՏՎԱԾ 2</t>
  </si>
  <si>
    <t xml:space="preserve"> ՀԱՄԱՅՆՔԻ  ԲՅՈՒՋԵԻ ԾԱԽՍԵՐԸ` ԸՍՏ ԲՅՈՒՋԵՏԱՅԻՆ ԾԱԽՍԵՐԻ  ԳՈՐԾԱՌԱԿԱՆ ԴԱՍԱԿԱՐԳՄԱՆ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</si>
  <si>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</si>
  <si>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 xml:space="preserve">  Ընդամենը (ս.7+ս.8)</t>
  </si>
  <si>
    <t xml:space="preserve">     այդ թվում`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</si>
  <si>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</si>
  <si>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</si>
  <si>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</si>
  <si>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</si>
  <si>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</si>
  <si>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</si>
  <si>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</si>
  <si>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wwwwwwwwwwwwwwq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</si>
  <si>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</si>
  <si>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</si>
  <si>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</si>
  <si>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>ՀԱՏՎԱԾ 3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</si>
  <si>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</si>
  <si>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12"/>
        <rFont val="GHEA Grapalat"/>
        <family val="3"/>
      </rPr>
      <t xml:space="preserve">          </t>
    </r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</si>
  <si>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</si>
  <si>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</si>
  <si>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</si>
  <si>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</si>
  <si>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</si>
  <si>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</si>
  <si>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t>x</t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</si>
  <si>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</si>
  <si>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</si>
  <si>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</si>
  <si>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</si>
  <si>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</si>
  <si>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</si>
  <si>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</si>
  <si>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</si>
  <si>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</si>
  <si>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</si>
  <si>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</si>
  <si>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</si>
  <si>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</si>
  <si>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</si>
  <si>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</si>
  <si>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</si>
  <si>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</si>
  <si>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</si>
  <si>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</si>
  <si>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</si>
  <si>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</si>
  <si>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</si>
  <si>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</si>
  <si>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</si>
  <si>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</si>
  <si>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</si>
  <si>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</si>
  <si>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</si>
  <si>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</si>
  <si>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</si>
  <si>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</si>
  <si>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</si>
  <si>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</si>
  <si>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</si>
  <si>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</si>
  <si>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</si>
  <si>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</si>
  <si>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</si>
  <si>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</si>
  <si>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</si>
  <si>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</si>
  <si>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</si>
  <si>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</si>
  <si>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</si>
  <si>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</si>
  <si>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</si>
  <si>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</si>
  <si>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</si>
  <si>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</si>
  <si>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</si>
  <si>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</si>
  <si>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</si>
  <si>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</si>
  <si>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</si>
  <si>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</si>
  <si>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</si>
  <si>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</si>
  <si>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</si>
  <si>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</si>
  <si>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</si>
  <si>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(տող4261+տող4262+տող4263+տող4264+տող4265+տող4266+տող4267+տող4268)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</si>
  <si>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</si>
  <si>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</si>
  <si>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</si>
  <si>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</si>
  <si>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</si>
  <si>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</si>
  <si>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</si>
  <si>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</si>
  <si>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</si>
  <si>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</si>
  <si>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</si>
  <si>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</si>
  <si>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</si>
  <si>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</si>
  <si>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</si>
  <si>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</si>
  <si>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</si>
  <si>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</si>
  <si>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</si>
  <si>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</si>
  <si>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</si>
  <si>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</si>
  <si>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</si>
  <si>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</si>
  <si>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</si>
  <si>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</si>
  <si>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</si>
  <si>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</si>
  <si>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</si>
  <si>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</si>
  <si>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</si>
  <si>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</si>
  <si>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</si>
  <si>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</si>
  <si>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</si>
  <si>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</si>
  <si>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</si>
  <si>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</si>
  <si>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</si>
  <si>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</si>
  <si>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</si>
  <si>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</si>
  <si>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</si>
  <si>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</si>
  <si>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</si>
  <si>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</si>
  <si>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</si>
  <si>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</si>
  <si>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</si>
  <si>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</si>
  <si>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</si>
  <si>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</si>
  <si>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</si>
  <si>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</si>
  <si>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</si>
  <si>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</si>
  <si>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</si>
  <si>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</si>
  <si>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</si>
  <si>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</si>
  <si>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</si>
  <si>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</si>
  <si>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</si>
  <si>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</si>
  <si>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</si>
  <si>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</si>
  <si>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</si>
  <si>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</si>
  <si>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</si>
  <si>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</si>
  <si>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</si>
  <si>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</si>
  <si>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</si>
  <si>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</si>
  <si>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</si>
  <si>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</si>
  <si>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</si>
  <si>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</si>
  <si>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</si>
  <si>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</si>
  <si>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</si>
  <si>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</si>
  <si>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</si>
  <si>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</si>
  <si>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</si>
  <si>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</si>
  <si>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</si>
  <si>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</si>
  <si>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</si>
  <si>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</si>
  <si>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</si>
  <si>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</si>
  <si>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</si>
  <si>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</si>
  <si>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</si>
  <si>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</si>
  <si>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</si>
  <si>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</si>
  <si>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</si>
  <si>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</si>
  <si>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</si>
  <si>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</si>
  <si>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</si>
  <si>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</si>
  <si>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</si>
  <si>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</si>
  <si>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</si>
  <si>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</si>
  <si>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</si>
  <si>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</si>
  <si>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</si>
  <si>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</si>
  <si>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</si>
  <si>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</si>
  <si>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</si>
  <si>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</si>
  <si>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</si>
  <si>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</si>
  <si>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</si>
  <si>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</si>
  <si>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</si>
  <si>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</si>
  <si>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</si>
  <si>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</si>
  <si>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</si>
  <si>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</si>
  <si>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</si>
  <si>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</si>
  <si>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</si>
  <si>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rFont val="GHEA Grapalat"/>
        <family val="3"/>
      </rPr>
      <t xml:space="preserve">                            </t>
    </r>
    <r>
      <rPr>
        <sz val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</si>
  <si>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</si>
  <si>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</si>
  <si>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</si>
  <si>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</si>
  <si>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</si>
  <si>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</si>
  <si>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</si>
  <si>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</si>
  <si>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</si>
  <si>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</si>
  <si>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</si>
  <si>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</si>
  <si>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</si>
  <si>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</si>
  <si>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</si>
  <si>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</si>
  <si>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</si>
  <si>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</si>
  <si>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</si>
  <si>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</si>
  <si>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</si>
  <si>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</si>
  <si>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</si>
  <si>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rFont val="GHEA Grapalat"/>
        <family val="3"/>
      </rPr>
      <t xml:space="preserve"> </t>
    </r>
    <r>
      <rPr>
        <i/>
        <sz val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</si>
  <si>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</si>
  <si>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</si>
  <si>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</si>
  <si>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</si>
  <si>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</si>
  <si>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</si>
  <si>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</si>
  <si>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</si>
  <si>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</si>
  <si>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</si>
  <si>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</si>
  <si>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rFont val="GHEA Grapalat"/>
        <family val="3"/>
      </rPr>
      <t xml:space="preserve">  </t>
    </r>
    <r>
      <rPr>
        <i/>
        <sz val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</si>
  <si>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</si>
  <si>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</si>
  <si>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</si>
  <si>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</si>
  <si>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</si>
  <si>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</si>
  <si>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</si>
  <si>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</si>
  <si>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</si>
  <si>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</si>
  <si>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</si>
  <si>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</si>
  <si>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</si>
  <si>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</si>
  <si>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</si>
  <si>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</si>
  <si>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</si>
  <si>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</si>
  <si>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</si>
  <si>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</si>
  <si>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</si>
  <si>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</si>
  <si>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</si>
  <si>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</si>
  <si>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</si>
  <si>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</si>
  <si>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</si>
  <si>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</si>
  <si>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</si>
  <si>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</si>
  <si>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</si>
  <si>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</si>
  <si>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</si>
  <si>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</si>
  <si>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</si>
  <si>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</si>
  <si>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</si>
  <si>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</si>
  <si>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</si>
  <si>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</si>
  <si>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</si>
  <si>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</si>
  <si>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</si>
  <si>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</si>
  <si>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</si>
  <si>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</si>
  <si>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</si>
  <si>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</si>
  <si>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</si>
  <si>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</si>
  <si>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</si>
  <si>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</si>
  <si>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</si>
  <si>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</si>
  <si>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</si>
  <si>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</si>
  <si>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</si>
  <si>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</si>
  <si>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</si>
  <si>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0"/>
        <color indexed="8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</si>
  <si>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</si>
  <si>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</si>
  <si>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</si>
  <si>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9"/>
        <color indexed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</si>
  <si>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9"/>
        <color indexed="8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color indexed="8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</si>
  <si>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</si>
  <si>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-Աշխատողների աշխատավարձեր և հավելավճարներ</t>
  </si>
  <si>
    <t>- Պարգևատրումներ, դրամական խրախուսումներ և հատուկ վճարներ</t>
  </si>
  <si>
    <t>-էներգետիկ  ծառայություններ</t>
  </si>
  <si>
    <t>-Ապահովագրական ծախսեր</t>
  </si>
  <si>
    <t>Գույքի և սարքավորումների վարձակալություն</t>
  </si>
  <si>
    <t>Այլ տրանսպորտային ծախսեր</t>
  </si>
  <si>
    <t>Կառավարչական ծառայություններ</t>
  </si>
  <si>
    <t>Ընդհանուր բնույթի այլ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</si>
  <si>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</si>
  <si>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</si>
  <si>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-Գրասենյակային նյութեր և հագուստ</t>
  </si>
  <si>
    <t>Պարտադիր վճարներ</t>
  </si>
  <si>
    <t xml:space="preserve"> -Տրանսպորտային սարքավորումներ</t>
  </si>
  <si>
    <t>Վարչական սարքավորումներ</t>
  </si>
  <si>
    <t>Այլ մեքենաներ և սարքավորումներ</t>
  </si>
  <si>
    <t>Շենքերի և շինությունների կապիտալ վերանորոգում</t>
  </si>
  <si>
    <t>......................................................</t>
  </si>
  <si>
    <t>Նախագծահետազոտական ծախսեր</t>
  </si>
  <si>
    <t xml:space="preserve"> -էներգետիկ  ծառայություններ</t>
  </si>
  <si>
    <t>Հատուկ նպատակային այլ նյութեր</t>
  </si>
  <si>
    <t>Ընթացիկ դրամաշնորհներ պետական և համայնքների ոչ առևտրային կազմակերպություններին</t>
  </si>
  <si>
    <t>Այլ կապիտալ դրամաշնորհներ</t>
  </si>
  <si>
    <t>-Նվիրատվություններ այլ շահույթ չհետապնդող կազմակերպություններին</t>
  </si>
  <si>
    <t>Շենքերի և շինությունների ձեռք բերում</t>
  </si>
  <si>
    <t>Շենքերի և շինությունների շինարարություն</t>
  </si>
  <si>
    <t xml:space="preserve"> Տրանսպորտային սարքավորումներ</t>
  </si>
  <si>
    <r>
      <t xml:space="preserve">ՊԱՇՏՊԱՆՈՒԹՅՈՒՆ </t>
    </r>
    <r>
      <rPr>
        <sz val="9"/>
        <color indexed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</si>
  <si>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color indexed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</si>
  <si>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color indexed="8"/>
        <rFont val="GHEA Grapalat"/>
        <family val="3"/>
      </rPr>
      <t>(տող2410+տող2420+տող2430+տող2440+տող2450+տող2460+տող2470+տող2480+տող2490)</t>
    </r>
  </si>
  <si>
    <t xml:space="preserve"> -Շենքերի և շինությունների շինարարություն</t>
  </si>
  <si>
    <t xml:space="preserve">  -Հատուկ նպատակային այլ նյութեր</t>
  </si>
  <si>
    <t xml:space="preserve"> -Շենքերի և շինությունների կապիտալ վերանորոգում</t>
  </si>
  <si>
    <t>Մասնագիտական ծառայություններ</t>
  </si>
  <si>
    <r>
      <t xml:space="preserve">ՇՐՋԱԿԱ ՄԻՋԱՎԱՅՐԻ ՊԱՇՏՊԱՆՈՒԹՅՈՒՆ </t>
    </r>
    <r>
      <rPr>
        <sz val="9"/>
        <color indexed="8"/>
        <rFont val="GHEA Grapalat"/>
        <family val="3"/>
      </rPr>
      <t>(տող2510+տող2520+տող2530+տող2540+տող2550+տող2560)</t>
    </r>
  </si>
  <si>
    <t xml:space="preserve"> -Այլ մեքենաներ և սարքավորումներ</t>
  </si>
  <si>
    <r>
      <t xml:space="preserve">ԲՆԱԿԱՐԱՆԱՅԻՆ ՇԻՆԱՐԱՐՈՒԹՅՈՒՆ ԵՎ ԿՈՄՈՒՆԱԼ ԾԱՌԱՅՈՒԹՅՈՒՆ </t>
    </r>
    <r>
      <rPr>
        <sz val="9"/>
        <color indexed="8"/>
        <rFont val="GHEA Grapalat"/>
        <family val="3"/>
      </rPr>
      <t>(տող3610+տող3620+տող3630+տող3640+տող3650+տող3660)</t>
    </r>
  </si>
  <si>
    <t xml:space="preserve"> էներգետիկ  ծառայություններ</t>
  </si>
  <si>
    <t xml:space="preserve"> Ընդհանուր բնույթի այլ ծառայություններ</t>
  </si>
  <si>
    <t xml:space="preserve"> Հատուկ նպատակային այլ նյութեր</t>
  </si>
  <si>
    <t xml:space="preserve"> Շենքերի և շինությունների շինարարություն</t>
  </si>
  <si>
    <r>
      <t xml:space="preserve">ԱՌՈՂՋԱՊԱՀՈՒԹՅՈՒՆ </t>
    </r>
    <r>
      <rPr>
        <sz val="9"/>
        <color indexed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</si>
  <si>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color indexed="8"/>
        <rFont val="GHEA Grapalat"/>
        <family val="3"/>
      </rPr>
      <t>(տող2810+տող2820+տող2830+տող2840+տող2850+տող2860)</t>
    </r>
  </si>
  <si>
    <t>-Ընդհանուր բնույթի այլ ծառայություններ</t>
  </si>
  <si>
    <t>Տեղակատվական ծառայություններ</t>
  </si>
  <si>
    <t>Այլ ընթացիկ դրամաշնորհներ</t>
  </si>
  <si>
    <t xml:space="preserve"> Այլ նպաստներ բյուջեից</t>
  </si>
  <si>
    <t>-Տեղակատվական ծառայություններ</t>
  </si>
  <si>
    <t>Կապիտալ դրամաշնորհներ պետական և համայնքների ոչ առևտրային կազմակերպություններին</t>
  </si>
  <si>
    <t>Ներկայացուցչական ծախսեր</t>
  </si>
  <si>
    <t>Գրասենյակային նյութեր և հագուստ</t>
  </si>
  <si>
    <t>Նվիրատվություններ այլ շահույթ չհետապնդող կազմակերպություններին</t>
  </si>
  <si>
    <r>
      <t xml:space="preserve">ԿՐԹՈՒԹՅՈՒՆ </t>
    </r>
    <r>
      <rPr>
        <sz val="9"/>
        <color indexed="8"/>
        <rFont val="GHEA Grapalat"/>
        <family val="3"/>
      </rPr>
      <t>(տող2910+տող2920+տող2930+տող2940+տող2950+տող2960+տող2970+տող2980)</t>
    </r>
  </si>
  <si>
    <t xml:space="preserve"> Մասնագիտական ծառայություններ</t>
  </si>
  <si>
    <t xml:space="preserve"> -Այլ կապիտալ դրամաշնորհներ                                    </t>
  </si>
  <si>
    <t>Այլ նպաստներ բյուջեից</t>
  </si>
  <si>
    <t>-Կոմունալ ծառայություններ</t>
  </si>
  <si>
    <r>
      <t xml:space="preserve">ՍՈՑԻԱԼԱԿԱՆ ՊԱՇՏՊԱՆՈՒԹՅՈՒՆ </t>
    </r>
    <r>
      <rPr>
        <sz val="9"/>
        <color indexed="8"/>
        <rFont val="GHEA Grapalat"/>
        <family val="3"/>
      </rPr>
      <t xml:space="preserve">(տող3010+տող3020+տող3030+տող3040+տող3050+տող3060+տող3070+տող3080+տող3090) </t>
    </r>
  </si>
  <si>
    <t>Կենցաղային և հանրային սննդի նյութեր</t>
  </si>
  <si>
    <t xml:space="preserve"> Նվիրատվություններ այլ շահույթ չհետապնդող կազմակերպություններին</t>
  </si>
  <si>
    <r>
      <t>ՀԻՄՆԱԿԱՆ ԲԱԺԻՆՆԵՐԻՆ ՉԴԱՍՎՈՂ ՊԱՀՈՒՍՏԱՅԻՆ ՖՈՆԴԵՐ</t>
    </r>
    <r>
      <rPr>
        <sz val="9"/>
        <color indexed="8"/>
        <rFont val="GHEA Grapalat"/>
        <family val="3"/>
      </rPr>
      <t xml:space="preserve"> (տող3110)</t>
    </r>
  </si>
  <si>
    <t xml:space="preserve"> Պահուստային միջոցներ</t>
  </si>
  <si>
    <t xml:space="preserve">                                                                                                                                  Ստեփանավան   համայնքի ղեկավարի  &lt;&lt;24  &gt;&gt;   դեկտեմբերի  2024թ.  Թիվ             որոշման      </t>
  </si>
  <si>
    <r>
      <t xml:space="preserve"> Ստեփանավան  համայնքի ղեկավարի  «24  »    դեկտեմբերի     </t>
    </r>
    <r>
      <rPr>
        <u/>
        <sz val="8"/>
        <rFont val="GHEA Grapalat"/>
        <family val="3"/>
      </rPr>
      <t>2024թ.</t>
    </r>
    <r>
      <rPr>
        <sz val="8"/>
        <rFont val="GHEA Grapalat"/>
        <family val="3"/>
      </rPr>
      <t xml:space="preserve">  Թիվ      որոշման</t>
    </r>
  </si>
</sst>
</file>

<file path=xl/styles.xml><?xml version="1.0" encoding="utf-8"?>
<styleSheet xmlns="http://schemas.openxmlformats.org/spreadsheetml/2006/main">
  <numFmts count="8">
    <numFmt numFmtId="164" formatCode="0000"/>
    <numFmt numFmtId="165" formatCode="0.0000"/>
    <numFmt numFmtId="166" formatCode="0.00000"/>
    <numFmt numFmtId="167" formatCode="0.000"/>
    <numFmt numFmtId="168" formatCode="_(* #,##0.00_);_(* \(#,##0.00\);_(* &quot;-&quot;??_);_(@_)"/>
    <numFmt numFmtId="169" formatCode="000"/>
    <numFmt numFmtId="170" formatCode="0.000000"/>
    <numFmt numFmtId="171" formatCode="0.0"/>
  </numFmts>
  <fonts count="12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Arial Armenian"/>
      <family val="2"/>
    </font>
    <font>
      <sz val="7"/>
      <name val="Sylfaen"/>
      <family val="1"/>
    </font>
    <font>
      <sz val="5"/>
      <name val="Arial Armenian"/>
      <family val="2"/>
    </font>
    <font>
      <sz val="6"/>
      <name val="Arial Armenian"/>
      <family val="2"/>
    </font>
    <font>
      <sz val="5"/>
      <name val="Sylfaen"/>
      <family val="1"/>
    </font>
    <font>
      <sz val="6"/>
      <name val="Sylfaen"/>
      <family val="1"/>
    </font>
    <font>
      <sz val="10"/>
      <name val="Arial LatArm"/>
      <family val="2"/>
    </font>
    <font>
      <sz val="5"/>
      <name val="Arial LatArm"/>
      <family val="2"/>
    </font>
    <font>
      <sz val="7"/>
      <name val="Arial LatArm"/>
      <family val="2"/>
    </font>
    <font>
      <sz val="7"/>
      <name val="Arial Unicode MS"/>
      <family val="2"/>
      <charset val="204"/>
    </font>
    <font>
      <sz val="6"/>
      <name val="Arial Unicode MS"/>
      <family val="2"/>
      <charset val="204"/>
    </font>
    <font>
      <sz val="7"/>
      <name val="GHEA Grapalat"/>
      <family val="3"/>
    </font>
    <font>
      <sz val="6"/>
      <name val="Arial LatArm"/>
      <family val="2"/>
    </font>
    <font>
      <sz val="6"/>
      <name val="GHEA Grapalat"/>
      <family val="3"/>
    </font>
    <font>
      <sz val="6"/>
      <color rgb="FFFF0000"/>
      <name val="GHEA Grapalat"/>
      <family val="3"/>
    </font>
    <font>
      <sz val="7"/>
      <color rgb="FFFF0000"/>
      <name val="GHEA Grapalat"/>
      <family val="3"/>
    </font>
    <font>
      <b/>
      <sz val="5"/>
      <name val="Arial LatArm"/>
      <family val="2"/>
    </font>
    <font>
      <b/>
      <sz val="7"/>
      <name val="Arial LatArm"/>
      <family val="2"/>
    </font>
    <font>
      <b/>
      <sz val="7"/>
      <name val="Arial Unicode MS"/>
      <family val="2"/>
      <charset val="204"/>
    </font>
    <font>
      <b/>
      <sz val="7"/>
      <name val="GHEA Grapalat"/>
      <family val="3"/>
    </font>
    <font>
      <b/>
      <sz val="6"/>
      <name val="Arial Unicode MS"/>
      <family val="2"/>
      <charset val="204"/>
    </font>
    <font>
      <b/>
      <sz val="7"/>
      <name val="Sylfaen"/>
      <family val="1"/>
    </font>
    <font>
      <sz val="5"/>
      <color rgb="FFFF0000"/>
      <name val="Arial Armenian"/>
      <family val="2"/>
    </font>
    <font>
      <sz val="7"/>
      <color rgb="FFFF0000"/>
      <name val="Arial Armenian"/>
      <family val="2"/>
    </font>
    <font>
      <sz val="7"/>
      <color rgb="FFFF0000"/>
      <name val="Arial Unicode MS"/>
      <family val="2"/>
      <charset val="204"/>
    </font>
    <font>
      <sz val="6"/>
      <color rgb="FFFF0000"/>
      <name val="Arial Armenian"/>
      <family val="2"/>
    </font>
    <font>
      <sz val="7"/>
      <color rgb="FFFF0000"/>
      <name val="Sylfaen"/>
      <family val="1"/>
    </font>
    <font>
      <sz val="5"/>
      <color rgb="FFFF0000"/>
      <name val="Sylfaen"/>
      <family val="1"/>
    </font>
    <font>
      <sz val="6"/>
      <color rgb="FFFF0000"/>
      <name val="Sylfaen"/>
      <family val="1"/>
    </font>
    <font>
      <sz val="9"/>
      <name val="Arial Armenian"/>
      <family val="2"/>
    </font>
    <font>
      <b/>
      <sz val="11"/>
      <name val="GHEA Grapalat"/>
      <family val="3"/>
    </font>
    <font>
      <b/>
      <u/>
      <sz val="11"/>
      <name val="GHEA Grapalat"/>
      <family val="3"/>
    </font>
    <font>
      <b/>
      <u/>
      <sz val="9"/>
      <name val="Times Armenian"/>
      <family val="1"/>
    </font>
    <font>
      <b/>
      <u/>
      <sz val="9"/>
      <name val="Arial Armenian"/>
      <family val="2"/>
    </font>
    <font>
      <sz val="11"/>
      <color indexed="8"/>
      <name val="Calibri"/>
      <family val="2"/>
      <charset val="204"/>
    </font>
    <font>
      <sz val="8"/>
      <name val="Arial LatArm"/>
      <family val="2"/>
    </font>
    <font>
      <b/>
      <sz val="14"/>
      <name val="Arial LatArm"/>
      <family val="2"/>
    </font>
    <font>
      <sz val="8"/>
      <name val="GHEA Grapalat"/>
      <family val="3"/>
    </font>
    <font>
      <u/>
      <sz val="8"/>
      <name val="GHEA Grapalat"/>
      <family val="3"/>
    </font>
    <font>
      <b/>
      <sz val="6"/>
      <name val="GHEA Grapalat"/>
      <family val="3"/>
    </font>
    <font>
      <sz val="10"/>
      <name val="GHEA Grapalat"/>
      <family val="3"/>
    </font>
    <font>
      <b/>
      <i/>
      <sz val="8"/>
      <name val="GHEA Grapalat"/>
      <family val="3"/>
    </font>
    <font>
      <i/>
      <sz val="8"/>
      <name val="GHEA Grapalat"/>
      <family val="3"/>
    </font>
    <font>
      <b/>
      <sz val="8"/>
      <name val="GHEA Grapalat"/>
      <family val="3"/>
    </font>
    <font>
      <b/>
      <i/>
      <sz val="7"/>
      <name val="GHEA Grapalat"/>
      <family val="3"/>
    </font>
    <font>
      <i/>
      <sz val="6"/>
      <name val="GHEA Grapalat"/>
      <family val="3"/>
    </font>
    <font>
      <sz val="6"/>
      <color theme="1"/>
      <name val="GHEA Grapalat"/>
      <family val="3"/>
    </font>
    <font>
      <sz val="8"/>
      <color theme="1"/>
      <name val="GHEA Grapalat"/>
      <family val="3"/>
    </font>
    <font>
      <sz val="7"/>
      <color theme="1"/>
      <name val="GHEA Grapalat"/>
      <family val="3"/>
    </font>
    <font>
      <i/>
      <sz val="8"/>
      <color theme="1"/>
      <name val="GHEA Grapalat"/>
      <family val="3"/>
    </font>
    <font>
      <i/>
      <sz val="6"/>
      <color theme="1"/>
      <name val="GHEA Grapalat"/>
      <family val="3"/>
    </font>
    <font>
      <sz val="10"/>
      <color indexed="10"/>
      <name val="Arial"/>
      <family val="2"/>
      <charset val="204"/>
    </font>
    <font>
      <b/>
      <sz val="8"/>
      <color theme="1"/>
      <name val="GHEA Grapalat"/>
      <family val="3"/>
    </font>
    <font>
      <b/>
      <i/>
      <sz val="7"/>
      <color theme="1"/>
      <name val="GHEA Grapalat"/>
      <family val="3"/>
    </font>
    <font>
      <sz val="6"/>
      <color indexed="48"/>
      <name val="GHEA Grapalat"/>
      <family val="3"/>
    </font>
    <font>
      <b/>
      <sz val="8"/>
      <color indexed="48"/>
      <name val="GHEA Grapalat"/>
      <family val="3"/>
    </font>
    <font>
      <b/>
      <sz val="7"/>
      <color indexed="48"/>
      <name val="GHEA Grapalat"/>
      <family val="3"/>
    </font>
    <font>
      <sz val="8"/>
      <color indexed="48"/>
      <name val="GHEA Grapalat"/>
      <family val="3"/>
    </font>
    <font>
      <sz val="10"/>
      <color indexed="48"/>
      <name val="Arial"/>
      <family val="2"/>
      <charset val="204"/>
    </font>
    <font>
      <sz val="8"/>
      <color rgb="FFFF0000"/>
      <name val="GHEA Grapalat"/>
      <family val="3"/>
    </font>
    <font>
      <i/>
      <sz val="8"/>
      <color rgb="FFFF0000"/>
      <name val="GHEA Grapalat"/>
      <family val="3"/>
    </font>
    <font>
      <b/>
      <i/>
      <sz val="7"/>
      <color indexed="48"/>
      <name val="GHEA Grapalat"/>
      <family val="3"/>
    </font>
    <font>
      <i/>
      <sz val="8"/>
      <color indexed="48"/>
      <name val="GHEA Grapalat"/>
      <family val="3"/>
    </font>
    <font>
      <sz val="7"/>
      <color indexed="48"/>
      <name val="GHEA Grapalat"/>
      <family val="3"/>
    </font>
    <font>
      <i/>
      <sz val="6"/>
      <color indexed="48"/>
      <name val="GHEA Grapalat"/>
      <family val="3"/>
    </font>
    <font>
      <sz val="7"/>
      <name val="Arial"/>
      <family val="2"/>
      <charset val="204"/>
    </font>
    <font>
      <sz val="10"/>
      <name val="Arial"/>
      <family val="2"/>
      <charset val="204"/>
    </font>
    <font>
      <b/>
      <u/>
      <sz val="14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sz val="10"/>
      <color rgb="FFFF0000"/>
      <name val="GHEA Grapalat"/>
      <family val="3"/>
    </font>
    <font>
      <sz val="10"/>
      <color rgb="FFFF0000"/>
      <name val="Arial LatArm"/>
      <family val="2"/>
    </font>
    <font>
      <b/>
      <sz val="10"/>
      <name val="Arial LatArm"/>
      <family val="2"/>
    </font>
    <font>
      <sz val="10"/>
      <name val="Arial Armenian"/>
      <family val="2"/>
    </font>
    <font>
      <b/>
      <i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i/>
      <sz val="9"/>
      <name val="GHEA Grapalat"/>
      <family val="3"/>
    </font>
    <font>
      <b/>
      <i/>
      <sz val="12"/>
      <name val="GHEA Grapalat"/>
      <family val="3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12"/>
      <name val="Arial Armenian"/>
      <family val="2"/>
    </font>
    <font>
      <b/>
      <i/>
      <sz val="9"/>
      <name val="Arial Armenian"/>
      <family val="2"/>
    </font>
    <font>
      <sz val="11"/>
      <name val="GHEA Grapalat"/>
      <family val="3"/>
    </font>
    <font>
      <i/>
      <sz val="9"/>
      <name val="GHEA Grapalat"/>
      <family val="3"/>
    </font>
    <font>
      <i/>
      <sz val="10"/>
      <name val="GHEA Grapalat"/>
      <family val="3"/>
    </font>
    <font>
      <b/>
      <i/>
      <sz val="10"/>
      <name val="Arial Armenian"/>
      <family val="2"/>
    </font>
    <font>
      <i/>
      <sz val="10"/>
      <name val="Arial Armenian"/>
      <family val="2"/>
    </font>
    <font>
      <b/>
      <sz val="10"/>
      <name val="Arial"/>
      <family val="2"/>
      <charset val="204"/>
    </font>
    <font>
      <b/>
      <sz val="10"/>
      <name val="Arial Armenian"/>
      <family val="2"/>
    </font>
    <font>
      <b/>
      <sz val="11"/>
      <name val="Arial Armenian"/>
      <family val="2"/>
    </font>
    <font>
      <sz val="9"/>
      <name val="Arial"/>
      <family val="2"/>
      <charset val="204"/>
    </font>
    <font>
      <b/>
      <sz val="14"/>
      <color theme="1"/>
      <name val="GHEA Grapalat"/>
      <family val="3"/>
    </font>
    <font>
      <sz val="12"/>
      <color theme="1"/>
      <name val="Arial Armenian"/>
      <family val="2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indexed="8"/>
      <name val="GHEA Grapalat"/>
      <family val="3"/>
    </font>
    <font>
      <b/>
      <sz val="10"/>
      <color theme="1"/>
      <name val="GHEA Grapalat"/>
      <family val="3"/>
    </font>
    <font>
      <sz val="12"/>
      <color theme="1"/>
      <name val="GHEA Grapalat"/>
      <family val="3"/>
    </font>
    <font>
      <b/>
      <i/>
      <sz val="10"/>
      <color theme="1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12"/>
      <color theme="1"/>
      <name val="Arial Armenian"/>
      <family val="2"/>
    </font>
    <font>
      <b/>
      <i/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sz val="9"/>
      <color indexed="8"/>
      <name val="GHEA Grapalat"/>
      <family val="3"/>
    </font>
    <font>
      <sz val="8"/>
      <color theme="1"/>
      <name val="Arial Armenian"/>
      <family val="2"/>
    </font>
    <font>
      <b/>
      <sz val="11"/>
      <color theme="1"/>
      <name val="GHEA Grapalat"/>
      <family val="3"/>
    </font>
    <font>
      <b/>
      <sz val="11"/>
      <color indexed="8"/>
      <name val="GHEA Grapalat"/>
      <family val="3"/>
    </font>
    <font>
      <b/>
      <i/>
      <sz val="12"/>
      <color theme="1"/>
      <name val="Arial Armenian"/>
      <family val="2"/>
    </font>
    <font>
      <sz val="10"/>
      <color indexed="8"/>
      <name val="Arial Armenian"/>
      <family val="2"/>
    </font>
    <font>
      <sz val="10"/>
      <color indexed="8"/>
      <name val="GHEA Grapalat"/>
      <family val="3"/>
    </font>
    <font>
      <sz val="7"/>
      <color theme="1"/>
      <name val="Arial Armenian"/>
      <family val="2"/>
    </font>
    <font>
      <sz val="9"/>
      <color theme="1"/>
      <name val="Arial Armenian"/>
      <family val="2"/>
    </font>
    <font>
      <sz val="11"/>
      <color theme="1"/>
      <name val="Arial Armenian"/>
      <family val="2"/>
    </font>
    <font>
      <b/>
      <i/>
      <sz val="8"/>
      <color theme="1"/>
      <name val="Arial Armenian"/>
      <family val="2"/>
    </font>
    <font>
      <b/>
      <i/>
      <sz val="9"/>
      <color theme="1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8" fillId="0" borderId="3" applyNumberFormat="0" applyFill="0" applyProtection="0">
      <alignment horizontal="center" vertical="center"/>
    </xf>
    <xf numFmtId="0" fontId="8" fillId="0" borderId="3" applyNumberFormat="0" applyFill="0" applyProtection="0">
      <alignment horizontal="left" vertical="center" wrapText="1"/>
    </xf>
    <xf numFmtId="4" fontId="8" fillId="0" borderId="3" applyFill="0" applyProtection="0">
      <alignment horizontal="right" vertical="center"/>
    </xf>
    <xf numFmtId="0" fontId="36" fillId="0" borderId="14" applyNumberFormat="0" applyFont="0" applyFill="0" applyAlignment="0" applyProtection="0"/>
    <xf numFmtId="0" fontId="38" fillId="0" borderId="14" applyNumberFormat="0" applyFill="0" applyProtection="0">
      <alignment horizontal="center"/>
    </xf>
    <xf numFmtId="0" fontId="1" fillId="0" borderId="0"/>
    <xf numFmtId="4" fontId="37" fillId="0" borderId="15" applyFill="0" applyProtection="0">
      <alignment horizontal="right" vertical="center"/>
    </xf>
    <xf numFmtId="168" fontId="1" fillId="0" borderId="0" applyFont="0" applyFill="0" applyBorder="0" applyAlignment="0" applyProtection="0"/>
    <xf numFmtId="0" fontId="68" fillId="0" borderId="0"/>
  </cellStyleXfs>
  <cellXfs count="98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1" fontId="3" fillId="2" borderId="0" xfId="1" applyNumberFormat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10" fillId="2" borderId="3" xfId="3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center" vertical="center"/>
    </xf>
    <xf numFmtId="165" fontId="11" fillId="2" borderId="3" xfId="4" applyNumberFormat="1" applyFont="1" applyFill="1" applyBorder="1" applyAlignment="1">
      <alignment horizontal="right" vertical="center"/>
    </xf>
    <xf numFmtId="166" fontId="11" fillId="2" borderId="3" xfId="4" applyNumberFormat="1" applyFont="1" applyFill="1" applyBorder="1" applyAlignment="1">
      <alignment horizontal="right" vertical="center"/>
    </xf>
    <xf numFmtId="165" fontId="11" fillId="2" borderId="4" xfId="4" applyNumberFormat="1" applyFont="1" applyFill="1" applyBorder="1" applyAlignment="1">
      <alignment horizontal="right" vertical="center"/>
    </xf>
    <xf numFmtId="0" fontId="11" fillId="2" borderId="4" xfId="4" applyNumberFormat="1" applyFont="1" applyFill="1" applyBorder="1" applyAlignment="1">
      <alignment horizontal="right" vertical="center"/>
    </xf>
    <xf numFmtId="167" fontId="11" fillId="2" borderId="1" xfId="4" applyNumberFormat="1" applyFont="1" applyFill="1" applyBorder="1" applyAlignment="1">
      <alignment horizontal="right" vertical="center"/>
    </xf>
    <xf numFmtId="165" fontId="11" fillId="2" borderId="1" xfId="4" applyNumberFormat="1" applyFont="1" applyFill="1" applyBorder="1" applyAlignment="1">
      <alignment horizontal="right" vertical="center"/>
    </xf>
    <xf numFmtId="165" fontId="12" fillId="2" borderId="1" xfId="4" applyNumberFormat="1" applyFont="1" applyFill="1" applyBorder="1" applyAlignment="1">
      <alignment horizontal="right" vertical="center"/>
    </xf>
    <xf numFmtId="165" fontId="3" fillId="2" borderId="1" xfId="1" applyNumberFormat="1" applyFont="1" applyFill="1" applyBorder="1" applyAlignment="1">
      <alignment vertical="center"/>
    </xf>
    <xf numFmtId="167" fontId="11" fillId="2" borderId="3" xfId="4" applyNumberFormat="1" applyFont="1" applyFill="1" applyBorder="1" applyAlignment="1">
      <alignment horizontal="right" vertical="center"/>
    </xf>
    <xf numFmtId="167" fontId="3" fillId="2" borderId="1" xfId="1" applyNumberFormat="1" applyFont="1" applyFill="1" applyBorder="1" applyAlignment="1">
      <alignment vertical="center"/>
    </xf>
    <xf numFmtId="167" fontId="11" fillId="2" borderId="5" xfId="4" applyNumberFormat="1" applyFont="1" applyFill="1" applyBorder="1" applyAlignment="1">
      <alignment horizontal="right" vertical="center"/>
    </xf>
    <xf numFmtId="165" fontId="11" fillId="2" borderId="6" xfId="4" applyNumberFormat="1" applyFont="1" applyFill="1" applyBorder="1" applyAlignment="1">
      <alignment horizontal="right" vertical="center"/>
    </xf>
    <xf numFmtId="167" fontId="13" fillId="2" borderId="1" xfId="1" applyNumberFormat="1" applyFont="1" applyFill="1" applyBorder="1" applyAlignment="1">
      <alignment horizontal="center" vertical="center"/>
    </xf>
    <xf numFmtId="167" fontId="13" fillId="2" borderId="2" xfId="1" applyNumberFormat="1" applyFont="1" applyFill="1" applyBorder="1" applyAlignment="1">
      <alignment horizontal="center" vertical="center"/>
    </xf>
    <xf numFmtId="167" fontId="13" fillId="2" borderId="7" xfId="1" applyNumberFormat="1" applyFont="1" applyFill="1" applyBorder="1" applyAlignment="1">
      <alignment horizontal="center" vertical="center"/>
    </xf>
    <xf numFmtId="167" fontId="13" fillId="2" borderId="8" xfId="1" applyNumberFormat="1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left" vertical="center" wrapText="1"/>
    </xf>
    <xf numFmtId="0" fontId="10" fillId="2" borderId="5" xfId="2" applyFont="1" applyFill="1" applyBorder="1" applyAlignment="1">
      <alignment horizontal="center" vertical="center"/>
    </xf>
    <xf numFmtId="165" fontId="11" fillId="2" borderId="5" xfId="4" applyNumberFormat="1" applyFont="1" applyFill="1" applyBorder="1" applyAlignment="1">
      <alignment horizontal="right" vertical="center"/>
    </xf>
    <xf numFmtId="165" fontId="13" fillId="2" borderId="8" xfId="1" applyNumberFormat="1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center" vertical="center"/>
    </xf>
    <xf numFmtId="167" fontId="12" fillId="2" borderId="1" xfId="4" applyNumberFormat="1" applyFont="1" applyFill="1" applyBorder="1" applyAlignment="1">
      <alignment horizontal="right" vertical="center"/>
    </xf>
    <xf numFmtId="167" fontId="12" fillId="2" borderId="1" xfId="4" applyNumberFormat="1" applyFont="1" applyFill="1" applyBorder="1" applyAlignment="1">
      <alignment horizontal="center" vertical="center"/>
    </xf>
    <xf numFmtId="167" fontId="15" fillId="2" borderId="2" xfId="1" applyNumberFormat="1" applyFont="1" applyFill="1" applyBorder="1" applyAlignment="1">
      <alignment horizontal="center" vertical="center"/>
    </xf>
    <xf numFmtId="167" fontId="16" fillId="2" borderId="2" xfId="1" applyNumberFormat="1" applyFont="1" applyFill="1" applyBorder="1" applyAlignment="1">
      <alignment horizontal="center" vertical="center"/>
    </xf>
    <xf numFmtId="167" fontId="11" fillId="2" borderId="1" xfId="4" applyNumberFormat="1" applyFont="1" applyFill="1" applyBorder="1" applyAlignment="1">
      <alignment horizontal="center" vertical="center"/>
    </xf>
    <xf numFmtId="167" fontId="17" fillId="2" borderId="2" xfId="1" applyNumberFormat="1" applyFont="1" applyFill="1" applyBorder="1" applyAlignment="1">
      <alignment horizontal="center" vertical="center"/>
    </xf>
    <xf numFmtId="166" fontId="11" fillId="2" borderId="1" xfId="4" applyNumberFormat="1" applyFont="1" applyFill="1" applyBorder="1" applyAlignment="1">
      <alignment horizontal="right" vertical="center"/>
    </xf>
    <xf numFmtId="0" fontId="11" fillId="2" borderId="1" xfId="4" applyNumberFormat="1" applyFont="1" applyFill="1" applyBorder="1" applyAlignment="1">
      <alignment horizontal="right" vertical="center"/>
    </xf>
    <xf numFmtId="165" fontId="11" fillId="2" borderId="2" xfId="4" applyNumberFormat="1" applyFont="1" applyFill="1" applyBorder="1" applyAlignment="1">
      <alignment horizontal="right" vertical="center"/>
    </xf>
    <xf numFmtId="0" fontId="10" fillId="2" borderId="9" xfId="3" applyFont="1" applyFill="1" applyBorder="1" applyAlignment="1">
      <alignment horizontal="left" vertical="center" wrapText="1"/>
    </xf>
    <xf numFmtId="0" fontId="10" fillId="2" borderId="10" xfId="2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" fontId="10" fillId="2" borderId="9" xfId="3" applyNumberFormat="1" applyFont="1" applyFill="1" applyBorder="1" applyAlignment="1">
      <alignment horizontal="left" vertical="center" wrapText="1"/>
    </xf>
    <xf numFmtId="165" fontId="13" fillId="2" borderId="2" xfId="1" applyNumberFormat="1" applyFont="1" applyFill="1" applyBorder="1" applyAlignment="1">
      <alignment vertical="center"/>
    </xf>
    <xf numFmtId="0" fontId="18" fillId="2" borderId="3" xfId="2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left" vertical="center" wrapText="1"/>
    </xf>
    <xf numFmtId="0" fontId="19" fillId="2" borderId="10" xfId="2" applyFont="1" applyFill="1" applyBorder="1" applyAlignment="1">
      <alignment horizontal="center" vertical="center"/>
    </xf>
    <xf numFmtId="165" fontId="20" fillId="2" borderId="1" xfId="4" applyNumberFormat="1" applyFont="1" applyFill="1" applyBorder="1" applyAlignment="1">
      <alignment horizontal="right" vertical="center"/>
    </xf>
    <xf numFmtId="167" fontId="20" fillId="2" borderId="1" xfId="4" applyNumberFormat="1" applyFont="1" applyFill="1" applyBorder="1" applyAlignment="1">
      <alignment horizontal="right" vertical="center"/>
    </xf>
    <xf numFmtId="165" fontId="21" fillId="2" borderId="1" xfId="1" applyNumberFormat="1" applyFont="1" applyFill="1" applyBorder="1" applyAlignment="1">
      <alignment horizontal="center" vertical="center"/>
    </xf>
    <xf numFmtId="165" fontId="21" fillId="2" borderId="2" xfId="1" applyNumberFormat="1" applyFont="1" applyFill="1" applyBorder="1" applyAlignment="1">
      <alignment horizontal="center" vertical="center"/>
    </xf>
    <xf numFmtId="165" fontId="22" fillId="2" borderId="1" xfId="4" applyNumberFormat="1" applyFont="1" applyFill="1" applyBorder="1" applyAlignment="1">
      <alignment horizontal="right" vertical="center"/>
    </xf>
    <xf numFmtId="0" fontId="23" fillId="2" borderId="0" xfId="1" applyFont="1" applyFill="1" applyAlignment="1">
      <alignment vertical="center"/>
    </xf>
    <xf numFmtId="0" fontId="17" fillId="2" borderId="1" xfId="1" applyNumberFormat="1" applyFont="1" applyFill="1" applyBorder="1" applyAlignment="1">
      <alignment horizontal="center" vertical="center"/>
    </xf>
    <xf numFmtId="167" fontId="13" fillId="2" borderId="2" xfId="1" applyNumberFormat="1" applyFont="1" applyFill="1" applyBorder="1" applyAlignment="1">
      <alignment vertical="center"/>
    </xf>
    <xf numFmtId="167" fontId="21" fillId="2" borderId="1" xfId="1" applyNumberFormat="1" applyFont="1" applyFill="1" applyBorder="1" applyAlignment="1">
      <alignment horizontal="center" vertical="center"/>
    </xf>
    <xf numFmtId="167" fontId="21" fillId="2" borderId="2" xfId="1" applyNumberFormat="1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167" fontId="11" fillId="2" borderId="2" xfId="4" applyNumberFormat="1" applyFont="1" applyFill="1" applyBorder="1" applyAlignment="1">
      <alignment horizontal="center" vertical="center"/>
    </xf>
    <xf numFmtId="165" fontId="11" fillId="2" borderId="9" xfId="4" applyNumberFormat="1" applyFont="1" applyFill="1" applyBorder="1" applyAlignment="1">
      <alignment horizontal="right" vertical="center"/>
    </xf>
    <xf numFmtId="167" fontId="11" fillId="2" borderId="10" xfId="4" applyNumberFormat="1" applyFont="1" applyFill="1" applyBorder="1" applyAlignment="1">
      <alignment horizontal="center" vertical="center"/>
    </xf>
    <xf numFmtId="167" fontId="13" fillId="2" borderId="11" xfId="1" applyNumberFormat="1" applyFont="1" applyFill="1" applyBorder="1" applyAlignment="1">
      <alignment horizontal="center" vertical="center"/>
    </xf>
    <xf numFmtId="167" fontId="11" fillId="2" borderId="4" xfId="4" applyNumberFormat="1" applyFont="1" applyFill="1" applyBorder="1" applyAlignment="1">
      <alignment horizontal="right" vertical="center"/>
    </xf>
    <xf numFmtId="167" fontId="13" fillId="2" borderId="12" xfId="1" applyNumberFormat="1" applyFont="1" applyFill="1" applyBorder="1" applyAlignment="1">
      <alignment horizontal="center" vertical="center"/>
    </xf>
    <xf numFmtId="167" fontId="13" fillId="2" borderId="13" xfId="1" applyNumberFormat="1" applyFont="1" applyFill="1" applyBorder="1" applyAlignment="1">
      <alignment horizontal="center" vertical="center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2" xfId="1" applyNumberFormat="1" applyFont="1" applyFill="1" applyBorder="1" applyAlignment="1">
      <alignment horizontal="center" vertical="center" wrapText="1"/>
    </xf>
    <xf numFmtId="165" fontId="13" fillId="2" borderId="2" xfId="1" applyNumberFormat="1" applyFont="1" applyFill="1" applyBorder="1" applyAlignment="1">
      <alignment horizontal="center" vertical="center"/>
    </xf>
    <xf numFmtId="167" fontId="11" fillId="2" borderId="4" xfId="4" applyNumberFormat="1" applyFont="1" applyFill="1" applyBorder="1" applyAlignment="1">
      <alignment horizontal="center" vertical="center"/>
    </xf>
    <xf numFmtId="165" fontId="11" fillId="2" borderId="4" xfId="4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165" fontId="11" fillId="2" borderId="10" xfId="4" applyNumberFormat="1" applyFont="1" applyFill="1" applyBorder="1" applyAlignment="1">
      <alignment horizontal="right" vertical="center"/>
    </xf>
    <xf numFmtId="165" fontId="15" fillId="2" borderId="1" xfId="1" applyNumberFormat="1" applyFont="1" applyFill="1" applyBorder="1" applyAlignment="1">
      <alignment horizontal="center" vertical="center"/>
    </xf>
    <xf numFmtId="167" fontId="7" fillId="2" borderId="1" xfId="1" applyNumberFormat="1" applyFont="1" applyFill="1" applyBorder="1" applyAlignment="1">
      <alignment vertical="center"/>
    </xf>
    <xf numFmtId="167" fontId="3" fillId="2" borderId="0" xfId="1" applyNumberFormat="1" applyFont="1" applyFill="1" applyAlignment="1">
      <alignment vertical="center"/>
    </xf>
    <xf numFmtId="0" fontId="4" fillId="2" borderId="1" xfId="1" applyFont="1" applyFill="1" applyBorder="1"/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vertical="center"/>
    </xf>
    <xf numFmtId="167" fontId="2" fillId="2" borderId="1" xfId="1" applyNumberFormat="1" applyFont="1" applyFill="1" applyBorder="1" applyAlignment="1">
      <alignment vertical="center"/>
    </xf>
    <xf numFmtId="165" fontId="13" fillId="2" borderId="1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0" fontId="24" fillId="2" borderId="0" xfId="1" applyFont="1" applyFill="1" applyBorder="1"/>
    <xf numFmtId="0" fontId="25" fillId="2" borderId="0" xfId="1" applyFont="1" applyFill="1" applyBorder="1" applyAlignment="1">
      <alignment horizontal="center" wrapText="1"/>
    </xf>
    <xf numFmtId="0" fontId="25" fillId="2" borderId="0" xfId="1" applyFont="1" applyFill="1" applyBorder="1" applyAlignment="1">
      <alignment vertical="center"/>
    </xf>
    <xf numFmtId="165" fontId="25" fillId="2" borderId="0" xfId="1" applyNumberFormat="1" applyFont="1" applyFill="1" applyBorder="1" applyAlignment="1">
      <alignment vertical="center"/>
    </xf>
    <xf numFmtId="167" fontId="26" fillId="2" borderId="0" xfId="4" applyNumberFormat="1" applyFont="1" applyFill="1" applyBorder="1" applyAlignment="1">
      <alignment horizontal="right" vertical="center"/>
    </xf>
    <xf numFmtId="165" fontId="27" fillId="2" borderId="0" xfId="1" applyNumberFormat="1" applyFont="1" applyFill="1" applyBorder="1" applyAlignment="1">
      <alignment vertical="center"/>
    </xf>
    <xf numFmtId="0" fontId="28" fillId="2" borderId="0" xfId="1" applyFont="1" applyFill="1" applyAlignment="1">
      <alignment vertical="center"/>
    </xf>
    <xf numFmtId="0" fontId="29" fillId="2" borderId="0" xfId="1" applyFont="1" applyFill="1" applyAlignment="1">
      <alignment vertical="center"/>
    </xf>
    <xf numFmtId="165" fontId="28" fillId="2" borderId="0" xfId="1" applyNumberFormat="1" applyFont="1" applyFill="1" applyAlignment="1">
      <alignment vertical="center"/>
    </xf>
    <xf numFmtId="167" fontId="28" fillId="2" borderId="0" xfId="1" applyNumberFormat="1" applyFont="1" applyFill="1" applyAlignment="1">
      <alignment vertical="center"/>
    </xf>
    <xf numFmtId="165" fontId="28" fillId="2" borderId="0" xfId="1" applyNumberFormat="1" applyFont="1" applyFill="1" applyBorder="1" applyAlignment="1">
      <alignment vertical="center"/>
    </xf>
    <xf numFmtId="167" fontId="28" fillId="2" borderId="0" xfId="1" applyNumberFormat="1" applyFont="1" applyFill="1" applyBorder="1" applyAlignment="1">
      <alignment vertical="center"/>
    </xf>
    <xf numFmtId="165" fontId="30" fillId="2" borderId="0" xfId="1" applyNumberFormat="1" applyFont="1" applyFill="1" applyAlignment="1">
      <alignment vertical="center"/>
    </xf>
    <xf numFmtId="0" fontId="30" fillId="2" borderId="0" xfId="1" applyNumberFormat="1" applyFont="1" applyFill="1" applyAlignment="1">
      <alignment vertical="center"/>
    </xf>
    <xf numFmtId="0" fontId="31" fillId="2" borderId="0" xfId="1" applyFont="1" applyFill="1"/>
    <xf numFmtId="0" fontId="31" fillId="2" borderId="0" xfId="1" applyFont="1" applyFill="1" applyBorder="1" applyAlignment="1">
      <alignment vertical="top" wrapText="1"/>
    </xf>
    <xf numFmtId="49" fontId="31" fillId="2" borderId="0" xfId="1" applyNumberFormat="1" applyFont="1" applyFill="1" applyBorder="1" applyAlignment="1">
      <alignment horizontal="center" vertical="center" wrapText="1"/>
    </xf>
    <xf numFmtId="0" fontId="31" fillId="2" borderId="0" xfId="1" applyFont="1" applyFill="1" applyBorder="1"/>
    <xf numFmtId="0" fontId="32" fillId="2" borderId="0" xfId="1" applyFont="1" applyFill="1" applyAlignment="1"/>
    <xf numFmtId="167" fontId="31" fillId="2" borderId="0" xfId="1" applyNumberFormat="1" applyFont="1" applyFill="1"/>
    <xf numFmtId="0" fontId="32" fillId="2" borderId="0" xfId="1" applyFont="1" applyFill="1" applyAlignment="1">
      <alignment horizontal="left" indent="15"/>
    </xf>
    <xf numFmtId="0" fontId="31" fillId="2" borderId="0" xfId="1" applyFont="1" applyFill="1" applyAlignment="1">
      <alignment horizontal="left"/>
    </xf>
    <xf numFmtId="0" fontId="32" fillId="2" borderId="0" xfId="1" applyFont="1" applyFill="1" applyAlignment="1">
      <alignment horizontal="left" indent="3"/>
    </xf>
    <xf numFmtId="0" fontId="34" fillId="2" borderId="0" xfId="1" applyFont="1" applyFill="1" applyAlignment="1">
      <alignment horizontal="left"/>
    </xf>
    <xf numFmtId="0" fontId="32" fillId="2" borderId="0" xfId="1" applyFont="1" applyFill="1" applyAlignment="1">
      <alignment horizontal="left" indent="6"/>
    </xf>
    <xf numFmtId="165" fontId="31" fillId="2" borderId="0" xfId="1" applyNumberFormat="1" applyFont="1" applyFill="1"/>
    <xf numFmtId="0" fontId="35" fillId="2" borderId="0" xfId="1" applyFont="1" applyFill="1"/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5" fillId="2" borderId="0" xfId="1" applyFont="1" applyFill="1"/>
    <xf numFmtId="0" fontId="1" fillId="2" borderId="0" xfId="1" applyFill="1"/>
    <xf numFmtId="0" fontId="15" fillId="2" borderId="0" xfId="1" applyFont="1" applyFill="1" applyAlignment="1">
      <alignment horizontal="center"/>
    </xf>
    <xf numFmtId="0" fontId="15" fillId="2" borderId="0" xfId="1" applyFont="1" applyFill="1" applyBorder="1" applyAlignment="1">
      <alignment horizontal="right" wrapText="1"/>
    </xf>
    <xf numFmtId="0" fontId="39" fillId="2" borderId="0" xfId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right" wrapText="1"/>
    </xf>
    <xf numFmtId="0" fontId="15" fillId="2" borderId="0" xfId="1" applyFont="1" applyFill="1" applyBorder="1"/>
    <xf numFmtId="0" fontId="42" fillId="2" borderId="0" xfId="1" applyFont="1" applyFill="1" applyBorder="1"/>
    <xf numFmtId="164" fontId="39" fillId="2" borderId="0" xfId="1" applyNumberFormat="1" applyFont="1" applyFill="1" applyBorder="1" applyAlignment="1">
      <alignment horizontal="center" vertical="top"/>
    </xf>
    <xf numFmtId="0" fontId="39" fillId="2" borderId="0" xfId="1" applyFont="1" applyFill="1" applyBorder="1" applyAlignment="1">
      <alignment horizontal="center" vertical="top"/>
    </xf>
    <xf numFmtId="0" fontId="13" fillId="2" borderId="0" xfId="1" applyFont="1" applyFill="1" applyBorder="1" applyAlignment="1">
      <alignment horizontal="left" vertical="top" wrapText="1"/>
    </xf>
    <xf numFmtId="0" fontId="39" fillId="2" borderId="0" xfId="1" applyFont="1" applyFill="1" applyBorder="1" applyAlignment="1">
      <alignment vertical="top" wrapText="1"/>
    </xf>
    <xf numFmtId="0" fontId="39" fillId="2" borderId="0" xfId="1" applyFont="1" applyFill="1" applyBorder="1"/>
    <xf numFmtId="0" fontId="15" fillId="2" borderId="1" xfId="1" applyFont="1" applyFill="1" applyBorder="1" applyAlignment="1">
      <alignment horizontal="center" vertical="center" wrapText="1"/>
    </xf>
    <xf numFmtId="49" fontId="41" fillId="2" borderId="24" xfId="1" applyNumberFormat="1" applyFont="1" applyFill="1" applyBorder="1" applyAlignment="1">
      <alignment horizontal="center" vertical="center" wrapText="1"/>
    </xf>
    <xf numFmtId="49" fontId="45" fillId="2" borderId="25" xfId="1" applyNumberFormat="1" applyFont="1" applyFill="1" applyBorder="1" applyAlignment="1">
      <alignment horizontal="center" vertical="center" wrapText="1"/>
    </xf>
    <xf numFmtId="49" fontId="45" fillId="2" borderId="26" xfId="1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39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15" fillId="2" borderId="24" xfId="1" applyFont="1" applyFill="1" applyBorder="1" applyAlignment="1">
      <alignment horizontal="center" vertical="center" wrapText="1"/>
    </xf>
    <xf numFmtId="49" fontId="43" fillId="2" borderId="25" xfId="1" applyNumberFormat="1" applyFont="1" applyFill="1" applyBorder="1" applyAlignment="1">
      <alignment horizontal="center" vertical="center" wrapText="1"/>
    </xf>
    <xf numFmtId="0" fontId="43" fillId="2" borderId="25" xfId="1" applyNumberFormat="1" applyFont="1" applyFill="1" applyBorder="1" applyAlignment="1">
      <alignment horizontal="center" vertical="center" wrapText="1"/>
    </xf>
    <xf numFmtId="0" fontId="43" fillId="2" borderId="26" xfId="1" applyNumberFormat="1" applyFont="1" applyFill="1" applyBorder="1" applyAlignment="1">
      <alignment horizontal="center" vertical="center" wrapText="1"/>
    </xf>
    <xf numFmtId="0" fontId="21" fillId="2" borderId="27" xfId="1" applyNumberFormat="1" applyFont="1" applyFill="1" applyBorder="1" applyAlignment="1">
      <alignment horizontal="center" vertical="center" wrapText="1" readingOrder="1"/>
    </xf>
    <xf numFmtId="169" fontId="44" fillId="2" borderId="1" xfId="1" applyNumberFormat="1" applyFont="1" applyFill="1" applyBorder="1" applyAlignment="1">
      <alignment horizontal="center" vertical="center" wrapText="1"/>
    </xf>
    <xf numFmtId="167" fontId="15" fillId="2" borderId="1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/>
    <xf numFmtId="165" fontId="1" fillId="2" borderId="0" xfId="1" applyNumberFormat="1" applyFill="1" applyAlignment="1">
      <alignment vertical="top"/>
    </xf>
    <xf numFmtId="165" fontId="1" fillId="2" borderId="0" xfId="1" applyNumberFormat="1" applyFill="1"/>
    <xf numFmtId="0" fontId="15" fillId="2" borderId="28" xfId="1" applyFont="1" applyFill="1" applyBorder="1" applyAlignment="1">
      <alignment horizontal="center" vertical="center"/>
    </xf>
    <xf numFmtId="49" fontId="45" fillId="2" borderId="29" xfId="1" applyNumberFormat="1" applyFont="1" applyFill="1" applyBorder="1" applyAlignment="1">
      <alignment horizontal="center" vertical="center"/>
    </xf>
    <xf numFmtId="49" fontId="45" fillId="2" borderId="30" xfId="1" applyNumberFormat="1" applyFont="1" applyFill="1" applyBorder="1" applyAlignment="1">
      <alignment horizontal="center" vertical="center"/>
    </xf>
    <xf numFmtId="49" fontId="45" fillId="2" borderId="12" xfId="1" applyNumberFormat="1" applyFont="1" applyFill="1" applyBorder="1" applyAlignment="1">
      <alignment horizontal="center" vertical="center"/>
    </xf>
    <xf numFmtId="0" fontId="21" fillId="2" borderId="31" xfId="1" applyNumberFormat="1" applyFont="1" applyFill="1" applyBorder="1" applyAlignment="1">
      <alignment horizontal="center" vertical="center" wrapText="1" readingOrder="1"/>
    </xf>
    <xf numFmtId="169" fontId="39" fillId="2" borderId="1" xfId="1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/>
    </xf>
    <xf numFmtId="166" fontId="16" fillId="2" borderId="1" xfId="1" applyNumberFormat="1" applyFont="1" applyFill="1" applyBorder="1" applyAlignment="1">
      <alignment horizontal="center" vertical="center"/>
    </xf>
    <xf numFmtId="167" fontId="16" fillId="2" borderId="1" xfId="1" applyNumberFormat="1" applyFont="1" applyFill="1" applyBorder="1" applyAlignment="1">
      <alignment horizontal="center" vertical="center"/>
    </xf>
    <xf numFmtId="0" fontId="15" fillId="2" borderId="28" xfId="1" applyFont="1" applyFill="1" applyBorder="1" applyAlignment="1">
      <alignment vertical="center"/>
    </xf>
    <xf numFmtId="0" fontId="13" fillId="2" borderId="32" xfId="1" applyNumberFormat="1" applyFont="1" applyFill="1" applyBorder="1" applyAlignment="1">
      <alignment horizontal="left" vertical="top" wrapText="1" readingOrder="1"/>
    </xf>
    <xf numFmtId="169" fontId="39" fillId="2" borderId="1" xfId="1" applyNumberFormat="1" applyFont="1" applyFill="1" applyBorder="1" applyAlignment="1">
      <alignment vertical="top" wrapText="1"/>
    </xf>
    <xf numFmtId="166" fontId="15" fillId="2" borderId="1" xfId="1" applyNumberFormat="1" applyFont="1" applyFill="1" applyBorder="1" applyAlignment="1">
      <alignment horizontal="center" vertical="center"/>
    </xf>
    <xf numFmtId="166" fontId="15" fillId="2" borderId="1" xfId="1" applyNumberFormat="1" applyFont="1" applyFill="1" applyBorder="1"/>
    <xf numFmtId="0" fontId="15" fillId="2" borderId="33" xfId="1" applyFont="1" applyFill="1" applyBorder="1" applyAlignment="1">
      <alignment vertical="center"/>
    </xf>
    <xf numFmtId="49" fontId="45" fillId="2" borderId="1" xfId="1" applyNumberFormat="1" applyFont="1" applyFill="1" applyBorder="1" applyAlignment="1">
      <alignment horizontal="center" vertical="center"/>
    </xf>
    <xf numFmtId="49" fontId="45" fillId="2" borderId="2" xfId="1" applyNumberFormat="1" applyFont="1" applyFill="1" applyBorder="1" applyAlignment="1">
      <alignment horizontal="center" vertical="center"/>
    </xf>
    <xf numFmtId="0" fontId="46" fillId="2" borderId="32" xfId="1" applyNumberFormat="1" applyFont="1" applyFill="1" applyBorder="1" applyAlignment="1">
      <alignment horizontal="left" vertical="top" wrapText="1" readingOrder="1"/>
    </xf>
    <xf numFmtId="0" fontId="39" fillId="2" borderId="1" xfId="1" applyNumberFormat="1" applyFont="1" applyFill="1" applyBorder="1" applyAlignment="1">
      <alignment horizontal="left" vertical="top" wrapText="1" readingOrder="1"/>
    </xf>
    <xf numFmtId="165" fontId="15" fillId="2" borderId="1" xfId="1" applyNumberFormat="1" applyFont="1" applyFill="1" applyBorder="1" applyAlignment="1">
      <alignment vertical="center"/>
    </xf>
    <xf numFmtId="167" fontId="15" fillId="2" borderId="1" xfId="1" applyNumberFormat="1" applyFont="1" applyFill="1" applyBorder="1" applyAlignment="1">
      <alignment vertical="center"/>
    </xf>
    <xf numFmtId="0" fontId="44" fillId="2" borderId="1" xfId="1" applyNumberFormat="1" applyFont="1" applyFill="1" applyBorder="1" applyAlignment="1">
      <alignment horizontal="left" vertical="top" wrapText="1" readingOrder="1"/>
    </xf>
    <xf numFmtId="166" fontId="47" fillId="2" borderId="1" xfId="1" applyNumberFormat="1" applyFont="1" applyFill="1" applyBorder="1"/>
    <xf numFmtId="49" fontId="39" fillId="2" borderId="29" xfId="1" applyNumberFormat="1" applyFont="1" applyFill="1" applyBorder="1" applyAlignment="1">
      <alignment horizontal="center" vertical="center"/>
    </xf>
    <xf numFmtId="49" fontId="39" fillId="2" borderId="1" xfId="1" applyNumberFormat="1" applyFont="1" applyFill="1" applyBorder="1" applyAlignment="1">
      <alignment horizontal="center" vertical="center"/>
    </xf>
    <xf numFmtId="49" fontId="39" fillId="2" borderId="2" xfId="1" applyNumberFormat="1" applyFont="1" applyFill="1" applyBorder="1" applyAlignment="1">
      <alignment horizontal="center" vertical="center"/>
    </xf>
    <xf numFmtId="165" fontId="15" fillId="2" borderId="1" xfId="1" applyNumberFormat="1" applyFont="1" applyFill="1" applyBorder="1"/>
    <xf numFmtId="167" fontId="15" fillId="2" borderId="1" xfId="1" applyNumberFormat="1" applyFont="1" applyFill="1" applyBorder="1"/>
    <xf numFmtId="0" fontId="44" fillId="2" borderId="1" xfId="1" applyNumberFormat="1" applyFont="1" applyFill="1" applyBorder="1" applyAlignment="1">
      <alignment horizontal="justify" vertical="top" wrapText="1" readingOrder="1"/>
    </xf>
    <xf numFmtId="0" fontId="13" fillId="2" borderId="32" xfId="1" applyNumberFormat="1" applyFont="1" applyFill="1" applyBorder="1" applyAlignment="1">
      <alignment vertical="center" wrapText="1" readingOrder="1"/>
    </xf>
    <xf numFmtId="169" fontId="44" fillId="2" borderId="1" xfId="1" applyNumberFormat="1" applyFont="1" applyFill="1" applyBorder="1" applyAlignment="1">
      <alignment vertical="top" wrapText="1"/>
    </xf>
    <xf numFmtId="165" fontId="47" fillId="2" borderId="1" xfId="1" applyNumberFormat="1" applyFont="1" applyFill="1" applyBorder="1"/>
    <xf numFmtId="167" fontId="47" fillId="2" borderId="1" xfId="1" applyNumberFormat="1" applyFont="1" applyFill="1" applyBorder="1"/>
    <xf numFmtId="0" fontId="39" fillId="2" borderId="1" xfId="1" applyFont="1" applyFill="1" applyBorder="1" applyAlignment="1">
      <alignment vertical="top" wrapText="1"/>
    </xf>
    <xf numFmtId="0" fontId="13" fillId="2" borderId="31" xfId="1" applyNumberFormat="1" applyFont="1" applyFill="1" applyBorder="1" applyAlignment="1">
      <alignment horizontal="left" vertical="top" wrapText="1" readingOrder="1"/>
    </xf>
    <xf numFmtId="0" fontId="15" fillId="2" borderId="33" xfId="1" applyFont="1" applyFill="1" applyBorder="1" applyAlignment="1">
      <alignment horizontal="center" vertical="center"/>
    </xf>
    <xf numFmtId="0" fontId="39" fillId="2" borderId="1" xfId="1" applyFont="1" applyFill="1" applyBorder="1" applyAlignment="1">
      <alignment horizontal="center" vertical="center" wrapText="1"/>
    </xf>
    <xf numFmtId="0" fontId="44" fillId="2" borderId="1" xfId="1" applyFont="1" applyFill="1" applyBorder="1" applyAlignment="1">
      <alignment vertical="top" wrapText="1"/>
    </xf>
    <xf numFmtId="49" fontId="45" fillId="2" borderId="11" xfId="1" applyNumberFormat="1" applyFont="1" applyFill="1" applyBorder="1" applyAlignment="1">
      <alignment horizontal="center" vertical="center"/>
    </xf>
    <xf numFmtId="0" fontId="21" fillId="2" borderId="32" xfId="1" applyNumberFormat="1" applyFont="1" applyFill="1" applyBorder="1" applyAlignment="1">
      <alignment horizontal="center" vertical="center" wrapText="1" readingOrder="1"/>
    </xf>
    <xf numFmtId="49" fontId="39" fillId="2" borderId="11" xfId="1" applyNumberFormat="1" applyFont="1" applyFill="1" applyBorder="1" applyAlignment="1">
      <alignment horizontal="center" vertical="center"/>
    </xf>
    <xf numFmtId="167" fontId="16" fillId="2" borderId="1" xfId="1" applyNumberFormat="1" applyFont="1" applyFill="1" applyBorder="1"/>
    <xf numFmtId="165" fontId="16" fillId="2" borderId="1" xfId="1" applyNumberFormat="1" applyFont="1" applyFill="1" applyBorder="1"/>
    <xf numFmtId="0" fontId="48" fillId="2" borderId="33" xfId="1" applyFont="1" applyFill="1" applyBorder="1" applyAlignment="1">
      <alignment vertical="center"/>
    </xf>
    <xf numFmtId="49" fontId="49" fillId="2" borderId="11" xfId="1" applyNumberFormat="1" applyFont="1" applyFill="1" applyBorder="1" applyAlignment="1">
      <alignment horizontal="center" vertical="center"/>
    </xf>
    <xf numFmtId="49" fontId="49" fillId="2" borderId="1" xfId="1" applyNumberFormat="1" applyFont="1" applyFill="1" applyBorder="1" applyAlignment="1">
      <alignment horizontal="center" vertical="center"/>
    </xf>
    <xf numFmtId="49" fontId="49" fillId="2" borderId="2" xfId="1" applyNumberFormat="1" applyFont="1" applyFill="1" applyBorder="1" applyAlignment="1">
      <alignment horizontal="center" vertical="center"/>
    </xf>
    <xf numFmtId="0" fontId="50" fillId="2" borderId="32" xfId="1" applyNumberFormat="1" applyFont="1" applyFill="1" applyBorder="1" applyAlignment="1">
      <alignment horizontal="left" vertical="top" wrapText="1" readingOrder="1"/>
    </xf>
    <xf numFmtId="0" fontId="51" fillId="2" borderId="1" xfId="1" applyNumberFormat="1" applyFont="1" applyFill="1" applyBorder="1" applyAlignment="1">
      <alignment horizontal="left" vertical="top" wrapText="1" readingOrder="1"/>
    </xf>
    <xf numFmtId="167" fontId="48" fillId="2" borderId="1" xfId="1" applyNumberFormat="1" applyFont="1" applyFill="1" applyBorder="1" applyAlignment="1">
      <alignment horizontal="center" vertical="center"/>
    </xf>
    <xf numFmtId="167" fontId="48" fillId="2" borderId="1" xfId="1" applyNumberFormat="1" applyFont="1" applyFill="1" applyBorder="1"/>
    <xf numFmtId="167" fontId="52" fillId="2" borderId="1" xfId="1" applyNumberFormat="1" applyFont="1" applyFill="1" applyBorder="1"/>
    <xf numFmtId="0" fontId="53" fillId="2" borderId="0" xfId="1" applyFont="1" applyFill="1"/>
    <xf numFmtId="0" fontId="49" fillId="2" borderId="1" xfId="1" applyFont="1" applyFill="1" applyBorder="1" applyAlignment="1">
      <alignment vertical="top" wrapText="1"/>
    </xf>
    <xf numFmtId="166" fontId="48" fillId="2" borderId="1" xfId="1" applyNumberFormat="1" applyFont="1" applyFill="1" applyBorder="1" applyAlignment="1">
      <alignment horizontal="center" vertical="center"/>
    </xf>
    <xf numFmtId="166" fontId="48" fillId="2" borderId="1" xfId="1" applyNumberFormat="1" applyFont="1" applyFill="1" applyBorder="1"/>
    <xf numFmtId="49" fontId="54" fillId="2" borderId="11" xfId="1" applyNumberFormat="1" applyFont="1" applyFill="1" applyBorder="1" applyAlignment="1">
      <alignment horizontal="center" vertical="center"/>
    </xf>
    <xf numFmtId="49" fontId="54" fillId="2" borderId="1" xfId="1" applyNumberFormat="1" applyFont="1" applyFill="1" applyBorder="1" applyAlignment="1">
      <alignment horizontal="center" vertical="center"/>
    </xf>
    <xf numFmtId="49" fontId="54" fillId="2" borderId="2" xfId="1" applyNumberFormat="1" applyFont="1" applyFill="1" applyBorder="1" applyAlignment="1">
      <alignment horizontal="center" vertical="center"/>
    </xf>
    <xf numFmtId="0" fontId="55" fillId="2" borderId="32" xfId="1" applyNumberFormat="1" applyFont="1" applyFill="1" applyBorder="1" applyAlignment="1">
      <alignment horizontal="left" vertical="top" wrapText="1" readingOrder="1"/>
    </xf>
    <xf numFmtId="49" fontId="54" fillId="2" borderId="29" xfId="1" applyNumberFormat="1" applyFont="1" applyFill="1" applyBorder="1" applyAlignment="1">
      <alignment horizontal="center" vertical="center"/>
    </xf>
    <xf numFmtId="166" fontId="52" fillId="2" borderId="1" xfId="1" applyNumberFormat="1" applyFont="1" applyFill="1" applyBorder="1"/>
    <xf numFmtId="165" fontId="48" fillId="2" borderId="1" xfId="1" applyNumberFormat="1" applyFont="1" applyFill="1" applyBorder="1" applyAlignment="1">
      <alignment horizontal="center" vertical="center"/>
    </xf>
    <xf numFmtId="165" fontId="48" fillId="2" borderId="1" xfId="1" applyNumberFormat="1" applyFont="1" applyFill="1" applyBorder="1"/>
    <xf numFmtId="164" fontId="39" fillId="2" borderId="1" xfId="1" applyNumberFormat="1" applyFont="1" applyFill="1" applyBorder="1" applyAlignment="1">
      <alignment vertical="top" wrapText="1"/>
    </xf>
    <xf numFmtId="0" fontId="56" fillId="2" borderId="33" xfId="1" applyFont="1" applyFill="1" applyBorder="1" applyAlignment="1">
      <alignment horizontal="center" vertical="center"/>
    </xf>
    <xf numFmtId="49" fontId="57" fillId="2" borderId="11" xfId="1" applyNumberFormat="1" applyFont="1" applyFill="1" applyBorder="1" applyAlignment="1">
      <alignment horizontal="center" vertical="center"/>
    </xf>
    <xf numFmtId="49" fontId="57" fillId="2" borderId="1" xfId="1" applyNumberFormat="1" applyFont="1" applyFill="1" applyBorder="1" applyAlignment="1">
      <alignment horizontal="center" vertical="center"/>
    </xf>
    <xf numFmtId="49" fontId="57" fillId="2" borderId="2" xfId="1" applyNumberFormat="1" applyFont="1" applyFill="1" applyBorder="1" applyAlignment="1">
      <alignment horizontal="center" vertical="center"/>
    </xf>
    <xf numFmtId="0" fontId="58" fillId="2" borderId="32" xfId="1" applyNumberFormat="1" applyFont="1" applyFill="1" applyBorder="1" applyAlignment="1">
      <alignment horizontal="center" vertical="center" wrapText="1" readingOrder="1"/>
    </xf>
    <xf numFmtId="0" fontId="59" fillId="2" borderId="1" xfId="1" applyFont="1" applyFill="1" applyBorder="1" applyAlignment="1">
      <alignment vertical="top" wrapText="1"/>
    </xf>
    <xf numFmtId="0" fontId="60" fillId="2" borderId="0" xfId="1" applyFont="1" applyFill="1"/>
    <xf numFmtId="0" fontId="16" fillId="2" borderId="33" xfId="1" applyFont="1" applyFill="1" applyBorder="1" applyAlignment="1">
      <alignment vertical="center"/>
    </xf>
    <xf numFmtId="49" fontId="61" fillId="2" borderId="11" xfId="1" applyNumberFormat="1" applyFont="1" applyFill="1" applyBorder="1" applyAlignment="1">
      <alignment horizontal="center" vertical="center"/>
    </xf>
    <xf numFmtId="49" fontId="61" fillId="2" borderId="1" xfId="1" applyNumberFormat="1" applyFont="1" applyFill="1" applyBorder="1" applyAlignment="1">
      <alignment horizontal="center" vertical="center"/>
    </xf>
    <xf numFmtId="49" fontId="61" fillId="2" borderId="2" xfId="1" applyNumberFormat="1" applyFont="1" applyFill="1" applyBorder="1" applyAlignment="1">
      <alignment horizontal="center" vertical="center"/>
    </xf>
    <xf numFmtId="0" fontId="17" fillId="2" borderId="32" xfId="1" applyNumberFormat="1" applyFont="1" applyFill="1" applyBorder="1" applyAlignment="1">
      <alignment horizontal="left" vertical="top" wrapText="1" readingOrder="1"/>
    </xf>
    <xf numFmtId="0" fontId="62" fillId="2" borderId="1" xfId="1" applyNumberFormat="1" applyFont="1" applyFill="1" applyBorder="1" applyAlignment="1">
      <alignment horizontal="left" vertical="top" wrapText="1" readingOrder="1"/>
    </xf>
    <xf numFmtId="0" fontId="56" fillId="2" borderId="33" xfId="1" applyFont="1" applyFill="1" applyBorder="1" applyAlignment="1">
      <alignment vertical="center"/>
    </xf>
    <xf numFmtId="0" fontId="63" fillId="2" borderId="32" xfId="1" applyNumberFormat="1" applyFont="1" applyFill="1" applyBorder="1" applyAlignment="1">
      <alignment horizontal="left" vertical="top" wrapText="1" readingOrder="1"/>
    </xf>
    <xf numFmtId="0" fontId="64" fillId="2" borderId="1" xfId="1" applyNumberFormat="1" applyFont="1" applyFill="1" applyBorder="1" applyAlignment="1">
      <alignment horizontal="left" vertical="top" wrapText="1" readingOrder="1"/>
    </xf>
    <xf numFmtId="165" fontId="56" fillId="2" borderId="1" xfId="1" applyNumberFormat="1" applyFont="1" applyFill="1" applyBorder="1" applyAlignment="1">
      <alignment horizontal="center" vertical="center"/>
    </xf>
    <xf numFmtId="165" fontId="56" fillId="2" borderId="1" xfId="1" applyNumberFormat="1" applyFont="1" applyFill="1" applyBorder="1"/>
    <xf numFmtId="49" fontId="57" fillId="2" borderId="29" xfId="1" applyNumberFormat="1" applyFont="1" applyFill="1" applyBorder="1" applyAlignment="1">
      <alignment horizontal="center" vertical="center"/>
    </xf>
    <xf numFmtId="0" fontId="65" fillId="2" borderId="32" xfId="1" applyNumberFormat="1" applyFont="1" applyFill="1" applyBorder="1" applyAlignment="1">
      <alignment horizontal="left" vertical="top" wrapText="1" readingOrder="1"/>
    </xf>
    <xf numFmtId="49" fontId="59" fillId="2" borderId="11" xfId="1" applyNumberFormat="1" applyFont="1" applyFill="1" applyBorder="1" applyAlignment="1">
      <alignment horizontal="center" vertical="center"/>
    </xf>
    <xf numFmtId="49" fontId="59" fillId="2" borderId="1" xfId="1" applyNumberFormat="1" applyFont="1" applyFill="1" applyBorder="1" applyAlignment="1">
      <alignment horizontal="center" vertical="center"/>
    </xf>
    <xf numFmtId="49" fontId="59" fillId="2" borderId="2" xfId="1" applyNumberFormat="1" applyFont="1" applyFill="1" applyBorder="1" applyAlignment="1">
      <alignment horizontal="center" vertical="center"/>
    </xf>
    <xf numFmtId="165" fontId="66" fillId="2" borderId="1" xfId="1" applyNumberFormat="1" applyFont="1" applyFill="1" applyBorder="1"/>
    <xf numFmtId="0" fontId="46" fillId="2" borderId="32" xfId="1" applyFont="1" applyFill="1" applyBorder="1" applyAlignment="1">
      <alignment horizontal="left" vertical="top" wrapText="1"/>
    </xf>
    <xf numFmtId="0" fontId="13" fillId="2" borderId="32" xfId="1" applyFont="1" applyFill="1" applyBorder="1" applyAlignment="1">
      <alignment horizontal="left" vertical="top" wrapText="1"/>
    </xf>
    <xf numFmtId="167" fontId="66" fillId="2" borderId="1" xfId="1" applyNumberFormat="1" applyFont="1" applyFill="1" applyBorder="1"/>
    <xf numFmtId="0" fontId="13" fillId="2" borderId="32" xfId="1" applyNumberFormat="1" applyFont="1" applyFill="1" applyBorder="1" applyAlignment="1">
      <alignment horizontal="left" vertical="center" wrapText="1" readingOrder="1"/>
    </xf>
    <xf numFmtId="167" fontId="56" fillId="2" borderId="1" xfId="1" applyNumberFormat="1" applyFont="1" applyFill="1" applyBorder="1"/>
    <xf numFmtId="0" fontId="15" fillId="2" borderId="34" xfId="1" applyFont="1" applyFill="1" applyBorder="1" applyAlignment="1">
      <alignment vertical="center"/>
    </xf>
    <xf numFmtId="49" fontId="39" fillId="2" borderId="7" xfId="1" applyNumberFormat="1" applyFont="1" applyFill="1" applyBorder="1" applyAlignment="1">
      <alignment horizontal="center" vertical="center"/>
    </xf>
    <xf numFmtId="49" fontId="39" fillId="2" borderId="8" xfId="1" applyNumberFormat="1" applyFont="1" applyFill="1" applyBorder="1" applyAlignment="1">
      <alignment horizontal="center" vertical="center"/>
    </xf>
    <xf numFmtId="0" fontId="13" fillId="2" borderId="35" xfId="1" applyNumberFormat="1" applyFont="1" applyFill="1" applyBorder="1" applyAlignment="1">
      <alignment horizontal="left" vertical="top" wrapText="1" readingOrder="1"/>
    </xf>
    <xf numFmtId="0" fontId="15" fillId="2" borderId="34" xfId="1" applyFont="1" applyFill="1" applyBorder="1" applyAlignment="1">
      <alignment horizontal="center" vertical="center"/>
    </xf>
    <xf numFmtId="0" fontId="21" fillId="2" borderId="32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/>
    <xf numFmtId="49" fontId="39" fillId="2" borderId="1" xfId="1" applyNumberFormat="1" applyFont="1" applyFill="1" applyBorder="1" applyAlignment="1">
      <alignment horizontal="center" vertical="top"/>
    </xf>
    <xf numFmtId="49" fontId="39" fillId="2" borderId="2" xfId="1" applyNumberFormat="1" applyFont="1" applyFill="1" applyBorder="1" applyAlignment="1">
      <alignment horizontal="center" vertical="top"/>
    </xf>
    <xf numFmtId="0" fontId="15" fillId="2" borderId="36" xfId="1" applyFont="1" applyFill="1" applyBorder="1" applyAlignment="1">
      <alignment vertical="center"/>
    </xf>
    <xf numFmtId="49" fontId="39" fillId="2" borderId="37" xfId="1" applyNumberFormat="1" applyFont="1" applyFill="1" applyBorder="1" applyAlignment="1">
      <alignment horizontal="center" vertical="top"/>
    </xf>
    <xf numFmtId="49" fontId="39" fillId="2" borderId="38" xfId="1" applyNumberFormat="1" applyFont="1" applyFill="1" applyBorder="1" applyAlignment="1">
      <alignment horizontal="center" vertical="top"/>
    </xf>
    <xf numFmtId="0" fontId="13" fillId="2" borderId="39" xfId="1" applyFont="1" applyFill="1" applyBorder="1" applyAlignment="1">
      <alignment horizontal="left" vertical="top" wrapText="1"/>
    </xf>
    <xf numFmtId="0" fontId="67" fillId="2" borderId="0" xfId="1" applyFont="1" applyFill="1"/>
    <xf numFmtId="0" fontId="1" fillId="2" borderId="0" xfId="1" applyFill="1" applyAlignment="1">
      <alignment vertical="center"/>
    </xf>
    <xf numFmtId="0" fontId="3" fillId="2" borderId="0" xfId="10" applyFont="1" applyFill="1"/>
    <xf numFmtId="0" fontId="4" fillId="2" borderId="0" xfId="10" applyFont="1" applyFill="1" applyAlignment="1">
      <alignment horizontal="center" vertical="center"/>
    </xf>
    <xf numFmtId="0" fontId="2" fillId="2" borderId="0" xfId="10" applyFont="1" applyFill="1" applyAlignment="1">
      <alignment horizontal="center" vertical="center"/>
    </xf>
    <xf numFmtId="0" fontId="2" fillId="2" borderId="0" xfId="10" applyFont="1" applyFill="1" applyAlignment="1">
      <alignment vertical="center"/>
    </xf>
    <xf numFmtId="0" fontId="2" fillId="2" borderId="0" xfId="10" applyFont="1" applyFill="1" applyAlignment="1">
      <alignment horizontal="right" vertical="center"/>
    </xf>
    <xf numFmtId="0" fontId="5" fillId="2" borderId="0" xfId="10" applyFont="1" applyFill="1" applyAlignment="1">
      <alignment horizontal="right" vertical="center"/>
    </xf>
    <xf numFmtId="0" fontId="3" fillId="2" borderId="0" xfId="10" applyFont="1" applyFill="1" applyAlignment="1">
      <alignment vertical="center"/>
    </xf>
    <xf numFmtId="1" fontId="3" fillId="2" borderId="0" xfId="10" applyNumberFormat="1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vertical="center"/>
    </xf>
    <xf numFmtId="49" fontId="6" fillId="2" borderId="1" xfId="10" applyNumberFormat="1" applyFont="1" applyFill="1" applyBorder="1" applyAlignment="1">
      <alignment horizontal="center" vertical="center"/>
    </xf>
    <xf numFmtId="0" fontId="3" fillId="2" borderId="1" xfId="10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center" vertical="center"/>
    </xf>
    <xf numFmtId="0" fontId="3" fillId="2" borderId="2" xfId="10" applyFont="1" applyFill="1" applyBorder="1" applyAlignment="1">
      <alignment horizontal="center" vertical="center"/>
    </xf>
    <xf numFmtId="0" fontId="7" fillId="2" borderId="1" xfId="10" applyFont="1" applyFill="1" applyBorder="1" applyAlignment="1">
      <alignment horizontal="center" vertical="center" wrapText="1"/>
    </xf>
    <xf numFmtId="0" fontId="3" fillId="2" borderId="0" xfId="10" applyFont="1" applyFill="1" applyAlignment="1">
      <alignment horizontal="center" vertical="center"/>
    </xf>
    <xf numFmtId="165" fontId="3" fillId="2" borderId="1" xfId="10" applyNumberFormat="1" applyFont="1" applyFill="1" applyBorder="1" applyAlignment="1">
      <alignment vertical="center"/>
    </xf>
    <xf numFmtId="167" fontId="3" fillId="2" borderId="1" xfId="10" applyNumberFormat="1" applyFont="1" applyFill="1" applyBorder="1" applyAlignment="1">
      <alignment vertical="center"/>
    </xf>
    <xf numFmtId="167" fontId="13" fillId="2" borderId="1" xfId="10" applyNumberFormat="1" applyFont="1" applyFill="1" applyBorder="1" applyAlignment="1">
      <alignment horizontal="center" vertical="center"/>
    </xf>
    <xf numFmtId="167" fontId="13" fillId="2" borderId="2" xfId="10" applyNumberFormat="1" applyFont="1" applyFill="1" applyBorder="1" applyAlignment="1">
      <alignment horizontal="center" vertical="center"/>
    </xf>
    <xf numFmtId="167" fontId="13" fillId="2" borderId="7" xfId="10" applyNumberFormat="1" applyFont="1" applyFill="1" applyBorder="1" applyAlignment="1">
      <alignment horizontal="center" vertical="center"/>
    </xf>
    <xf numFmtId="167" fontId="13" fillId="2" borderId="8" xfId="10" applyNumberFormat="1" applyFont="1" applyFill="1" applyBorder="1" applyAlignment="1">
      <alignment horizontal="center" vertical="center"/>
    </xf>
    <xf numFmtId="165" fontId="13" fillId="2" borderId="8" xfId="10" applyNumberFormat="1" applyFont="1" applyFill="1" applyBorder="1" applyAlignment="1">
      <alignment horizontal="center" vertical="center"/>
    </xf>
    <xf numFmtId="167" fontId="15" fillId="2" borderId="2" xfId="10" applyNumberFormat="1" applyFont="1" applyFill="1" applyBorder="1" applyAlignment="1">
      <alignment horizontal="center" vertical="center"/>
    </xf>
    <xf numFmtId="167" fontId="16" fillId="2" borderId="2" xfId="10" applyNumberFormat="1" applyFont="1" applyFill="1" applyBorder="1" applyAlignment="1">
      <alignment horizontal="center" vertical="center"/>
    </xf>
    <xf numFmtId="167" fontId="17" fillId="2" borderId="2" xfId="10" applyNumberFormat="1" applyFont="1" applyFill="1" applyBorder="1" applyAlignment="1">
      <alignment horizontal="center" vertical="center"/>
    </xf>
    <xf numFmtId="165" fontId="13" fillId="2" borderId="1" xfId="10" applyNumberFormat="1" applyFont="1" applyFill="1" applyBorder="1" applyAlignment="1">
      <alignment horizontal="center" vertical="center"/>
    </xf>
    <xf numFmtId="165" fontId="13" fillId="2" borderId="2" xfId="10" applyNumberFormat="1" applyFont="1" applyFill="1" applyBorder="1" applyAlignment="1">
      <alignment vertical="center"/>
    </xf>
    <xf numFmtId="165" fontId="21" fillId="2" borderId="1" xfId="10" applyNumberFormat="1" applyFont="1" applyFill="1" applyBorder="1" applyAlignment="1">
      <alignment horizontal="center" vertical="center"/>
    </xf>
    <xf numFmtId="165" fontId="21" fillId="2" borderId="2" xfId="10" applyNumberFormat="1" applyFont="1" applyFill="1" applyBorder="1" applyAlignment="1">
      <alignment horizontal="center" vertical="center"/>
    </xf>
    <xf numFmtId="0" fontId="23" fillId="2" borderId="0" xfId="10" applyFont="1" applyFill="1" applyAlignment="1">
      <alignment vertical="center"/>
    </xf>
    <xf numFmtId="0" fontId="17" fillId="2" borderId="1" xfId="10" applyNumberFormat="1" applyFont="1" applyFill="1" applyBorder="1" applyAlignment="1">
      <alignment horizontal="center" vertical="center"/>
    </xf>
    <xf numFmtId="167" fontId="13" fillId="2" borderId="2" xfId="10" applyNumberFormat="1" applyFont="1" applyFill="1" applyBorder="1" applyAlignment="1">
      <alignment vertical="center"/>
    </xf>
    <xf numFmtId="167" fontId="21" fillId="2" borderId="1" xfId="10" applyNumberFormat="1" applyFont="1" applyFill="1" applyBorder="1" applyAlignment="1">
      <alignment horizontal="center" vertical="center"/>
    </xf>
    <xf numFmtId="167" fontId="21" fillId="2" borderId="2" xfId="10" applyNumberFormat="1" applyFont="1" applyFill="1" applyBorder="1" applyAlignment="1">
      <alignment horizontal="center" vertical="center"/>
    </xf>
    <xf numFmtId="167" fontId="13" fillId="2" borderId="11" xfId="10" applyNumberFormat="1" applyFont="1" applyFill="1" applyBorder="1" applyAlignment="1">
      <alignment horizontal="center" vertical="center"/>
    </xf>
    <xf numFmtId="167" fontId="13" fillId="2" borderId="12" xfId="10" applyNumberFormat="1" applyFont="1" applyFill="1" applyBorder="1" applyAlignment="1">
      <alignment horizontal="center" vertical="center"/>
    </xf>
    <xf numFmtId="167" fontId="13" fillId="2" borderId="13" xfId="10" applyNumberFormat="1" applyFont="1" applyFill="1" applyBorder="1" applyAlignment="1">
      <alignment horizontal="center" vertical="center"/>
    </xf>
    <xf numFmtId="167" fontId="13" fillId="2" borderId="1" xfId="10" applyNumberFormat="1" applyFont="1" applyFill="1" applyBorder="1" applyAlignment="1">
      <alignment horizontal="center" vertical="center" wrapText="1"/>
    </xf>
    <xf numFmtId="167" fontId="13" fillId="2" borderId="2" xfId="10" applyNumberFormat="1" applyFont="1" applyFill="1" applyBorder="1" applyAlignment="1">
      <alignment horizontal="center" vertical="center" wrapText="1"/>
    </xf>
    <xf numFmtId="165" fontId="13" fillId="2" borderId="2" xfId="10" applyNumberFormat="1" applyFont="1" applyFill="1" applyBorder="1" applyAlignment="1">
      <alignment horizontal="center" vertical="center"/>
    </xf>
    <xf numFmtId="167" fontId="7" fillId="2" borderId="1" xfId="10" applyNumberFormat="1" applyFont="1" applyFill="1" applyBorder="1" applyAlignment="1">
      <alignment vertical="center"/>
    </xf>
    <xf numFmtId="167" fontId="3" fillId="2" borderId="0" xfId="10" applyNumberFormat="1" applyFont="1" applyFill="1" applyAlignment="1">
      <alignment vertical="center"/>
    </xf>
    <xf numFmtId="0" fontId="4" fillId="2" borderId="1" xfId="10" applyFont="1" applyFill="1" applyBorder="1"/>
    <xf numFmtId="0" fontId="2" fillId="2" borderId="1" xfId="10" applyFont="1" applyFill="1" applyBorder="1" applyAlignment="1">
      <alignment horizontal="center" wrapText="1"/>
    </xf>
    <xf numFmtId="0" fontId="2" fillId="2" borderId="1" xfId="10" applyFont="1" applyFill="1" applyBorder="1" applyAlignment="1">
      <alignment vertical="center"/>
    </xf>
    <xf numFmtId="167" fontId="2" fillId="2" borderId="1" xfId="10" applyNumberFormat="1" applyFont="1" applyFill="1" applyBorder="1" applyAlignment="1">
      <alignment vertical="center"/>
    </xf>
    <xf numFmtId="165" fontId="2" fillId="2" borderId="1" xfId="10" applyNumberFormat="1" applyFont="1" applyFill="1" applyBorder="1" applyAlignment="1">
      <alignment vertical="center"/>
    </xf>
    <xf numFmtId="165" fontId="2" fillId="2" borderId="2" xfId="10" applyNumberFormat="1" applyFont="1" applyFill="1" applyBorder="1" applyAlignment="1">
      <alignment vertical="center"/>
    </xf>
    <xf numFmtId="165" fontId="5" fillId="2" borderId="1" xfId="10" applyNumberFormat="1" applyFont="1" applyFill="1" applyBorder="1" applyAlignment="1">
      <alignment vertical="center"/>
    </xf>
    <xf numFmtId="0" fontId="24" fillId="2" borderId="0" xfId="10" applyFont="1" applyFill="1" applyBorder="1"/>
    <xf numFmtId="0" fontId="25" fillId="2" borderId="0" xfId="10" applyFont="1" applyFill="1" applyBorder="1" applyAlignment="1">
      <alignment horizontal="center" wrapText="1"/>
    </xf>
    <xf numFmtId="0" fontId="25" fillId="2" borderId="0" xfId="10" applyFont="1" applyFill="1" applyBorder="1" applyAlignment="1">
      <alignment vertical="center"/>
    </xf>
    <xf numFmtId="165" fontId="25" fillId="2" borderId="0" xfId="10" applyNumberFormat="1" applyFont="1" applyFill="1" applyBorder="1" applyAlignment="1">
      <alignment vertical="center"/>
    </xf>
    <xf numFmtId="165" fontId="27" fillId="2" borderId="0" xfId="10" applyNumberFormat="1" applyFont="1" applyFill="1" applyBorder="1" applyAlignment="1">
      <alignment vertical="center"/>
    </xf>
    <xf numFmtId="0" fontId="28" fillId="2" borderId="0" xfId="10" applyFont="1" applyFill="1" applyAlignment="1">
      <alignment vertical="center"/>
    </xf>
    <xf numFmtId="0" fontId="29" fillId="2" borderId="0" xfId="10" applyFont="1" applyFill="1" applyAlignment="1">
      <alignment vertical="center"/>
    </xf>
    <xf numFmtId="165" fontId="28" fillId="2" borderId="0" xfId="10" applyNumberFormat="1" applyFont="1" applyFill="1" applyAlignment="1">
      <alignment vertical="center"/>
    </xf>
    <xf numFmtId="167" fontId="28" fillId="2" borderId="0" xfId="10" applyNumberFormat="1" applyFont="1" applyFill="1" applyAlignment="1">
      <alignment vertical="center"/>
    </xf>
    <xf numFmtId="165" fontId="28" fillId="2" borderId="0" xfId="10" applyNumberFormat="1" applyFont="1" applyFill="1" applyBorder="1" applyAlignment="1">
      <alignment vertical="center"/>
    </xf>
    <xf numFmtId="167" fontId="28" fillId="2" borderId="0" xfId="10" applyNumberFormat="1" applyFont="1" applyFill="1" applyBorder="1" applyAlignment="1">
      <alignment vertical="center"/>
    </xf>
    <xf numFmtId="165" fontId="30" fillId="2" borderId="0" xfId="10" applyNumberFormat="1" applyFont="1" applyFill="1" applyAlignment="1">
      <alignment vertical="center"/>
    </xf>
    <xf numFmtId="0" fontId="30" fillId="2" borderId="0" xfId="10" applyNumberFormat="1" applyFont="1" applyFill="1" applyAlignment="1">
      <alignment vertical="center"/>
    </xf>
    <xf numFmtId="0" fontId="31" fillId="2" borderId="0" xfId="10" applyFont="1" applyFill="1"/>
    <xf numFmtId="0" fontId="31" fillId="2" borderId="0" xfId="10" applyFont="1" applyFill="1" applyBorder="1" applyAlignment="1">
      <alignment vertical="top" wrapText="1"/>
    </xf>
    <xf numFmtId="49" fontId="31" fillId="2" borderId="0" xfId="10" applyNumberFormat="1" applyFont="1" applyFill="1" applyBorder="1" applyAlignment="1">
      <alignment horizontal="center" vertical="center" wrapText="1"/>
    </xf>
    <xf numFmtId="0" fontId="31" fillId="2" borderId="0" xfId="10" applyFont="1" applyFill="1" applyBorder="1"/>
    <xf numFmtId="0" fontId="32" fillId="2" borderId="0" xfId="10" applyFont="1" applyFill="1" applyAlignment="1"/>
    <xf numFmtId="167" fontId="31" fillId="2" borderId="0" xfId="10" applyNumberFormat="1" applyFont="1" applyFill="1"/>
    <xf numFmtId="0" fontId="32" fillId="2" borderId="0" xfId="10" applyFont="1" applyFill="1" applyAlignment="1">
      <alignment horizontal="left" indent="15"/>
    </xf>
    <xf numFmtId="0" fontId="31" fillId="2" borderId="0" xfId="10" applyFont="1" applyFill="1" applyAlignment="1">
      <alignment horizontal="left"/>
    </xf>
    <xf numFmtId="0" fontId="32" fillId="2" borderId="0" xfId="10" applyFont="1" applyFill="1" applyAlignment="1">
      <alignment horizontal="left" indent="3"/>
    </xf>
    <xf numFmtId="0" fontId="34" fillId="2" borderId="0" xfId="10" applyFont="1" applyFill="1" applyAlignment="1">
      <alignment horizontal="left"/>
    </xf>
    <xf numFmtId="0" fontId="32" fillId="2" borderId="0" xfId="10" applyFont="1" applyFill="1" applyAlignment="1">
      <alignment horizontal="left" indent="6"/>
    </xf>
    <xf numFmtId="165" fontId="31" fillId="2" borderId="0" xfId="10" applyNumberFormat="1" applyFont="1" applyFill="1"/>
    <xf numFmtId="0" fontId="35" fillId="2" borderId="0" xfId="10" applyFont="1" applyFill="1"/>
    <xf numFmtId="0" fontId="6" fillId="2" borderId="0" xfId="10" applyFont="1" applyFill="1" applyAlignment="1">
      <alignment vertical="center"/>
    </xf>
    <xf numFmtId="0" fontId="7" fillId="2" borderId="0" xfId="10" applyFont="1" applyFill="1" applyAlignment="1">
      <alignment vertical="center"/>
    </xf>
    <xf numFmtId="0" fontId="15" fillId="2" borderId="0" xfId="10" applyFont="1" applyFill="1"/>
    <xf numFmtId="0" fontId="68" fillId="2" borderId="0" xfId="10" applyFill="1"/>
    <xf numFmtId="0" fontId="15" fillId="2" borderId="0" xfId="10" applyFont="1" applyFill="1" applyAlignment="1">
      <alignment horizontal="center"/>
    </xf>
    <xf numFmtId="0" fontId="15" fillId="2" borderId="0" xfId="10" applyFont="1" applyFill="1" applyBorder="1" applyAlignment="1">
      <alignment horizontal="right" wrapText="1"/>
    </xf>
    <xf numFmtId="0" fontId="39" fillId="2" borderId="0" xfId="10" applyFont="1" applyFill="1" applyBorder="1" applyAlignment="1">
      <alignment horizontal="right" wrapText="1"/>
    </xf>
    <xf numFmtId="0" fontId="13" fillId="2" borderId="0" xfId="10" applyFont="1" applyFill="1" applyBorder="1" applyAlignment="1">
      <alignment horizontal="right" wrapText="1"/>
    </xf>
    <xf numFmtId="0" fontId="15" fillId="2" borderId="0" xfId="10" applyFont="1" applyFill="1" applyBorder="1"/>
    <xf numFmtId="0" fontId="42" fillId="2" borderId="0" xfId="10" applyFont="1" applyFill="1" applyBorder="1"/>
    <xf numFmtId="164" fontId="39" fillId="2" borderId="0" xfId="10" applyNumberFormat="1" applyFont="1" applyFill="1" applyBorder="1" applyAlignment="1">
      <alignment horizontal="center" vertical="top"/>
    </xf>
    <xf numFmtId="0" fontId="39" fillId="2" borderId="0" xfId="10" applyFont="1" applyFill="1" applyBorder="1" applyAlignment="1">
      <alignment horizontal="center" vertical="top"/>
    </xf>
    <xf numFmtId="0" fontId="13" fillId="2" borderId="0" xfId="10" applyFont="1" applyFill="1" applyBorder="1" applyAlignment="1">
      <alignment horizontal="left" vertical="top" wrapText="1"/>
    </xf>
    <xf numFmtId="0" fontId="39" fillId="2" borderId="0" xfId="10" applyFont="1" applyFill="1" applyBorder="1" applyAlignment="1">
      <alignment vertical="top" wrapText="1"/>
    </xf>
    <xf numFmtId="0" fontId="39" fillId="2" borderId="0" xfId="10" applyFont="1" applyFill="1" applyBorder="1"/>
    <xf numFmtId="0" fontId="15" fillId="2" borderId="1" xfId="10" applyFont="1" applyFill="1" applyBorder="1" applyAlignment="1">
      <alignment horizontal="center" vertical="center" wrapText="1"/>
    </xf>
    <xf numFmtId="49" fontId="41" fillId="2" borderId="24" xfId="10" applyNumberFormat="1" applyFont="1" applyFill="1" applyBorder="1" applyAlignment="1">
      <alignment horizontal="center" vertical="center" wrapText="1"/>
    </xf>
    <xf numFmtId="49" fontId="45" fillId="2" borderId="25" xfId="10" applyNumberFormat="1" applyFont="1" applyFill="1" applyBorder="1" applyAlignment="1">
      <alignment horizontal="center" vertical="center" wrapText="1"/>
    </xf>
    <xf numFmtId="49" fontId="45" fillId="2" borderId="26" xfId="10" applyNumberFormat="1" applyFont="1" applyFill="1" applyBorder="1" applyAlignment="1">
      <alignment horizontal="center" vertical="center" wrapText="1"/>
    </xf>
    <xf numFmtId="49" fontId="13" fillId="2" borderId="1" xfId="10" applyNumberFormat="1" applyFont="1" applyFill="1" applyBorder="1" applyAlignment="1">
      <alignment horizontal="center" vertical="center" wrapText="1"/>
    </xf>
    <xf numFmtId="49" fontId="39" fillId="2" borderId="1" xfId="10" applyNumberFormat="1" applyFont="1" applyFill="1" applyBorder="1" applyAlignment="1">
      <alignment horizontal="center" vertical="center" wrapText="1"/>
    </xf>
    <xf numFmtId="0" fontId="15" fillId="2" borderId="1" xfId="10" applyFont="1" applyFill="1" applyBorder="1" applyAlignment="1">
      <alignment horizontal="center" vertical="center"/>
    </xf>
    <xf numFmtId="0" fontId="15" fillId="2" borderId="24" xfId="10" applyFont="1" applyFill="1" applyBorder="1" applyAlignment="1">
      <alignment horizontal="center" vertical="center" wrapText="1"/>
    </xf>
    <xf numFmtId="49" fontId="43" fillId="2" borderId="25" xfId="10" applyNumberFormat="1" applyFont="1" applyFill="1" applyBorder="1" applyAlignment="1">
      <alignment horizontal="center" vertical="center" wrapText="1"/>
    </xf>
    <xf numFmtId="0" fontId="43" fillId="2" borderId="25" xfId="10" applyNumberFormat="1" applyFont="1" applyFill="1" applyBorder="1" applyAlignment="1">
      <alignment horizontal="center" vertical="center" wrapText="1"/>
    </xf>
    <xf numFmtId="0" fontId="43" fillId="2" borderId="26" xfId="10" applyNumberFormat="1" applyFont="1" applyFill="1" applyBorder="1" applyAlignment="1">
      <alignment horizontal="center" vertical="center" wrapText="1"/>
    </xf>
    <xf numFmtId="0" fontId="21" fillId="2" borderId="27" xfId="10" applyNumberFormat="1" applyFont="1" applyFill="1" applyBorder="1" applyAlignment="1">
      <alignment horizontal="center" vertical="center" wrapText="1" readingOrder="1"/>
    </xf>
    <xf numFmtId="169" fontId="44" fillId="2" borderId="1" xfId="10" applyNumberFormat="1" applyFont="1" applyFill="1" applyBorder="1" applyAlignment="1">
      <alignment horizontal="center" vertical="center" wrapText="1"/>
    </xf>
    <xf numFmtId="167" fontId="15" fillId="2" borderId="1" xfId="10" applyNumberFormat="1" applyFont="1" applyFill="1" applyBorder="1" applyAlignment="1">
      <alignment horizontal="center" vertical="center"/>
    </xf>
    <xf numFmtId="165" fontId="15" fillId="2" borderId="1" xfId="10" applyNumberFormat="1" applyFont="1" applyFill="1" applyBorder="1" applyAlignment="1">
      <alignment horizontal="center" vertical="center"/>
    </xf>
    <xf numFmtId="165" fontId="1" fillId="2" borderId="0" xfId="10" applyNumberFormat="1" applyFont="1" applyFill="1"/>
    <xf numFmtId="165" fontId="68" fillId="2" borderId="0" xfId="10" applyNumberFormat="1" applyFill="1" applyAlignment="1">
      <alignment vertical="top"/>
    </xf>
    <xf numFmtId="165" fontId="68" fillId="2" borderId="0" xfId="10" applyNumberFormat="1" applyFill="1"/>
    <xf numFmtId="0" fontId="15" fillId="2" borderId="28" xfId="10" applyFont="1" applyFill="1" applyBorder="1" applyAlignment="1">
      <alignment horizontal="center" vertical="center"/>
    </xf>
    <xf numFmtId="49" fontId="45" fillId="2" borderId="29" xfId="10" applyNumberFormat="1" applyFont="1" applyFill="1" applyBorder="1" applyAlignment="1">
      <alignment horizontal="center" vertical="center"/>
    </xf>
    <xf numFmtId="49" fontId="45" fillId="2" borderId="30" xfId="10" applyNumberFormat="1" applyFont="1" applyFill="1" applyBorder="1" applyAlignment="1">
      <alignment horizontal="center" vertical="center"/>
    </xf>
    <xf numFmtId="49" fontId="45" fillId="2" borderId="12" xfId="10" applyNumberFormat="1" applyFont="1" applyFill="1" applyBorder="1" applyAlignment="1">
      <alignment horizontal="center" vertical="center"/>
    </xf>
    <xf numFmtId="0" fontId="21" fillId="2" borderId="31" xfId="10" applyNumberFormat="1" applyFont="1" applyFill="1" applyBorder="1" applyAlignment="1">
      <alignment horizontal="center" vertical="center" wrapText="1" readingOrder="1"/>
    </xf>
    <xf numFmtId="169" fontId="39" fillId="2" borderId="1" xfId="10" applyNumberFormat="1" applyFont="1" applyFill="1" applyBorder="1" applyAlignment="1">
      <alignment horizontal="center" vertical="center" wrapText="1"/>
    </xf>
    <xf numFmtId="165" fontId="16" fillId="2" borderId="1" xfId="10" applyNumberFormat="1" applyFont="1" applyFill="1" applyBorder="1" applyAlignment="1">
      <alignment horizontal="center" vertical="center"/>
    </xf>
    <xf numFmtId="166" fontId="16" fillId="2" borderId="1" xfId="10" applyNumberFormat="1" applyFont="1" applyFill="1" applyBorder="1" applyAlignment="1">
      <alignment horizontal="center" vertical="center"/>
    </xf>
    <xf numFmtId="167" fontId="16" fillId="2" borderId="1" xfId="10" applyNumberFormat="1" applyFont="1" applyFill="1" applyBorder="1" applyAlignment="1">
      <alignment horizontal="center" vertical="center"/>
    </xf>
    <xf numFmtId="0" fontId="15" fillId="2" borderId="28" xfId="10" applyFont="1" applyFill="1" applyBorder="1" applyAlignment="1">
      <alignment vertical="center"/>
    </xf>
    <xf numFmtId="0" fontId="13" fillId="2" borderId="32" xfId="10" applyNumberFormat="1" applyFont="1" applyFill="1" applyBorder="1" applyAlignment="1">
      <alignment horizontal="left" vertical="top" wrapText="1" readingOrder="1"/>
    </xf>
    <xf numFmtId="169" fontId="39" fillId="2" borderId="1" xfId="10" applyNumberFormat="1" applyFont="1" applyFill="1" applyBorder="1" applyAlignment="1">
      <alignment vertical="top" wrapText="1"/>
    </xf>
    <xf numFmtId="166" fontId="15" fillId="2" borderId="1" xfId="10" applyNumberFormat="1" applyFont="1" applyFill="1" applyBorder="1" applyAlignment="1">
      <alignment horizontal="center" vertical="center"/>
    </xf>
    <xf numFmtId="166" fontId="15" fillId="2" borderId="1" xfId="10" applyNumberFormat="1" applyFont="1" applyFill="1" applyBorder="1"/>
    <xf numFmtId="0" fontId="15" fillId="2" borderId="33" xfId="10" applyFont="1" applyFill="1" applyBorder="1" applyAlignment="1">
      <alignment vertical="center"/>
    </xf>
    <xf numFmtId="49" fontId="45" fillId="2" borderId="1" xfId="10" applyNumberFormat="1" applyFont="1" applyFill="1" applyBorder="1" applyAlignment="1">
      <alignment horizontal="center" vertical="center"/>
    </xf>
    <xf numFmtId="49" fontId="45" fillId="2" borderId="2" xfId="10" applyNumberFormat="1" applyFont="1" applyFill="1" applyBorder="1" applyAlignment="1">
      <alignment horizontal="center" vertical="center"/>
    </xf>
    <xf numFmtId="0" fontId="46" fillId="2" borderId="32" xfId="10" applyNumberFormat="1" applyFont="1" applyFill="1" applyBorder="1" applyAlignment="1">
      <alignment horizontal="left" vertical="top" wrapText="1" readingOrder="1"/>
    </xf>
    <xf numFmtId="0" fontId="39" fillId="2" borderId="1" xfId="10" applyNumberFormat="1" applyFont="1" applyFill="1" applyBorder="1" applyAlignment="1">
      <alignment horizontal="left" vertical="top" wrapText="1" readingOrder="1"/>
    </xf>
    <xf numFmtId="165" fontId="15" fillId="2" borderId="1" xfId="10" applyNumberFormat="1" applyFont="1" applyFill="1" applyBorder="1" applyAlignment="1">
      <alignment vertical="center"/>
    </xf>
    <xf numFmtId="167" fontId="15" fillId="2" borderId="1" xfId="10" applyNumberFormat="1" applyFont="1" applyFill="1" applyBorder="1" applyAlignment="1">
      <alignment vertical="center"/>
    </xf>
    <xf numFmtId="0" fontId="44" fillId="2" borderId="1" xfId="10" applyNumberFormat="1" applyFont="1" applyFill="1" applyBorder="1" applyAlignment="1">
      <alignment horizontal="left" vertical="top" wrapText="1" readingOrder="1"/>
    </xf>
    <xf numFmtId="166" fontId="47" fillId="2" borderId="1" xfId="10" applyNumberFormat="1" applyFont="1" applyFill="1" applyBorder="1"/>
    <xf numFmtId="49" fontId="39" fillId="2" borderId="29" xfId="10" applyNumberFormat="1" applyFont="1" applyFill="1" applyBorder="1" applyAlignment="1">
      <alignment horizontal="center" vertical="center"/>
    </xf>
    <xf numFmtId="49" fontId="39" fillId="2" borderId="1" xfId="10" applyNumberFormat="1" applyFont="1" applyFill="1" applyBorder="1" applyAlignment="1">
      <alignment horizontal="center" vertical="center"/>
    </xf>
    <xf numFmtId="49" fontId="39" fillId="2" borderId="2" xfId="10" applyNumberFormat="1" applyFont="1" applyFill="1" applyBorder="1" applyAlignment="1">
      <alignment horizontal="center" vertical="center"/>
    </xf>
    <xf numFmtId="165" fontId="15" fillId="2" borderId="1" xfId="10" applyNumberFormat="1" applyFont="1" applyFill="1" applyBorder="1"/>
    <xf numFmtId="167" fontId="15" fillId="2" borderId="1" xfId="10" applyNumberFormat="1" applyFont="1" applyFill="1" applyBorder="1"/>
    <xf numFmtId="0" fontId="44" fillId="2" borderId="1" xfId="10" applyNumberFormat="1" applyFont="1" applyFill="1" applyBorder="1" applyAlignment="1">
      <alignment horizontal="justify" vertical="top" wrapText="1" readingOrder="1"/>
    </xf>
    <xf numFmtId="0" fontId="13" fillId="2" borderId="32" xfId="10" applyNumberFormat="1" applyFont="1" applyFill="1" applyBorder="1" applyAlignment="1">
      <alignment vertical="center" wrapText="1" readingOrder="1"/>
    </xf>
    <xf numFmtId="169" fontId="44" fillId="2" borderId="1" xfId="10" applyNumberFormat="1" applyFont="1" applyFill="1" applyBorder="1" applyAlignment="1">
      <alignment vertical="top" wrapText="1"/>
    </xf>
    <xf numFmtId="165" fontId="47" fillId="2" borderId="1" xfId="10" applyNumberFormat="1" applyFont="1" applyFill="1" applyBorder="1"/>
    <xf numFmtId="167" fontId="47" fillId="2" borderId="1" xfId="10" applyNumberFormat="1" applyFont="1" applyFill="1" applyBorder="1"/>
    <xf numFmtId="0" fontId="39" fillId="2" borderId="1" xfId="10" applyFont="1" applyFill="1" applyBorder="1" applyAlignment="1">
      <alignment vertical="top" wrapText="1"/>
    </xf>
    <xf numFmtId="0" fontId="13" fillId="2" borderId="31" xfId="10" applyNumberFormat="1" applyFont="1" applyFill="1" applyBorder="1" applyAlignment="1">
      <alignment horizontal="left" vertical="top" wrapText="1" readingOrder="1"/>
    </xf>
    <xf numFmtId="0" fontId="15" fillId="2" borderId="33" xfId="10" applyFont="1" applyFill="1" applyBorder="1" applyAlignment="1">
      <alignment horizontal="center" vertical="center"/>
    </xf>
    <xf numFmtId="0" fontId="39" fillId="2" borderId="1" xfId="10" applyFont="1" applyFill="1" applyBorder="1" applyAlignment="1">
      <alignment horizontal="center" vertical="center" wrapText="1"/>
    </xf>
    <xf numFmtId="0" fontId="44" fillId="2" borderId="1" xfId="10" applyFont="1" applyFill="1" applyBorder="1" applyAlignment="1">
      <alignment vertical="top" wrapText="1"/>
    </xf>
    <xf numFmtId="49" fontId="45" fillId="2" borderId="11" xfId="10" applyNumberFormat="1" applyFont="1" applyFill="1" applyBorder="1" applyAlignment="1">
      <alignment horizontal="center" vertical="center"/>
    </xf>
    <xf numFmtId="0" fontId="21" fillId="2" borderId="32" xfId="10" applyNumberFormat="1" applyFont="1" applyFill="1" applyBorder="1" applyAlignment="1">
      <alignment horizontal="center" vertical="center" wrapText="1" readingOrder="1"/>
    </xf>
    <xf numFmtId="49" fontId="39" fillId="2" borderId="11" xfId="10" applyNumberFormat="1" applyFont="1" applyFill="1" applyBorder="1" applyAlignment="1">
      <alignment horizontal="center" vertical="center"/>
    </xf>
    <xf numFmtId="167" fontId="16" fillId="2" borderId="1" xfId="10" applyNumberFormat="1" applyFont="1" applyFill="1" applyBorder="1"/>
    <xf numFmtId="165" fontId="16" fillId="2" borderId="1" xfId="10" applyNumberFormat="1" applyFont="1" applyFill="1" applyBorder="1"/>
    <xf numFmtId="0" fontId="48" fillId="2" borderId="33" xfId="10" applyFont="1" applyFill="1" applyBorder="1" applyAlignment="1">
      <alignment vertical="center"/>
    </xf>
    <xf numFmtId="49" fontId="49" fillId="2" borderId="11" xfId="10" applyNumberFormat="1" applyFont="1" applyFill="1" applyBorder="1" applyAlignment="1">
      <alignment horizontal="center" vertical="center"/>
    </xf>
    <xf numFmtId="49" fontId="49" fillId="2" borderId="1" xfId="10" applyNumberFormat="1" applyFont="1" applyFill="1" applyBorder="1" applyAlignment="1">
      <alignment horizontal="center" vertical="center"/>
    </xf>
    <xf numFmtId="49" fontId="49" fillId="2" borderId="2" xfId="10" applyNumberFormat="1" applyFont="1" applyFill="1" applyBorder="1" applyAlignment="1">
      <alignment horizontal="center" vertical="center"/>
    </xf>
    <xf numFmtId="0" fontId="50" fillId="2" borderId="32" xfId="10" applyNumberFormat="1" applyFont="1" applyFill="1" applyBorder="1" applyAlignment="1">
      <alignment horizontal="left" vertical="top" wrapText="1" readingOrder="1"/>
    </xf>
    <xf numFmtId="0" fontId="51" fillId="2" borderId="1" xfId="10" applyNumberFormat="1" applyFont="1" applyFill="1" applyBorder="1" applyAlignment="1">
      <alignment horizontal="left" vertical="top" wrapText="1" readingOrder="1"/>
    </xf>
    <xf numFmtId="167" fontId="48" fillId="2" borderId="1" xfId="10" applyNumberFormat="1" applyFont="1" applyFill="1" applyBorder="1" applyAlignment="1">
      <alignment horizontal="center" vertical="center"/>
    </xf>
    <xf numFmtId="167" fontId="48" fillId="2" borderId="1" xfId="10" applyNumberFormat="1" applyFont="1" applyFill="1" applyBorder="1"/>
    <xf numFmtId="167" fontId="52" fillId="2" borderId="1" xfId="10" applyNumberFormat="1" applyFont="1" applyFill="1" applyBorder="1"/>
    <xf numFmtId="0" fontId="53" fillId="2" borderId="0" xfId="10" applyFont="1" applyFill="1"/>
    <xf numFmtId="0" fontId="49" fillId="2" borderId="1" xfId="10" applyFont="1" applyFill="1" applyBorder="1" applyAlignment="1">
      <alignment vertical="top" wrapText="1"/>
    </xf>
    <xf numFmtId="166" fontId="48" fillId="2" borderId="1" xfId="10" applyNumberFormat="1" applyFont="1" applyFill="1" applyBorder="1" applyAlignment="1">
      <alignment horizontal="center" vertical="center"/>
    </xf>
    <xf numFmtId="166" fontId="48" fillId="2" borderId="1" xfId="10" applyNumberFormat="1" applyFont="1" applyFill="1" applyBorder="1"/>
    <xf numFmtId="49" fontId="54" fillId="2" borderId="11" xfId="10" applyNumberFormat="1" applyFont="1" applyFill="1" applyBorder="1" applyAlignment="1">
      <alignment horizontal="center" vertical="center"/>
    </xf>
    <xf numFmtId="49" fontId="54" fillId="2" borderId="1" xfId="10" applyNumberFormat="1" applyFont="1" applyFill="1" applyBorder="1" applyAlignment="1">
      <alignment horizontal="center" vertical="center"/>
    </xf>
    <xf numFmtId="49" fontId="54" fillId="2" borderId="2" xfId="10" applyNumberFormat="1" applyFont="1" applyFill="1" applyBorder="1" applyAlignment="1">
      <alignment horizontal="center" vertical="center"/>
    </xf>
    <xf numFmtId="0" fontId="55" fillId="2" borderId="32" xfId="10" applyNumberFormat="1" applyFont="1" applyFill="1" applyBorder="1" applyAlignment="1">
      <alignment horizontal="left" vertical="top" wrapText="1" readingOrder="1"/>
    </xf>
    <xf numFmtId="49" fontId="54" fillId="2" borderId="29" xfId="10" applyNumberFormat="1" applyFont="1" applyFill="1" applyBorder="1" applyAlignment="1">
      <alignment horizontal="center" vertical="center"/>
    </xf>
    <xf numFmtId="166" fontId="52" fillId="2" borderId="1" xfId="10" applyNumberFormat="1" applyFont="1" applyFill="1" applyBorder="1"/>
    <xf numFmtId="165" fontId="48" fillId="2" borderId="1" xfId="10" applyNumberFormat="1" applyFont="1" applyFill="1" applyBorder="1" applyAlignment="1">
      <alignment horizontal="center" vertical="center"/>
    </xf>
    <xf numFmtId="165" fontId="48" fillId="2" borderId="1" xfId="10" applyNumberFormat="1" applyFont="1" applyFill="1" applyBorder="1"/>
    <xf numFmtId="164" fontId="39" fillId="2" borderId="1" xfId="10" applyNumberFormat="1" applyFont="1" applyFill="1" applyBorder="1" applyAlignment="1">
      <alignment vertical="top" wrapText="1"/>
    </xf>
    <xf numFmtId="0" fontId="56" fillId="2" borderId="33" xfId="10" applyFont="1" applyFill="1" applyBorder="1" applyAlignment="1">
      <alignment horizontal="center" vertical="center"/>
    </xf>
    <xf numFmtId="49" fontId="57" fillId="2" borderId="11" xfId="10" applyNumberFormat="1" applyFont="1" applyFill="1" applyBorder="1" applyAlignment="1">
      <alignment horizontal="center" vertical="center"/>
    </xf>
    <xf numFmtId="49" fontId="57" fillId="2" borderId="1" xfId="10" applyNumberFormat="1" applyFont="1" applyFill="1" applyBorder="1" applyAlignment="1">
      <alignment horizontal="center" vertical="center"/>
    </xf>
    <xf numFmtId="49" fontId="57" fillId="2" borderId="2" xfId="10" applyNumberFormat="1" applyFont="1" applyFill="1" applyBorder="1" applyAlignment="1">
      <alignment horizontal="center" vertical="center"/>
    </xf>
    <xf numFmtId="0" fontId="58" fillId="2" borderId="32" xfId="10" applyNumberFormat="1" applyFont="1" applyFill="1" applyBorder="1" applyAlignment="1">
      <alignment horizontal="center" vertical="center" wrapText="1" readingOrder="1"/>
    </xf>
    <xf numFmtId="0" fontId="59" fillId="2" borderId="1" xfId="10" applyFont="1" applyFill="1" applyBorder="1" applyAlignment="1">
      <alignment vertical="top" wrapText="1"/>
    </xf>
    <xf numFmtId="0" fontId="60" fillId="2" borderId="0" xfId="10" applyFont="1" applyFill="1"/>
    <xf numFmtId="0" fontId="16" fillId="2" borderId="33" xfId="10" applyFont="1" applyFill="1" applyBorder="1" applyAlignment="1">
      <alignment vertical="center"/>
    </xf>
    <xf numFmtId="49" fontId="61" fillId="2" borderId="11" xfId="10" applyNumberFormat="1" applyFont="1" applyFill="1" applyBorder="1" applyAlignment="1">
      <alignment horizontal="center" vertical="center"/>
    </xf>
    <xf numFmtId="49" fontId="61" fillId="2" borderId="1" xfId="10" applyNumberFormat="1" applyFont="1" applyFill="1" applyBorder="1" applyAlignment="1">
      <alignment horizontal="center" vertical="center"/>
    </xf>
    <xf numFmtId="49" fontId="61" fillId="2" borderId="2" xfId="10" applyNumberFormat="1" applyFont="1" applyFill="1" applyBorder="1" applyAlignment="1">
      <alignment horizontal="center" vertical="center"/>
    </xf>
    <xf numFmtId="0" fontId="17" fillId="2" borderId="32" xfId="10" applyNumberFormat="1" applyFont="1" applyFill="1" applyBorder="1" applyAlignment="1">
      <alignment horizontal="left" vertical="top" wrapText="1" readingOrder="1"/>
    </xf>
    <xf numFmtId="0" fontId="62" fillId="2" borderId="1" xfId="10" applyNumberFormat="1" applyFont="1" applyFill="1" applyBorder="1" applyAlignment="1">
      <alignment horizontal="left" vertical="top" wrapText="1" readingOrder="1"/>
    </xf>
    <xf numFmtId="0" fontId="56" fillId="2" borderId="33" xfId="10" applyFont="1" applyFill="1" applyBorder="1" applyAlignment="1">
      <alignment vertical="center"/>
    </xf>
    <xf numFmtId="0" fontId="63" fillId="2" borderId="32" xfId="10" applyNumberFormat="1" applyFont="1" applyFill="1" applyBorder="1" applyAlignment="1">
      <alignment horizontal="left" vertical="top" wrapText="1" readingOrder="1"/>
    </xf>
    <xf numFmtId="0" fontId="64" fillId="2" borderId="1" xfId="10" applyNumberFormat="1" applyFont="1" applyFill="1" applyBorder="1" applyAlignment="1">
      <alignment horizontal="left" vertical="top" wrapText="1" readingOrder="1"/>
    </xf>
    <xf numFmtId="165" fontId="56" fillId="2" borderId="1" xfId="10" applyNumberFormat="1" applyFont="1" applyFill="1" applyBorder="1" applyAlignment="1">
      <alignment horizontal="center" vertical="center"/>
    </xf>
    <xf numFmtId="165" fontId="56" fillId="2" borderId="1" xfId="10" applyNumberFormat="1" applyFont="1" applyFill="1" applyBorder="1"/>
    <xf numFmtId="49" fontId="57" fillId="2" borderId="29" xfId="10" applyNumberFormat="1" applyFont="1" applyFill="1" applyBorder="1" applyAlignment="1">
      <alignment horizontal="center" vertical="center"/>
    </xf>
    <xf numFmtId="0" fontId="65" fillId="2" borderId="32" xfId="10" applyNumberFormat="1" applyFont="1" applyFill="1" applyBorder="1" applyAlignment="1">
      <alignment horizontal="left" vertical="top" wrapText="1" readingOrder="1"/>
    </xf>
    <xf numFmtId="49" fontId="59" fillId="2" borderId="11" xfId="10" applyNumberFormat="1" applyFont="1" applyFill="1" applyBorder="1" applyAlignment="1">
      <alignment horizontal="center" vertical="center"/>
    </xf>
    <xf numFmtId="49" fontId="59" fillId="2" borderId="1" xfId="10" applyNumberFormat="1" applyFont="1" applyFill="1" applyBorder="1" applyAlignment="1">
      <alignment horizontal="center" vertical="center"/>
    </xf>
    <xf numFmtId="49" fontId="59" fillId="2" borderId="2" xfId="10" applyNumberFormat="1" applyFont="1" applyFill="1" applyBorder="1" applyAlignment="1">
      <alignment horizontal="center" vertical="center"/>
    </xf>
    <xf numFmtId="165" fontId="66" fillId="2" borderId="1" xfId="10" applyNumberFormat="1" applyFont="1" applyFill="1" applyBorder="1"/>
    <xf numFmtId="0" fontId="46" fillId="2" borderId="32" xfId="10" applyFont="1" applyFill="1" applyBorder="1" applyAlignment="1">
      <alignment horizontal="left" vertical="top" wrapText="1"/>
    </xf>
    <xf numFmtId="0" fontId="13" fillId="2" borderId="32" xfId="10" applyFont="1" applyFill="1" applyBorder="1" applyAlignment="1">
      <alignment horizontal="left" vertical="top" wrapText="1"/>
    </xf>
    <xf numFmtId="167" fontId="66" fillId="2" borderId="1" xfId="10" applyNumberFormat="1" applyFont="1" applyFill="1" applyBorder="1"/>
    <xf numFmtId="0" fontId="13" fillId="2" borderId="32" xfId="10" applyNumberFormat="1" applyFont="1" applyFill="1" applyBorder="1" applyAlignment="1">
      <alignment horizontal="left" vertical="center" wrapText="1" readingOrder="1"/>
    </xf>
    <xf numFmtId="167" fontId="56" fillId="2" borderId="1" xfId="10" applyNumberFormat="1" applyFont="1" applyFill="1" applyBorder="1"/>
    <xf numFmtId="0" fontId="15" fillId="2" borderId="34" xfId="10" applyFont="1" applyFill="1" applyBorder="1" applyAlignment="1">
      <alignment vertical="center"/>
    </xf>
    <xf numFmtId="49" fontId="39" fillId="2" borderId="7" xfId="10" applyNumberFormat="1" applyFont="1" applyFill="1" applyBorder="1" applyAlignment="1">
      <alignment horizontal="center" vertical="center"/>
    </xf>
    <xf numFmtId="49" fontId="39" fillId="2" borderId="8" xfId="10" applyNumberFormat="1" applyFont="1" applyFill="1" applyBorder="1" applyAlignment="1">
      <alignment horizontal="center" vertical="center"/>
    </xf>
    <xf numFmtId="0" fontId="13" fillId="2" borderId="35" xfId="10" applyNumberFormat="1" applyFont="1" applyFill="1" applyBorder="1" applyAlignment="1">
      <alignment horizontal="left" vertical="top" wrapText="1" readingOrder="1"/>
    </xf>
    <xf numFmtId="0" fontId="15" fillId="2" borderId="34" xfId="10" applyFont="1" applyFill="1" applyBorder="1" applyAlignment="1">
      <alignment horizontal="center" vertical="center"/>
    </xf>
    <xf numFmtId="0" fontId="21" fillId="2" borderId="32" xfId="10" applyFont="1" applyFill="1" applyBorder="1" applyAlignment="1">
      <alignment horizontal="center" vertical="center" wrapText="1"/>
    </xf>
    <xf numFmtId="0" fontId="15" fillId="2" borderId="1" xfId="10" applyNumberFormat="1" applyFont="1" applyFill="1" applyBorder="1"/>
    <xf numFmtId="49" fontId="39" fillId="2" borderId="1" xfId="10" applyNumberFormat="1" applyFont="1" applyFill="1" applyBorder="1" applyAlignment="1">
      <alignment horizontal="center" vertical="top"/>
    </xf>
    <xf numFmtId="49" fontId="39" fillId="2" borderId="2" xfId="10" applyNumberFormat="1" applyFont="1" applyFill="1" applyBorder="1" applyAlignment="1">
      <alignment horizontal="center" vertical="top"/>
    </xf>
    <xf numFmtId="0" fontId="15" fillId="2" borderId="36" xfId="10" applyFont="1" applyFill="1" applyBorder="1" applyAlignment="1">
      <alignment vertical="center"/>
    </xf>
    <xf numFmtId="49" fontId="39" fillId="2" borderId="37" xfId="10" applyNumberFormat="1" applyFont="1" applyFill="1" applyBorder="1" applyAlignment="1">
      <alignment horizontal="center" vertical="top"/>
    </xf>
    <xf numFmtId="49" fontId="39" fillId="2" borderId="38" xfId="10" applyNumberFormat="1" applyFont="1" applyFill="1" applyBorder="1" applyAlignment="1">
      <alignment horizontal="center" vertical="top"/>
    </xf>
    <xf numFmtId="0" fontId="13" fillId="2" borderId="39" xfId="10" applyFont="1" applyFill="1" applyBorder="1" applyAlignment="1">
      <alignment horizontal="left" vertical="top" wrapText="1"/>
    </xf>
    <xf numFmtId="0" fontId="67" fillId="2" borderId="0" xfId="10" applyFont="1" applyFill="1"/>
    <xf numFmtId="0" fontId="68" fillId="2" borderId="0" xfId="10" applyFill="1" applyAlignment="1">
      <alignment vertical="center"/>
    </xf>
    <xf numFmtId="0" fontId="39" fillId="2" borderId="0" xfId="1" applyFont="1" applyFill="1" applyBorder="1" applyAlignment="1">
      <alignment horizontal="center"/>
    </xf>
    <xf numFmtId="0" fontId="39" fillId="2" borderId="0" xfId="1" applyFont="1" applyFill="1" applyBorder="1" applyAlignment="1">
      <alignment horizontal="center"/>
    </xf>
    <xf numFmtId="0" fontId="42" fillId="2" borderId="0" xfId="1" applyFont="1" applyFill="1"/>
    <xf numFmtId="0" fontId="71" fillId="2" borderId="0" xfId="1" applyFont="1" applyFill="1"/>
    <xf numFmtId="0" fontId="39" fillId="2" borderId="0" xfId="1" applyFont="1" applyFill="1"/>
    <xf numFmtId="0" fontId="42" fillId="2" borderId="0" xfId="1" applyFont="1" applyFill="1" applyAlignment="1">
      <alignment horizontal="center"/>
    </xf>
    <xf numFmtId="0" fontId="39" fillId="2" borderId="0" xfId="1" applyFont="1" applyFill="1" applyAlignment="1">
      <alignment horizontal="center"/>
    </xf>
    <xf numFmtId="0" fontId="42" fillId="2" borderId="0" xfId="1" applyFont="1" applyFill="1" applyAlignment="1">
      <alignment horizontal="center" vertical="center"/>
    </xf>
    <xf numFmtId="0" fontId="42" fillId="2" borderId="0" xfId="1" applyFont="1" applyFill="1" applyAlignment="1">
      <alignment vertical="center"/>
    </xf>
    <xf numFmtId="0" fontId="42" fillId="2" borderId="0" xfId="1" applyFont="1" applyFill="1" applyAlignment="1">
      <alignment horizontal="right" vertical="center"/>
    </xf>
    <xf numFmtId="0" fontId="72" fillId="2" borderId="1" xfId="1" applyFont="1" applyFill="1" applyBorder="1" applyAlignment="1">
      <alignment horizontal="centerContinuous" vertical="center" wrapText="1"/>
    </xf>
    <xf numFmtId="0" fontId="72" fillId="2" borderId="0" xfId="1" applyFont="1" applyFill="1" applyAlignment="1">
      <alignment vertical="center"/>
    </xf>
    <xf numFmtId="0" fontId="72" fillId="2" borderId="1" xfId="1" applyFont="1" applyFill="1" applyBorder="1" applyAlignment="1">
      <alignment horizontal="center" vertical="center" wrapText="1"/>
    </xf>
    <xf numFmtId="165" fontId="72" fillId="2" borderId="0" xfId="1" applyNumberFormat="1" applyFont="1" applyFill="1" applyAlignment="1">
      <alignment vertical="center"/>
    </xf>
    <xf numFmtId="49" fontId="72" fillId="2" borderId="1" xfId="1" applyNumberFormat="1" applyFont="1" applyFill="1" applyBorder="1" applyAlignment="1">
      <alignment horizontal="center" vertical="center"/>
    </xf>
    <xf numFmtId="0" fontId="72" fillId="2" borderId="1" xfId="1" applyFont="1" applyFill="1" applyBorder="1" applyAlignment="1">
      <alignment horizontal="center" vertical="center"/>
    </xf>
    <xf numFmtId="0" fontId="72" fillId="2" borderId="0" xfId="1" applyFont="1" applyFill="1" applyAlignment="1">
      <alignment horizontal="center" vertical="center"/>
    </xf>
    <xf numFmtId="0" fontId="73" fillId="2" borderId="1" xfId="1" quotePrefix="1" applyFont="1" applyFill="1" applyBorder="1" applyAlignment="1">
      <alignment horizontal="center" vertical="center"/>
    </xf>
    <xf numFmtId="49" fontId="70" fillId="2" borderId="1" xfId="1" applyNumberFormat="1" applyFont="1" applyFill="1" applyBorder="1" applyAlignment="1">
      <alignment vertical="center" wrapText="1"/>
    </xf>
    <xf numFmtId="0" fontId="42" fillId="2" borderId="1" xfId="1" applyFont="1" applyFill="1" applyBorder="1" applyAlignment="1">
      <alignment horizontal="center" vertical="center" wrapText="1"/>
    </xf>
    <xf numFmtId="165" fontId="42" fillId="2" borderId="1" xfId="1" applyNumberFormat="1" applyFont="1" applyFill="1" applyBorder="1" applyAlignment="1">
      <alignment horizontal="center" vertical="center" wrapText="1"/>
    </xf>
    <xf numFmtId="165" fontId="73" fillId="2" borderId="0" xfId="1" applyNumberFormat="1" applyFont="1" applyFill="1" applyAlignment="1">
      <alignment vertical="center"/>
    </xf>
    <xf numFmtId="0" fontId="73" fillId="2" borderId="0" xfId="1" applyFont="1" applyFill="1" applyAlignment="1">
      <alignment vertical="center"/>
    </xf>
    <xf numFmtId="49" fontId="42" fillId="2" borderId="1" xfId="1" applyNumberFormat="1" applyFont="1" applyFill="1" applyBorder="1" applyAlignment="1">
      <alignment horizontal="center" vertical="center"/>
    </xf>
    <xf numFmtId="167" fontId="42" fillId="2" borderId="1" xfId="1" applyNumberFormat="1" applyFont="1" applyFill="1" applyBorder="1" applyAlignment="1">
      <alignment horizontal="center" vertical="center" wrapText="1"/>
    </xf>
    <xf numFmtId="0" fontId="72" fillId="2" borderId="1" xfId="1" quotePrefix="1" applyFont="1" applyFill="1" applyBorder="1" applyAlignment="1">
      <alignment horizontal="center" vertical="center"/>
    </xf>
    <xf numFmtId="0" fontId="32" fillId="2" borderId="1" xfId="1" applyFont="1" applyFill="1" applyBorder="1" applyAlignment="1">
      <alignment vertical="center" wrapText="1"/>
    </xf>
    <xf numFmtId="167" fontId="72" fillId="2" borderId="1" xfId="1" applyNumberFormat="1" applyFont="1" applyFill="1" applyBorder="1" applyAlignment="1">
      <alignment horizontal="center" vertical="center" wrapText="1"/>
    </xf>
    <xf numFmtId="167" fontId="72" fillId="2" borderId="1" xfId="1" applyNumberFormat="1" applyFont="1" applyFill="1" applyBorder="1" applyAlignment="1">
      <alignment horizontal="center" vertical="center"/>
    </xf>
    <xf numFmtId="0" fontId="42" fillId="2" borderId="1" xfId="1" applyFont="1" applyFill="1" applyBorder="1" applyAlignment="1">
      <alignment vertical="center" wrapText="1"/>
    </xf>
    <xf numFmtId="0" fontId="42" fillId="2" borderId="1" xfId="1" applyFont="1" applyFill="1" applyBorder="1" applyAlignment="1">
      <alignment vertical="center"/>
    </xf>
    <xf numFmtId="167" fontId="42" fillId="2" borderId="1" xfId="1" applyNumberFormat="1" applyFont="1" applyFill="1" applyBorder="1" applyAlignment="1">
      <alignment vertical="center"/>
    </xf>
    <xf numFmtId="167" fontId="72" fillId="2" borderId="0" xfId="1" applyNumberFormat="1" applyFont="1" applyFill="1" applyAlignment="1">
      <alignment vertical="center"/>
    </xf>
    <xf numFmtId="0" fontId="72" fillId="2" borderId="1" xfId="1" applyFont="1" applyFill="1" applyBorder="1" applyAlignment="1">
      <alignment vertical="center" wrapText="1"/>
    </xf>
    <xf numFmtId="49" fontId="42" fillId="2" borderId="1" xfId="1" quotePrefix="1" applyNumberFormat="1" applyFont="1" applyFill="1" applyBorder="1" applyAlignment="1">
      <alignment horizontal="center" vertical="center"/>
    </xf>
    <xf numFmtId="0" fontId="42" fillId="2" borderId="1" xfId="1" applyNumberFormat="1" applyFont="1" applyFill="1" applyBorder="1" applyAlignment="1">
      <alignment horizontal="left" vertical="center" wrapText="1" indent="1"/>
    </xf>
    <xf numFmtId="0" fontId="42" fillId="2" borderId="1" xfId="1" applyFont="1" applyFill="1" applyBorder="1" applyAlignment="1">
      <alignment horizontal="center" vertical="center"/>
    </xf>
    <xf numFmtId="167" fontId="42" fillId="2" borderId="1" xfId="1" applyNumberFormat="1" applyFont="1" applyFill="1" applyBorder="1" applyAlignment="1">
      <alignment horizontal="center" vertical="center"/>
    </xf>
    <xf numFmtId="167" fontId="42" fillId="2" borderId="0" xfId="1" applyNumberFormat="1" applyFont="1" applyFill="1" applyAlignment="1">
      <alignment vertical="center"/>
    </xf>
    <xf numFmtId="167" fontId="74" fillId="2" borderId="0" xfId="1" applyNumberFormat="1" applyFont="1" applyFill="1" applyAlignment="1">
      <alignment vertical="center"/>
    </xf>
    <xf numFmtId="49" fontId="72" fillId="2" borderId="1" xfId="1" applyNumberFormat="1" applyFont="1" applyFill="1" applyBorder="1" applyAlignment="1">
      <alignment horizontal="center" vertical="center" wrapText="1"/>
    </xf>
    <xf numFmtId="0" fontId="42" fillId="2" borderId="1" xfId="1" applyNumberFormat="1" applyFont="1" applyFill="1" applyBorder="1" applyAlignment="1">
      <alignment vertical="center"/>
    </xf>
    <xf numFmtId="0" fontId="42" fillId="2" borderId="1" xfId="1" applyNumberFormat="1" applyFont="1" applyFill="1" applyBorder="1" applyAlignment="1">
      <alignment horizontal="left" vertic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left" vertical="center" wrapText="1"/>
    </xf>
    <xf numFmtId="0" fontId="72" fillId="2" borderId="1" xfId="1" applyNumberFormat="1" applyFont="1" applyFill="1" applyBorder="1" applyAlignment="1">
      <alignment vertical="center" wrapText="1"/>
    </xf>
    <xf numFmtId="167" fontId="72" fillId="2" borderId="1" xfId="1" applyNumberFormat="1" applyFont="1" applyFill="1" applyBorder="1" applyAlignment="1">
      <alignment vertical="center"/>
    </xf>
    <xf numFmtId="0" fontId="42" fillId="2" borderId="1" xfId="1" applyNumberFormat="1" applyFont="1" applyFill="1" applyBorder="1" applyAlignment="1">
      <alignment vertical="center" wrapText="1"/>
    </xf>
    <xf numFmtId="49" fontId="42" fillId="2" borderId="1" xfId="1" applyNumberFormat="1" applyFont="1" applyFill="1" applyBorder="1" applyAlignment="1">
      <alignment horizontal="centerContinuous" vertical="center"/>
    </xf>
    <xf numFmtId="0" fontId="42" fillId="2" borderId="1" xfId="1" applyFont="1" applyFill="1" applyBorder="1" applyAlignment="1">
      <alignment horizontal="left" vertical="center" wrapText="1" indent="2"/>
    </xf>
    <xf numFmtId="49" fontId="74" fillId="2" borderId="1" xfId="1" applyNumberFormat="1" applyFont="1" applyFill="1" applyBorder="1" applyAlignment="1">
      <alignment horizontal="centerContinuous" vertical="center"/>
    </xf>
    <xf numFmtId="0" fontId="75" fillId="2" borderId="3" xfId="3" applyFont="1" applyFill="1" applyBorder="1" applyAlignment="1">
      <alignment horizontal="left" vertical="center" wrapText="1"/>
    </xf>
    <xf numFmtId="0" fontId="74" fillId="2" borderId="1" xfId="1" applyFont="1" applyFill="1" applyBorder="1" applyAlignment="1">
      <alignment horizontal="center" vertical="center"/>
    </xf>
    <xf numFmtId="167" fontId="74" fillId="2" borderId="1" xfId="1" applyNumberFormat="1" applyFont="1" applyFill="1" applyBorder="1" applyAlignment="1">
      <alignment horizontal="center" vertical="center"/>
    </xf>
    <xf numFmtId="165" fontId="72" fillId="2" borderId="1" xfId="1" applyNumberFormat="1" applyFont="1" applyFill="1" applyBorder="1" applyAlignment="1">
      <alignment horizontal="center" vertical="center"/>
    </xf>
    <xf numFmtId="1" fontId="42" fillId="2" borderId="1" xfId="1" applyNumberFormat="1" applyFont="1" applyFill="1" applyBorder="1" applyAlignment="1">
      <alignment horizontal="center" vertical="center" wrapText="1"/>
    </xf>
    <xf numFmtId="49" fontId="72" fillId="2" borderId="1" xfId="1" quotePrefix="1" applyNumberFormat="1" applyFont="1" applyFill="1" applyBorder="1" applyAlignment="1">
      <alignment horizontal="center" vertical="center"/>
    </xf>
    <xf numFmtId="1" fontId="72" fillId="2" borderId="1" xfId="1" applyNumberFormat="1" applyFont="1" applyFill="1" applyBorder="1" applyAlignment="1">
      <alignment horizontal="center" vertical="center" wrapText="1"/>
    </xf>
    <xf numFmtId="165" fontId="42" fillId="2" borderId="1" xfId="1" applyNumberFormat="1" applyFont="1" applyFill="1" applyBorder="1" applyAlignment="1">
      <alignment horizontal="center" vertical="center"/>
    </xf>
    <xf numFmtId="0" fontId="42" fillId="2" borderId="1" xfId="1" applyFont="1" applyFill="1" applyBorder="1" applyAlignment="1">
      <alignment horizontal="left" vertical="center" wrapText="1" indent="3"/>
    </xf>
    <xf numFmtId="165" fontId="72" fillId="2" borderId="1" xfId="1" applyNumberFormat="1" applyFont="1" applyFill="1" applyBorder="1" applyAlignment="1">
      <alignment horizontal="center" vertical="center" wrapText="1"/>
    </xf>
    <xf numFmtId="165" fontId="72" fillId="2" borderId="1" xfId="1" applyNumberFormat="1" applyFont="1" applyFill="1" applyBorder="1" applyAlignment="1">
      <alignment horizontal="center" vertical="top" wrapText="1"/>
    </xf>
    <xf numFmtId="49" fontId="42" fillId="2" borderId="7" xfId="1" quotePrefix="1" applyNumberFormat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72" fillId="2" borderId="7" xfId="1" applyFont="1" applyFill="1" applyBorder="1" applyAlignment="1">
      <alignment vertical="center" wrapText="1"/>
    </xf>
    <xf numFmtId="167" fontId="72" fillId="2" borderId="7" xfId="1" applyNumberFormat="1" applyFont="1" applyFill="1" applyBorder="1" applyAlignment="1">
      <alignment vertical="center"/>
    </xf>
    <xf numFmtId="167" fontId="72" fillId="2" borderId="7" xfId="1" applyNumberFormat="1" applyFont="1" applyFill="1" applyBorder="1" applyAlignment="1">
      <alignment horizontal="center" vertical="center"/>
    </xf>
    <xf numFmtId="167" fontId="42" fillId="2" borderId="7" xfId="1" applyNumberFormat="1" applyFont="1" applyFill="1" applyBorder="1" applyAlignment="1">
      <alignment horizontal="center" vertical="center"/>
    </xf>
    <xf numFmtId="0" fontId="76" fillId="2" borderId="3" xfId="3" applyFont="1" applyFill="1" applyBorder="1" applyAlignment="1">
      <alignment horizontal="left" vertical="center" wrapText="1"/>
    </xf>
    <xf numFmtId="165" fontId="72" fillId="2" borderId="1" xfId="1" applyNumberFormat="1" applyFont="1" applyFill="1" applyBorder="1" applyAlignment="1">
      <alignment vertical="center"/>
    </xf>
    <xf numFmtId="49" fontId="42" fillId="2" borderId="0" xfId="1" quotePrefix="1" applyNumberFormat="1" applyFont="1" applyFill="1" applyBorder="1" applyAlignment="1">
      <alignment horizontal="center" vertical="center"/>
    </xf>
    <xf numFmtId="0" fontId="42" fillId="2" borderId="0" xfId="1" applyNumberFormat="1" applyFont="1" applyFill="1" applyBorder="1" applyAlignment="1">
      <alignment horizontal="left" vertical="center" wrapText="1" indent="1"/>
    </xf>
    <xf numFmtId="0" fontId="42" fillId="2" borderId="0" xfId="1" applyFont="1" applyFill="1" applyBorder="1" applyAlignment="1">
      <alignment horizontal="center" vertical="center"/>
    </xf>
    <xf numFmtId="0" fontId="77" fillId="2" borderId="0" xfId="1" applyFont="1" applyFill="1" applyAlignment="1">
      <alignment horizontal="center" vertical="center"/>
    </xf>
    <xf numFmtId="0" fontId="77" fillId="2" borderId="0" xfId="1" applyFont="1" applyFill="1" applyAlignment="1">
      <alignment vertical="center" wrapText="1"/>
    </xf>
    <xf numFmtId="0" fontId="77" fillId="2" borderId="0" xfId="1" applyFont="1" applyFill="1" applyAlignment="1">
      <alignment vertical="center"/>
    </xf>
    <xf numFmtId="0" fontId="71" fillId="2" borderId="0" xfId="1" applyFont="1" applyFill="1" applyBorder="1"/>
    <xf numFmtId="164" fontId="72" fillId="2" borderId="0" xfId="1" applyNumberFormat="1" applyFont="1" applyFill="1" applyBorder="1" applyAlignment="1">
      <alignment horizontal="center" vertical="top"/>
    </xf>
    <xf numFmtId="0" fontId="72" fillId="2" borderId="0" xfId="1" applyFont="1" applyFill="1" applyBorder="1" applyAlignment="1">
      <alignment horizontal="center" vertical="top"/>
    </xf>
    <xf numFmtId="0" fontId="72" fillId="2" borderId="0" xfId="1" applyFont="1" applyFill="1" applyBorder="1" applyAlignment="1">
      <alignment horizontal="right" vertical="top"/>
    </xf>
    <xf numFmtId="164" fontId="70" fillId="2" borderId="0" xfId="1" applyNumberFormat="1" applyFont="1" applyFill="1" applyBorder="1" applyAlignment="1">
      <alignment horizontal="center" vertical="top"/>
    </xf>
    <xf numFmtId="0" fontId="70" fillId="2" borderId="0" xfId="1" applyFont="1" applyFill="1" applyBorder="1" applyAlignment="1">
      <alignment horizontal="center" vertical="top"/>
    </xf>
    <xf numFmtId="0" fontId="70" fillId="2" borderId="0" xfId="1" applyFont="1" applyFill="1" applyBorder="1" applyAlignment="1">
      <alignment horizontal="left" vertical="top" wrapText="1"/>
    </xf>
    <xf numFmtId="0" fontId="71" fillId="2" borderId="0" xfId="1" applyFont="1" applyFill="1" applyBorder="1" applyAlignment="1">
      <alignment vertical="center"/>
    </xf>
    <xf numFmtId="0" fontId="80" fillId="2" borderId="1" xfId="1" applyFont="1" applyFill="1" applyBorder="1" applyAlignment="1">
      <alignment horizontal="center" vertical="center" wrapText="1"/>
    </xf>
    <xf numFmtId="170" fontId="71" fillId="2" borderId="0" xfId="1" applyNumberFormat="1" applyFont="1" applyFill="1" applyBorder="1" applyAlignment="1">
      <alignment vertical="center" wrapText="1"/>
    </xf>
    <xf numFmtId="0" fontId="71" fillId="2" borderId="0" xfId="1" applyFont="1" applyFill="1" applyBorder="1" applyAlignment="1">
      <alignment vertical="center" wrapText="1"/>
    </xf>
    <xf numFmtId="49" fontId="45" fillId="2" borderId="24" xfId="1" applyNumberFormat="1" applyFont="1" applyFill="1" applyBorder="1" applyAlignment="1">
      <alignment horizontal="center" vertical="center" wrapText="1"/>
    </xf>
    <xf numFmtId="49" fontId="45" fillId="2" borderId="42" xfId="1" applyNumberFormat="1" applyFont="1" applyFill="1" applyBorder="1" applyAlignment="1">
      <alignment horizontal="center" vertical="center" wrapText="1"/>
    </xf>
    <xf numFmtId="49" fontId="45" fillId="2" borderId="1" xfId="1" applyNumberFormat="1" applyFont="1" applyFill="1" applyBorder="1" applyAlignment="1">
      <alignment horizontal="center" vertical="center" wrapText="1"/>
    </xf>
    <xf numFmtId="0" fontId="70" fillId="2" borderId="0" xfId="1" applyFont="1" applyFill="1" applyBorder="1" applyAlignment="1">
      <alignment vertical="center" wrapText="1"/>
    </xf>
    <xf numFmtId="0" fontId="39" fillId="2" borderId="24" xfId="1" applyFont="1" applyFill="1" applyBorder="1" applyAlignment="1">
      <alignment horizontal="center" vertical="center" wrapText="1"/>
    </xf>
    <xf numFmtId="0" fontId="81" fillId="2" borderId="26" xfId="1" applyNumberFormat="1" applyFont="1" applyFill="1" applyBorder="1" applyAlignment="1">
      <alignment horizontal="center" vertical="center" wrapText="1"/>
    </xf>
    <xf numFmtId="0" fontId="70" fillId="2" borderId="42" xfId="1" applyNumberFormat="1" applyFont="1" applyFill="1" applyBorder="1" applyAlignment="1">
      <alignment horizontal="center" vertical="center" wrapText="1" readingOrder="1"/>
    </xf>
    <xf numFmtId="167" fontId="79" fillId="2" borderId="1" xfId="1" applyNumberFormat="1" applyFont="1" applyFill="1" applyBorder="1" applyAlignment="1">
      <alignment horizontal="center" vertical="center" wrapText="1"/>
    </xf>
    <xf numFmtId="165" fontId="71" fillId="2" borderId="0" xfId="1" applyNumberFormat="1" applyFont="1" applyFill="1" applyBorder="1" applyAlignment="1">
      <alignment horizontal="center" vertical="center" wrapText="1"/>
    </xf>
    <xf numFmtId="0" fontId="71" fillId="2" borderId="0" xfId="1" applyFont="1" applyFill="1" applyBorder="1" applyAlignment="1">
      <alignment horizontal="center" vertical="center" wrapText="1"/>
    </xf>
    <xf numFmtId="0" fontId="39" fillId="2" borderId="28" xfId="1" applyFont="1" applyFill="1" applyBorder="1" applyAlignment="1">
      <alignment horizontal="center" vertical="center"/>
    </xf>
    <xf numFmtId="0" fontId="32" fillId="2" borderId="43" xfId="1" applyNumberFormat="1" applyFont="1" applyFill="1" applyBorder="1" applyAlignment="1">
      <alignment horizontal="center" vertical="center" wrapText="1" readingOrder="1"/>
    </xf>
    <xf numFmtId="0" fontId="71" fillId="2" borderId="0" xfId="1" applyFont="1" applyFill="1" applyBorder="1" applyAlignment="1">
      <alignment horizontal="center" vertical="center"/>
    </xf>
    <xf numFmtId="165" fontId="71" fillId="2" borderId="0" xfId="1" applyNumberFormat="1" applyFont="1" applyFill="1" applyBorder="1" applyAlignment="1">
      <alignment horizontal="center" vertical="center"/>
    </xf>
    <xf numFmtId="0" fontId="39" fillId="2" borderId="28" xfId="1" applyFont="1" applyFill="1" applyBorder="1" applyAlignment="1">
      <alignment vertical="center"/>
    </xf>
    <xf numFmtId="0" fontId="79" fillId="2" borderId="44" xfId="1" applyNumberFormat="1" applyFont="1" applyFill="1" applyBorder="1" applyAlignment="1">
      <alignment horizontal="left" vertical="top" wrapText="1" readingOrder="1"/>
    </xf>
    <xf numFmtId="165" fontId="42" fillId="2" borderId="1" xfId="1" applyNumberFormat="1" applyFont="1" applyFill="1" applyBorder="1"/>
    <xf numFmtId="0" fontId="39" fillId="2" borderId="33" xfId="1" applyFont="1" applyFill="1" applyBorder="1" applyAlignment="1">
      <alignment vertical="center"/>
    </xf>
    <xf numFmtId="0" fontId="81" fillId="2" borderId="44" xfId="1" applyNumberFormat="1" applyFont="1" applyFill="1" applyBorder="1" applyAlignment="1">
      <alignment horizontal="left" vertical="top" wrapText="1" readingOrder="1"/>
    </xf>
    <xf numFmtId="165" fontId="78" fillId="2" borderId="1" xfId="1" applyNumberFormat="1" applyFont="1" applyFill="1" applyBorder="1"/>
    <xf numFmtId="167" fontId="78" fillId="2" borderId="1" xfId="1" applyNumberFormat="1" applyFont="1" applyFill="1" applyBorder="1"/>
    <xf numFmtId="0" fontId="82" fillId="2" borderId="0" xfId="1" applyFont="1" applyFill="1" applyBorder="1"/>
    <xf numFmtId="167" fontId="42" fillId="2" borderId="1" xfId="1" applyNumberFormat="1" applyFont="1" applyFill="1" applyBorder="1"/>
    <xf numFmtId="0" fontId="79" fillId="2" borderId="44" xfId="1" applyNumberFormat="1" applyFont="1" applyFill="1" applyBorder="1" applyAlignment="1">
      <alignment vertical="center" wrapText="1" readingOrder="1"/>
    </xf>
    <xf numFmtId="0" fontId="79" fillId="2" borderId="43" xfId="1" applyNumberFormat="1" applyFont="1" applyFill="1" applyBorder="1" applyAlignment="1">
      <alignment horizontal="left" vertical="top" wrapText="1" readingOrder="1"/>
    </xf>
    <xf numFmtId="0" fontId="39" fillId="2" borderId="33" xfId="1" applyFont="1" applyFill="1" applyBorder="1" applyAlignment="1">
      <alignment horizontal="center" vertical="center"/>
    </xf>
    <xf numFmtId="0" fontId="32" fillId="2" borderId="44" xfId="1" applyNumberFormat="1" applyFont="1" applyFill="1" applyBorder="1" applyAlignment="1">
      <alignment horizontal="center" vertical="center" wrapText="1" readingOrder="1"/>
    </xf>
    <xf numFmtId="0" fontId="80" fillId="2" borderId="44" xfId="1" applyNumberFormat="1" applyFont="1" applyFill="1" applyBorder="1" applyAlignment="1">
      <alignment horizontal="center" vertical="center" wrapText="1" readingOrder="1"/>
    </xf>
    <xf numFmtId="0" fontId="81" fillId="2" borderId="44" xfId="1" applyFont="1" applyFill="1" applyBorder="1" applyAlignment="1">
      <alignment horizontal="left" vertical="top" wrapText="1"/>
    </xf>
    <xf numFmtId="0" fontId="79" fillId="2" borderId="44" xfId="1" applyFont="1" applyFill="1" applyBorder="1" applyAlignment="1">
      <alignment horizontal="left" vertical="top" wrapText="1"/>
    </xf>
    <xf numFmtId="171" fontId="42" fillId="2" borderId="1" xfId="1" applyNumberFormat="1" applyFont="1" applyFill="1" applyBorder="1" applyAlignment="1">
      <alignment horizontal="center" vertical="center"/>
    </xf>
    <xf numFmtId="0" fontId="39" fillId="2" borderId="34" xfId="1" applyFont="1" applyFill="1" applyBorder="1" applyAlignment="1">
      <alignment vertical="center"/>
    </xf>
    <xf numFmtId="0" fontId="79" fillId="2" borderId="45" xfId="1" applyNumberFormat="1" applyFont="1" applyFill="1" applyBorder="1" applyAlignment="1">
      <alignment horizontal="left" vertical="top" wrapText="1" readingOrder="1"/>
    </xf>
    <xf numFmtId="167" fontId="71" fillId="2" borderId="1" xfId="1" applyNumberFormat="1" applyFont="1" applyFill="1" applyBorder="1"/>
    <xf numFmtId="0" fontId="39" fillId="2" borderId="34" xfId="1" applyFont="1" applyFill="1" applyBorder="1" applyAlignment="1">
      <alignment horizontal="center" vertical="center"/>
    </xf>
    <xf numFmtId="0" fontId="32" fillId="2" borderId="44" xfId="1" applyFont="1" applyFill="1" applyBorder="1" applyAlignment="1">
      <alignment horizontal="center" vertical="center" wrapText="1"/>
    </xf>
    <xf numFmtId="165" fontId="82" fillId="2" borderId="0" xfId="1" applyNumberFormat="1" applyFont="1" applyFill="1" applyBorder="1"/>
    <xf numFmtId="0" fontId="39" fillId="2" borderId="36" xfId="1" applyFont="1" applyFill="1" applyBorder="1" applyAlignment="1">
      <alignment vertical="center"/>
    </xf>
    <xf numFmtId="0" fontId="79" fillId="2" borderId="46" xfId="1" applyFont="1" applyFill="1" applyBorder="1" applyAlignment="1">
      <alignment horizontal="left" vertical="top" wrapText="1"/>
    </xf>
    <xf numFmtId="0" fontId="83" fillId="2" borderId="0" xfId="1" applyFont="1" applyFill="1" applyBorder="1"/>
    <xf numFmtId="49" fontId="83" fillId="2" borderId="0" xfId="1" applyNumberFormat="1" applyFont="1" applyFill="1" applyBorder="1" applyAlignment="1">
      <alignment horizontal="center" vertical="top"/>
    </xf>
    <xf numFmtId="169" fontId="84" fillId="2" borderId="0" xfId="1" applyNumberFormat="1" applyFont="1" applyFill="1" applyBorder="1" applyAlignment="1">
      <alignment horizontal="center" vertical="top"/>
    </xf>
    <xf numFmtId="169" fontId="83" fillId="2" borderId="0" xfId="1" applyNumberFormat="1" applyFont="1" applyFill="1" applyBorder="1" applyAlignment="1">
      <alignment horizontal="center" vertical="top"/>
    </xf>
    <xf numFmtId="0" fontId="85" fillId="2" borderId="0" xfId="1" applyFont="1" applyFill="1" applyBorder="1" applyAlignment="1">
      <alignment horizontal="left" vertical="top" wrapText="1"/>
    </xf>
    <xf numFmtId="0" fontId="85" fillId="2" borderId="0" xfId="1" applyFont="1" applyFill="1" applyBorder="1" applyAlignment="1">
      <alignment vertical="top" wrapText="1"/>
    </xf>
    <xf numFmtId="0" fontId="86" fillId="2" borderId="0" xfId="1" applyFont="1" applyFill="1" applyBorder="1"/>
    <xf numFmtId="164" fontId="83" fillId="2" borderId="0" xfId="1" applyNumberFormat="1" applyFont="1" applyFill="1" applyBorder="1" applyAlignment="1">
      <alignment horizontal="center" vertical="top"/>
    </xf>
    <xf numFmtId="0" fontId="84" fillId="2" borderId="0" xfId="1" applyFont="1" applyFill="1" applyBorder="1" applyAlignment="1">
      <alignment horizontal="center" vertical="top"/>
    </xf>
    <xf numFmtId="0" fontId="83" fillId="2" borderId="0" xfId="1" applyFont="1" applyFill="1" applyBorder="1" applyAlignment="1">
      <alignment horizontal="center" vertical="top"/>
    </xf>
    <xf numFmtId="164" fontId="31" fillId="2" borderId="0" xfId="1" applyNumberFormat="1" applyFont="1" applyFill="1" applyBorder="1" applyAlignment="1">
      <alignment horizontal="center" vertical="top"/>
    </xf>
    <xf numFmtId="0" fontId="87" fillId="2" borderId="0" xfId="1" applyFont="1" applyFill="1" applyBorder="1" applyAlignment="1">
      <alignment horizontal="center" vertical="top"/>
    </xf>
    <xf numFmtId="0" fontId="31" fillId="2" borderId="0" xfId="1" applyFont="1" applyFill="1" applyBorder="1" applyAlignment="1">
      <alignment horizontal="center" vertical="top"/>
    </xf>
    <xf numFmtId="0" fontId="79" fillId="2" borderId="0" xfId="1" applyFont="1" applyFill="1"/>
    <xf numFmtId="0" fontId="39" fillId="2" borderId="47" xfId="1" applyFont="1" applyFill="1" applyBorder="1" applyAlignment="1"/>
    <xf numFmtId="0" fontId="39" fillId="2" borderId="47" xfId="1" applyFont="1" applyFill="1" applyBorder="1" applyAlignment="1">
      <alignment horizontal="center"/>
    </xf>
    <xf numFmtId="0" fontId="72" fillId="2" borderId="42" xfId="1" applyFont="1" applyFill="1" applyBorder="1" applyAlignment="1">
      <alignment horizontal="center" vertical="center" wrapText="1"/>
    </xf>
    <xf numFmtId="0" fontId="72" fillId="2" borderId="48" xfId="1" applyFont="1" applyFill="1" applyBorder="1" applyAlignment="1">
      <alignment horizontal="center" vertical="center" wrapText="1"/>
    </xf>
    <xf numFmtId="0" fontId="72" fillId="2" borderId="41" xfId="1" applyFont="1" applyFill="1" applyBorder="1" applyAlignment="1">
      <alignment horizontal="center" vertical="center" wrapText="1"/>
    </xf>
    <xf numFmtId="49" fontId="72" fillId="2" borderId="41" xfId="1" applyNumberFormat="1" applyFont="1" applyFill="1" applyBorder="1" applyAlignment="1">
      <alignment horizontal="center" vertical="center" wrapText="1"/>
    </xf>
    <xf numFmtId="0" fontId="72" fillId="2" borderId="27" xfId="1" applyFont="1" applyFill="1" applyBorder="1" applyAlignment="1">
      <alignment horizontal="center" vertical="center" wrapText="1"/>
    </xf>
    <xf numFmtId="0" fontId="45" fillId="2" borderId="27" xfId="1" applyFont="1" applyFill="1" applyBorder="1" applyAlignment="1">
      <alignment horizontal="center"/>
    </xf>
    <xf numFmtId="0" fontId="39" fillId="2" borderId="42" xfId="1" applyFont="1" applyFill="1" applyBorder="1" applyAlignment="1">
      <alignment horizontal="center" vertical="center"/>
    </xf>
    <xf numFmtId="0" fontId="32" fillId="2" borderId="27" xfId="1" applyFont="1" applyFill="1" applyBorder="1" applyAlignment="1">
      <alignment horizontal="center" vertical="top" wrapText="1"/>
    </xf>
    <xf numFmtId="49" fontId="80" fillId="2" borderId="48" xfId="1" applyNumberFormat="1" applyFont="1" applyFill="1" applyBorder="1" applyAlignment="1">
      <alignment horizontal="center"/>
    </xf>
    <xf numFmtId="165" fontId="42" fillId="2" borderId="27" xfId="1" applyNumberFormat="1" applyFont="1" applyFill="1" applyBorder="1"/>
    <xf numFmtId="165" fontId="42" fillId="2" borderId="50" xfId="1" applyNumberFormat="1" applyFont="1" applyFill="1" applyBorder="1"/>
    <xf numFmtId="167" fontId="42" fillId="2" borderId="51" xfId="1" applyNumberFormat="1" applyFont="1" applyFill="1" applyBorder="1"/>
    <xf numFmtId="167" fontId="42" fillId="2" borderId="0" xfId="1" applyNumberFormat="1" applyFont="1" applyFill="1"/>
    <xf numFmtId="165" fontId="42" fillId="2" borderId="0" xfId="1" applyNumberFormat="1" applyFont="1" applyFill="1"/>
    <xf numFmtId="0" fontId="79" fillId="2" borderId="27" xfId="1" applyFont="1" applyFill="1" applyBorder="1" applyAlignment="1">
      <alignment horizontal="left" vertical="top" wrapText="1"/>
    </xf>
    <xf numFmtId="165" fontId="42" fillId="2" borderId="51" xfId="1" applyNumberFormat="1" applyFont="1" applyFill="1" applyBorder="1"/>
    <xf numFmtId="0" fontId="39" fillId="2" borderId="40" xfId="1" applyFont="1" applyFill="1" applyBorder="1" applyAlignment="1">
      <alignment horizontal="center" vertical="center"/>
    </xf>
    <xf numFmtId="0" fontId="70" fillId="2" borderId="19" xfId="1" applyFont="1" applyFill="1" applyBorder="1" applyAlignment="1">
      <alignment horizontal="center" vertical="center" wrapText="1"/>
    </xf>
    <xf numFmtId="49" fontId="79" fillId="2" borderId="52" xfId="1" applyNumberFormat="1" applyFont="1" applyFill="1" applyBorder="1" applyAlignment="1">
      <alignment horizontal="center" vertical="center"/>
    </xf>
    <xf numFmtId="165" fontId="42" fillId="2" borderId="19" xfId="1" applyNumberFormat="1" applyFont="1" applyFill="1" applyBorder="1"/>
    <xf numFmtId="165" fontId="42" fillId="2" borderId="53" xfId="1" applyNumberFormat="1" applyFont="1" applyFill="1" applyBorder="1"/>
    <xf numFmtId="165" fontId="42" fillId="2" borderId="18" xfId="1" applyNumberFormat="1" applyFont="1" applyFill="1" applyBorder="1"/>
    <xf numFmtId="0" fontId="39" fillId="2" borderId="16" xfId="1" applyFont="1" applyFill="1" applyBorder="1" applyAlignment="1">
      <alignment horizontal="center" vertical="center"/>
    </xf>
    <xf numFmtId="0" fontId="79" fillId="2" borderId="17" xfId="1" applyFont="1" applyFill="1" applyBorder="1" applyAlignment="1">
      <alignment horizontal="left" vertical="top" wrapText="1"/>
    </xf>
    <xf numFmtId="49" fontId="80" fillId="2" borderId="17" xfId="1" applyNumberFormat="1" applyFont="1" applyFill="1" applyBorder="1" applyAlignment="1">
      <alignment horizontal="center"/>
    </xf>
    <xf numFmtId="165" fontId="42" fillId="2" borderId="17" xfId="1" applyNumberFormat="1" applyFont="1" applyFill="1" applyBorder="1"/>
    <xf numFmtId="0" fontId="39" fillId="2" borderId="24" xfId="1" applyFont="1" applyFill="1" applyBorder="1" applyAlignment="1">
      <alignment horizontal="center" vertical="center"/>
    </xf>
    <xf numFmtId="0" fontId="72" fillId="2" borderId="25" xfId="1" applyFont="1" applyFill="1" applyBorder="1" applyAlignment="1">
      <alignment vertical="center" wrapText="1"/>
    </xf>
    <xf numFmtId="49" fontId="79" fillId="2" borderId="25" xfId="1" applyNumberFormat="1" applyFont="1" applyFill="1" applyBorder="1" applyAlignment="1">
      <alignment horizontal="center" vertical="center" wrapText="1"/>
    </xf>
    <xf numFmtId="167" fontId="42" fillId="2" borderId="25" xfId="1" applyNumberFormat="1" applyFont="1" applyFill="1" applyBorder="1"/>
    <xf numFmtId="165" fontId="72" fillId="2" borderId="51" xfId="1" applyNumberFormat="1" applyFont="1" applyFill="1" applyBorder="1" applyAlignment="1">
      <alignment horizontal="center"/>
    </xf>
    <xf numFmtId="0" fontId="79" fillId="2" borderId="30" xfId="1" applyFont="1" applyFill="1" applyBorder="1" applyAlignment="1">
      <alignment horizontal="left" vertical="top" wrapText="1"/>
    </xf>
    <xf numFmtId="49" fontId="80" fillId="2" borderId="30" xfId="1" applyNumberFormat="1" applyFont="1" applyFill="1" applyBorder="1" applyAlignment="1">
      <alignment horizontal="center"/>
    </xf>
    <xf numFmtId="167" fontId="42" fillId="2" borderId="30" xfId="1" applyNumberFormat="1" applyFont="1" applyFill="1" applyBorder="1"/>
    <xf numFmtId="165" fontId="42" fillId="2" borderId="54" xfId="1" applyNumberFormat="1" applyFont="1" applyFill="1" applyBorder="1"/>
    <xf numFmtId="0" fontId="81" fillId="2" borderId="1" xfId="1" applyFont="1" applyFill="1" applyBorder="1" applyAlignment="1">
      <alignment horizontal="left" vertical="center" wrapText="1"/>
    </xf>
    <xf numFmtId="49" fontId="79" fillId="2" borderId="1" xfId="1" applyNumberFormat="1" applyFont="1" applyFill="1" applyBorder="1" applyAlignment="1">
      <alignment horizontal="center" vertical="center" wrapText="1"/>
    </xf>
    <xf numFmtId="165" fontId="72" fillId="2" borderId="55" xfId="1" applyNumberFormat="1" applyFont="1" applyFill="1" applyBorder="1" applyAlignment="1">
      <alignment horizontal="center"/>
    </xf>
    <xf numFmtId="0" fontId="79" fillId="2" borderId="1" xfId="1" applyFont="1" applyFill="1" applyBorder="1" applyAlignment="1">
      <alignment horizontal="left" vertical="top" wrapText="1"/>
    </xf>
    <xf numFmtId="49" fontId="80" fillId="2" borderId="1" xfId="1" applyNumberFormat="1" applyFont="1" applyFill="1" applyBorder="1" applyAlignment="1">
      <alignment vertical="top" wrapText="1"/>
    </xf>
    <xf numFmtId="49" fontId="80" fillId="2" borderId="1" xfId="1" applyNumberFormat="1" applyFont="1" applyFill="1" applyBorder="1" applyAlignment="1">
      <alignment horizontal="center" vertical="center" wrapText="1"/>
    </xf>
    <xf numFmtId="49" fontId="81" fillId="2" borderId="1" xfId="1" applyNumberFormat="1" applyFont="1" applyFill="1" applyBorder="1" applyAlignment="1">
      <alignment vertical="top" wrapText="1"/>
    </xf>
    <xf numFmtId="165" fontId="42" fillId="2" borderId="1" xfId="1" applyNumberFormat="1" applyFont="1" applyFill="1" applyBorder="1" applyAlignment="1">
      <alignment horizontal="center"/>
    </xf>
    <xf numFmtId="49" fontId="81" fillId="2" borderId="7" xfId="1" applyNumberFormat="1" applyFont="1" applyFill="1" applyBorder="1" applyAlignment="1">
      <alignment vertical="top" wrapText="1"/>
    </xf>
    <xf numFmtId="49" fontId="80" fillId="2" borderId="7" xfId="1" applyNumberFormat="1" applyFont="1" applyFill="1" applyBorder="1" applyAlignment="1">
      <alignment horizontal="center" vertical="center" wrapText="1"/>
    </xf>
    <xf numFmtId="165" fontId="42" fillId="2" borderId="7" xfId="1" applyNumberFormat="1" applyFont="1" applyFill="1" applyBorder="1"/>
    <xf numFmtId="165" fontId="72" fillId="2" borderId="56" xfId="1" applyNumberFormat="1" applyFont="1" applyFill="1" applyBorder="1" applyAlignment="1">
      <alignment horizontal="center"/>
    </xf>
    <xf numFmtId="49" fontId="72" fillId="2" borderId="25" xfId="1" applyNumberFormat="1" applyFont="1" applyFill="1" applyBorder="1" applyAlignment="1">
      <alignment vertical="top" wrapText="1"/>
    </xf>
    <xf numFmtId="165" fontId="42" fillId="2" borderId="25" xfId="1" applyNumberFormat="1" applyFont="1" applyFill="1" applyBorder="1"/>
    <xf numFmtId="166" fontId="42" fillId="2" borderId="30" xfId="1" applyNumberFormat="1" applyFont="1" applyFill="1" applyBorder="1"/>
    <xf numFmtId="166" fontId="42" fillId="2" borderId="54" xfId="1" applyNumberFormat="1" applyFont="1" applyFill="1" applyBorder="1"/>
    <xf numFmtId="166" fontId="72" fillId="2" borderId="55" xfId="1" applyNumberFormat="1" applyFont="1" applyFill="1" applyBorder="1" applyAlignment="1">
      <alignment horizontal="center"/>
    </xf>
    <xf numFmtId="166" fontId="42" fillId="2" borderId="1" xfId="1" applyNumberFormat="1" applyFont="1" applyFill="1" applyBorder="1"/>
    <xf numFmtId="0" fontId="80" fillId="2" borderId="1" xfId="1" applyFont="1" applyFill="1" applyBorder="1" applyAlignment="1">
      <alignment horizontal="center"/>
    </xf>
    <xf numFmtId="167" fontId="42" fillId="2" borderId="1" xfId="1" applyNumberFormat="1" applyFont="1" applyFill="1" applyBorder="1" applyAlignment="1">
      <alignment horizontal="right"/>
    </xf>
    <xf numFmtId="0" fontId="1" fillId="2" borderId="0" xfId="1" applyFont="1" applyFill="1"/>
    <xf numFmtId="0" fontId="80" fillId="2" borderId="1" xfId="1" applyFont="1" applyFill="1" applyBorder="1" applyAlignment="1">
      <alignment vertical="top" wrapText="1"/>
    </xf>
    <xf numFmtId="49" fontId="80" fillId="2" borderId="1" xfId="1" applyNumberFormat="1" applyFont="1" applyFill="1" applyBorder="1" applyAlignment="1">
      <alignment vertical="center" wrapText="1"/>
    </xf>
    <xf numFmtId="0" fontId="42" fillId="2" borderId="33" xfId="1" applyFont="1" applyFill="1" applyBorder="1" applyAlignment="1">
      <alignment horizontal="center" vertical="center"/>
    </xf>
    <xf numFmtId="49" fontId="78" fillId="2" borderId="1" xfId="1" applyNumberFormat="1" applyFont="1" applyFill="1" applyBorder="1" applyAlignment="1">
      <alignment vertical="top" wrapText="1"/>
    </xf>
    <xf numFmtId="49" fontId="42" fillId="2" borderId="1" xfId="1" applyNumberFormat="1" applyFont="1" applyFill="1" applyBorder="1" applyAlignment="1">
      <alignment horizontal="center" vertical="center" wrapText="1"/>
    </xf>
    <xf numFmtId="49" fontId="80" fillId="2" borderId="1" xfId="1" applyNumberFormat="1" applyFont="1" applyFill="1" applyBorder="1" applyAlignment="1">
      <alignment horizontal="center"/>
    </xf>
    <xf numFmtId="166" fontId="42" fillId="2" borderId="55" xfId="1" applyNumberFormat="1" applyFont="1" applyFill="1" applyBorder="1"/>
    <xf numFmtId="49" fontId="80" fillId="2" borderId="7" xfId="1" applyNumberFormat="1" applyFont="1" applyFill="1" applyBorder="1" applyAlignment="1">
      <alignment vertical="top" wrapText="1"/>
    </xf>
    <xf numFmtId="166" fontId="42" fillId="2" borderId="7" xfId="1" applyNumberFormat="1" applyFont="1" applyFill="1" applyBorder="1"/>
    <xf numFmtId="166" fontId="72" fillId="2" borderId="56" xfId="1" applyNumberFormat="1" applyFont="1" applyFill="1" applyBorder="1" applyAlignment="1">
      <alignment horizontal="center"/>
    </xf>
    <xf numFmtId="0" fontId="42" fillId="2" borderId="24" xfId="1" applyFont="1" applyFill="1" applyBorder="1" applyAlignment="1">
      <alignment horizontal="center" vertical="center"/>
    </xf>
    <xf numFmtId="49" fontId="42" fillId="2" borderId="25" xfId="1" applyNumberFormat="1" applyFont="1" applyFill="1" applyBorder="1" applyAlignment="1">
      <alignment horizontal="center" vertical="center" wrapText="1"/>
    </xf>
    <xf numFmtId="166" fontId="42" fillId="2" borderId="25" xfId="1" applyNumberFormat="1" applyFont="1" applyFill="1" applyBorder="1"/>
    <xf numFmtId="166" fontId="72" fillId="2" borderId="51" xfId="1" applyNumberFormat="1" applyFont="1" applyFill="1" applyBorder="1" applyAlignment="1">
      <alignment horizontal="center"/>
    </xf>
    <xf numFmtId="49" fontId="72" fillId="2" borderId="25" xfId="1" applyNumberFormat="1" applyFont="1" applyFill="1" applyBorder="1" applyAlignment="1">
      <alignment vertical="center" wrapText="1"/>
    </xf>
    <xf numFmtId="49" fontId="81" fillId="2" borderId="1" xfId="1" applyNumberFormat="1" applyFont="1" applyFill="1" applyBorder="1" applyAlignment="1">
      <alignment vertical="center" wrapText="1"/>
    </xf>
    <xf numFmtId="49" fontId="79" fillId="2" borderId="1" xfId="1" applyNumberFormat="1" applyFont="1" applyFill="1" applyBorder="1" applyAlignment="1">
      <alignment vertical="top" wrapText="1"/>
    </xf>
    <xf numFmtId="0" fontId="79" fillId="2" borderId="1" xfId="1" applyFont="1" applyFill="1" applyBorder="1" applyAlignment="1">
      <alignment vertical="top" wrapText="1"/>
    </xf>
    <xf numFmtId="0" fontId="39" fillId="2" borderId="33" xfId="1" applyFont="1" applyFill="1" applyBorder="1" applyAlignment="1">
      <alignment horizontal="center"/>
    </xf>
    <xf numFmtId="0" fontId="79" fillId="2" borderId="1" xfId="1" applyFont="1" applyFill="1" applyBorder="1" applyAlignment="1">
      <alignment wrapText="1"/>
    </xf>
    <xf numFmtId="0" fontId="79" fillId="2" borderId="7" xfId="1" applyFont="1" applyFill="1" applyBorder="1" applyAlignment="1">
      <alignment vertical="top" wrapText="1"/>
    </xf>
    <xf numFmtId="49" fontId="78" fillId="2" borderId="25" xfId="1" applyNumberFormat="1" applyFont="1" applyFill="1" applyBorder="1" applyAlignment="1">
      <alignment vertical="center" wrapText="1"/>
    </xf>
    <xf numFmtId="0" fontId="81" fillId="2" borderId="1" xfId="1" applyFont="1" applyFill="1" applyBorder="1" applyAlignment="1">
      <alignment horizontal="left" vertical="top" wrapText="1"/>
    </xf>
    <xf numFmtId="49" fontId="72" fillId="2" borderId="1" xfId="1" applyNumberFormat="1" applyFont="1" applyFill="1" applyBorder="1" applyAlignment="1">
      <alignment vertical="top" wrapText="1"/>
    </xf>
    <xf numFmtId="167" fontId="42" fillId="2" borderId="7" xfId="1" applyNumberFormat="1" applyFont="1" applyFill="1" applyBorder="1"/>
    <xf numFmtId="49" fontId="78" fillId="2" borderId="25" xfId="1" applyNumberFormat="1" applyFont="1" applyFill="1" applyBorder="1" applyAlignment="1">
      <alignment vertical="top" wrapText="1"/>
    </xf>
    <xf numFmtId="49" fontId="45" fillId="2" borderId="7" xfId="1" applyNumberFormat="1" applyFont="1" applyFill="1" applyBorder="1" applyAlignment="1">
      <alignment vertical="top" wrapText="1"/>
    </xf>
    <xf numFmtId="49" fontId="79" fillId="2" borderId="7" xfId="1" applyNumberFormat="1" applyFont="1" applyFill="1" applyBorder="1" applyAlignment="1">
      <alignment horizontal="center" vertical="center" wrapText="1"/>
    </xf>
    <xf numFmtId="49" fontId="70" fillId="2" borderId="25" xfId="1" applyNumberFormat="1" applyFont="1" applyFill="1" applyBorder="1" applyAlignment="1">
      <alignment horizontal="center" vertical="center" wrapText="1"/>
    </xf>
    <xf numFmtId="165" fontId="42" fillId="2" borderId="25" xfId="1" applyNumberFormat="1" applyFont="1" applyFill="1" applyBorder="1" applyAlignment="1">
      <alignment horizontal="center" vertical="center"/>
    </xf>
    <xf numFmtId="165" fontId="72" fillId="2" borderId="25" xfId="1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39" fillId="2" borderId="57" xfId="1" applyFont="1" applyFill="1" applyBorder="1" applyAlignment="1">
      <alignment horizontal="center" vertical="center"/>
    </xf>
    <xf numFmtId="0" fontId="79" fillId="2" borderId="58" xfId="1" applyFont="1" applyFill="1" applyBorder="1" applyAlignment="1">
      <alignment horizontal="left" vertical="top" wrapText="1"/>
    </xf>
    <xf numFmtId="49" fontId="80" fillId="2" borderId="58" xfId="1" applyNumberFormat="1" applyFont="1" applyFill="1" applyBorder="1" applyAlignment="1">
      <alignment horizontal="center"/>
    </xf>
    <xf numFmtId="165" fontId="42" fillId="2" borderId="58" xfId="1" applyNumberFormat="1" applyFont="1" applyFill="1" applyBorder="1"/>
    <xf numFmtId="165" fontId="42" fillId="2" borderId="59" xfId="1" applyNumberFormat="1" applyFont="1" applyFill="1" applyBorder="1"/>
    <xf numFmtId="165" fontId="72" fillId="2" borderId="25" xfId="1" applyNumberFormat="1" applyFont="1" applyFill="1" applyBorder="1" applyAlignment="1">
      <alignment horizontal="center"/>
    </xf>
    <xf numFmtId="165" fontId="42" fillId="2" borderId="30" xfId="1" applyNumberFormat="1" applyFont="1" applyFill="1" applyBorder="1"/>
    <xf numFmtId="165" fontId="42" fillId="2" borderId="55" xfId="1" applyNumberFormat="1" applyFont="1" applyFill="1" applyBorder="1"/>
    <xf numFmtId="49" fontId="80" fillId="2" borderId="1" xfId="1" applyNumberFormat="1" applyFont="1" applyFill="1" applyBorder="1" applyAlignment="1">
      <alignment horizontal="center" vertical="top" wrapText="1"/>
    </xf>
    <xf numFmtId="167" fontId="72" fillId="2" borderId="1" xfId="1" applyNumberFormat="1" applyFont="1" applyFill="1" applyBorder="1" applyAlignment="1">
      <alignment horizontal="center"/>
    </xf>
    <xf numFmtId="165" fontId="72" fillId="2" borderId="1" xfId="1" applyNumberFormat="1" applyFont="1" applyFill="1" applyBorder="1" applyAlignment="1">
      <alignment horizontal="center"/>
    </xf>
    <xf numFmtId="167" fontId="42" fillId="2" borderId="55" xfId="1" applyNumberFormat="1" applyFont="1" applyFill="1" applyBorder="1"/>
    <xf numFmtId="49" fontId="79" fillId="2" borderId="1" xfId="1" applyNumberFormat="1" applyFont="1" applyFill="1" applyBorder="1" applyAlignment="1">
      <alignment wrapText="1"/>
    </xf>
    <xf numFmtId="167" fontId="72" fillId="2" borderId="55" xfId="1" applyNumberFormat="1" applyFont="1" applyFill="1" applyBorder="1" applyAlignment="1">
      <alignment horizontal="center"/>
    </xf>
    <xf numFmtId="49" fontId="80" fillId="2" borderId="7" xfId="1" applyNumberFormat="1" applyFont="1" applyFill="1" applyBorder="1" applyAlignment="1">
      <alignment horizontal="center" vertical="top" wrapText="1"/>
    </xf>
    <xf numFmtId="167" fontId="72" fillId="2" borderId="25" xfId="1" applyNumberFormat="1" applyFont="1" applyFill="1" applyBorder="1" applyAlignment="1">
      <alignment horizontal="center"/>
    </xf>
    <xf numFmtId="167" fontId="42" fillId="2" borderId="54" xfId="1" applyNumberFormat="1" applyFont="1" applyFill="1" applyBorder="1"/>
    <xf numFmtId="167" fontId="72" fillId="2" borderId="7" xfId="1" applyNumberFormat="1" applyFont="1" applyFill="1" applyBorder="1" applyAlignment="1">
      <alignment horizontal="center"/>
    </xf>
    <xf numFmtId="0" fontId="80" fillId="2" borderId="7" xfId="1" applyFont="1" applyFill="1" applyBorder="1" applyAlignment="1">
      <alignment horizontal="left" vertical="top" wrapText="1"/>
    </xf>
    <xf numFmtId="49" fontId="39" fillId="2" borderId="24" xfId="1" applyNumberFormat="1" applyFont="1" applyFill="1" applyBorder="1" applyAlignment="1">
      <alignment horizontal="center" wrapText="1"/>
    </xf>
    <xf numFmtId="49" fontId="70" fillId="2" borderId="25" xfId="1" applyNumberFormat="1" applyFont="1" applyFill="1" applyBorder="1" applyAlignment="1">
      <alignment wrapText="1"/>
    </xf>
    <xf numFmtId="49" fontId="72" fillId="2" borderId="25" xfId="1" applyNumberFormat="1" applyFont="1" applyFill="1" applyBorder="1" applyAlignment="1">
      <alignment horizontal="center" wrapText="1"/>
    </xf>
    <xf numFmtId="167" fontId="42" fillId="2" borderId="25" xfId="1" applyNumberFormat="1" applyFont="1" applyFill="1" applyBorder="1" applyAlignment="1"/>
    <xf numFmtId="167" fontId="72" fillId="2" borderId="25" xfId="1" applyNumberFormat="1" applyFont="1" applyFill="1" applyBorder="1" applyAlignment="1"/>
    <xf numFmtId="167" fontId="42" fillId="2" borderId="51" xfId="1" applyNumberFormat="1" applyFont="1" applyFill="1" applyBorder="1" applyAlignment="1"/>
    <xf numFmtId="0" fontId="77" fillId="2" borderId="0" xfId="1" applyFont="1" applyFill="1" applyAlignment="1"/>
    <xf numFmtId="49" fontId="39" fillId="2" borderId="28" xfId="1" applyNumberFormat="1" applyFont="1" applyFill="1" applyBorder="1" applyAlignment="1">
      <alignment horizontal="center" wrapText="1"/>
    </xf>
    <xf numFmtId="49" fontId="79" fillId="2" borderId="30" xfId="1" applyNumberFormat="1" applyFont="1" applyFill="1" applyBorder="1" applyAlignment="1">
      <alignment wrapText="1"/>
    </xf>
    <xf numFmtId="49" fontId="72" fillId="2" borderId="30" xfId="1" applyNumberFormat="1" applyFont="1" applyFill="1" applyBorder="1" applyAlignment="1">
      <alignment horizontal="center" wrapText="1"/>
    </xf>
    <xf numFmtId="167" fontId="42" fillId="2" borderId="30" xfId="1" applyNumberFormat="1" applyFont="1" applyFill="1" applyBorder="1" applyAlignment="1"/>
    <xf numFmtId="167" fontId="72" fillId="2" borderId="30" xfId="1" applyNumberFormat="1" applyFont="1" applyFill="1" applyBorder="1" applyAlignment="1"/>
    <xf numFmtId="167" fontId="42" fillId="2" borderId="54" xfId="1" applyNumberFormat="1" applyFont="1" applyFill="1" applyBorder="1" applyAlignment="1"/>
    <xf numFmtId="49" fontId="39" fillId="2" borderId="33" xfId="1" applyNumberFormat="1" applyFont="1" applyFill="1" applyBorder="1" applyAlignment="1">
      <alignment horizontal="center" vertical="top" wrapText="1"/>
    </xf>
    <xf numFmtId="49" fontId="72" fillId="2" borderId="1" xfId="1" applyNumberFormat="1" applyFont="1" applyFill="1" applyBorder="1" applyAlignment="1">
      <alignment wrapText="1"/>
    </xf>
    <xf numFmtId="167" fontId="72" fillId="2" borderId="1" xfId="1" applyNumberFormat="1" applyFont="1" applyFill="1" applyBorder="1"/>
    <xf numFmtId="0" fontId="77" fillId="2" borderId="0" xfId="1" applyFont="1" applyFill="1"/>
    <xf numFmtId="49" fontId="81" fillId="2" borderId="1" xfId="1" applyNumberFormat="1" applyFont="1" applyFill="1" applyBorder="1" applyAlignment="1">
      <alignment wrapText="1"/>
    </xf>
    <xf numFmtId="49" fontId="72" fillId="2" borderId="1" xfId="1" applyNumberFormat="1" applyFont="1" applyFill="1" applyBorder="1" applyAlignment="1">
      <alignment horizontal="center" vertical="top" wrapText="1"/>
    </xf>
    <xf numFmtId="167" fontId="90" fillId="2" borderId="55" xfId="1" applyNumberFormat="1" applyFont="1" applyFill="1" applyBorder="1"/>
    <xf numFmtId="0" fontId="91" fillId="2" borderId="0" xfId="1" applyFont="1" applyFill="1"/>
    <xf numFmtId="49" fontId="39" fillId="2" borderId="33" xfId="1" applyNumberFormat="1" applyFont="1" applyFill="1" applyBorder="1" applyAlignment="1">
      <alignment horizontal="center" vertical="center"/>
    </xf>
    <xf numFmtId="0" fontId="77" fillId="2" borderId="0" xfId="1" applyFont="1" applyFill="1" applyBorder="1"/>
    <xf numFmtId="49" fontId="80" fillId="2" borderId="1" xfId="1" applyNumberFormat="1" applyFont="1" applyFill="1" applyBorder="1" applyAlignment="1">
      <alignment wrapText="1"/>
    </xf>
    <xf numFmtId="49" fontId="39" fillId="2" borderId="33" xfId="1" applyNumberFormat="1" applyFont="1" applyFill="1" applyBorder="1" applyAlignment="1">
      <alignment horizontal="center"/>
    </xf>
    <xf numFmtId="0" fontId="80" fillId="2" borderId="1" xfId="1" applyFont="1" applyFill="1" applyBorder="1" applyAlignment="1">
      <alignment wrapText="1"/>
    </xf>
    <xf numFmtId="49" fontId="72" fillId="2" borderId="1" xfId="1" applyNumberFormat="1" applyFont="1" applyFill="1" applyBorder="1" applyAlignment="1">
      <alignment horizontal="center" wrapText="1"/>
    </xf>
    <xf numFmtId="49" fontId="42" fillId="2" borderId="1" xfId="1" applyNumberFormat="1" applyFont="1" applyFill="1" applyBorder="1" applyAlignment="1">
      <alignment wrapText="1"/>
    </xf>
    <xf numFmtId="49" fontId="39" fillId="2" borderId="36" xfId="1" applyNumberFormat="1" applyFont="1" applyFill="1" applyBorder="1" applyAlignment="1">
      <alignment horizontal="center" vertical="center"/>
    </xf>
    <xf numFmtId="49" fontId="81" fillId="2" borderId="37" xfId="1" applyNumberFormat="1" applyFont="1" applyFill="1" applyBorder="1" applyAlignment="1">
      <alignment wrapText="1"/>
    </xf>
    <xf numFmtId="49" fontId="72" fillId="2" borderId="37" xfId="1" applyNumberFormat="1" applyFont="1" applyFill="1" applyBorder="1" applyAlignment="1">
      <alignment horizontal="center" vertical="center" wrapText="1"/>
    </xf>
    <xf numFmtId="167" fontId="42" fillId="2" borderId="37" xfId="1" applyNumberFormat="1" applyFont="1" applyFill="1" applyBorder="1"/>
    <xf numFmtId="167" fontId="72" fillId="2" borderId="37" xfId="1" applyNumberFormat="1" applyFont="1" applyFill="1" applyBorder="1"/>
    <xf numFmtId="167" fontId="42" fillId="2" borderId="60" xfId="1" applyNumberFormat="1" applyFont="1" applyFill="1" applyBorder="1"/>
    <xf numFmtId="0" fontId="83" fillId="2" borderId="0" xfId="1" applyFont="1" applyFill="1" applyBorder="1" applyAlignment="1">
      <alignment horizontal="center" vertical="center"/>
    </xf>
    <xf numFmtId="0" fontId="92" fillId="2" borderId="0" xfId="1" applyFont="1" applyFill="1" applyBorder="1" applyAlignment="1">
      <alignment vertical="top" wrapText="1"/>
    </xf>
    <xf numFmtId="49" fontId="31" fillId="2" borderId="0" xfId="1" applyNumberFormat="1" applyFont="1" applyFill="1" applyBorder="1" applyAlignment="1">
      <alignment horizontal="center" vertical="center"/>
    </xf>
    <xf numFmtId="0" fontId="1" fillId="2" borderId="0" xfId="1" applyFont="1" applyFill="1" applyBorder="1"/>
    <xf numFmtId="0" fontId="93" fillId="2" borderId="0" xfId="1" applyFont="1" applyFill="1" applyBorder="1" applyAlignment="1">
      <alignment horizontal="center"/>
    </xf>
    <xf numFmtId="0" fontId="94" fillId="2" borderId="0" xfId="1" applyFont="1" applyFill="1" applyBorder="1" applyAlignment="1">
      <alignment wrapText="1"/>
    </xf>
    <xf numFmtId="49" fontId="31" fillId="2" borderId="0" xfId="1" applyNumberFormat="1" applyFont="1" applyFill="1" applyBorder="1" applyAlignment="1">
      <alignment horizontal="center"/>
    </xf>
    <xf numFmtId="0" fontId="94" fillId="2" borderId="0" xfId="1" applyFont="1" applyFill="1" applyBorder="1" applyAlignment="1">
      <alignment vertical="center" wrapText="1"/>
    </xf>
    <xf numFmtId="0" fontId="91" fillId="2" borderId="0" xfId="1" applyFont="1" applyFill="1" applyBorder="1" applyAlignment="1">
      <alignment wrapText="1"/>
    </xf>
    <xf numFmtId="49" fontId="87" fillId="2" borderId="0" xfId="1" applyNumberFormat="1" applyFont="1" applyFill="1" applyBorder="1" applyAlignment="1">
      <alignment horizontal="center"/>
    </xf>
    <xf numFmtId="0" fontId="77" fillId="2" borderId="0" xfId="1" applyFont="1" applyFill="1" applyBorder="1" applyAlignment="1">
      <alignment wrapText="1"/>
    </xf>
    <xf numFmtId="0" fontId="94" fillId="2" borderId="0" xfId="1" applyFont="1" applyFill="1" applyBorder="1" applyAlignment="1">
      <alignment vertical="top" wrapText="1"/>
    </xf>
    <xf numFmtId="0" fontId="77" fillId="2" borderId="0" xfId="1" applyFont="1" applyFill="1" applyBorder="1" applyAlignment="1">
      <alignment horizontal="left" vertical="top" wrapText="1"/>
    </xf>
    <xf numFmtId="0" fontId="77" fillId="2" borderId="0" xfId="1" applyFont="1" applyFill="1" applyBorder="1" applyAlignment="1">
      <alignment vertical="top" wrapText="1"/>
    </xf>
    <xf numFmtId="49" fontId="31" fillId="2" borderId="0" xfId="1" applyNumberFormat="1" applyFont="1" applyFill="1" applyBorder="1" applyAlignment="1">
      <alignment horizontal="center" vertical="top"/>
    </xf>
    <xf numFmtId="0" fontId="77" fillId="2" borderId="0" xfId="1" applyFont="1" applyFill="1" applyBorder="1" applyAlignment="1">
      <alignment horizontal="left" wrapText="1"/>
    </xf>
    <xf numFmtId="0" fontId="77" fillId="2" borderId="0" xfId="1" applyFont="1" applyFill="1" applyBorder="1" applyAlignment="1">
      <alignment vertical="center" wrapText="1"/>
    </xf>
    <xf numFmtId="0" fontId="92" fillId="2" borderId="0" xfId="1" applyFont="1" applyFill="1" applyBorder="1" applyAlignment="1">
      <alignment vertical="center" wrapText="1"/>
    </xf>
    <xf numFmtId="0" fontId="91" fillId="2" borderId="0" xfId="1" applyFont="1" applyFill="1" applyBorder="1" applyAlignment="1">
      <alignment vertical="center" wrapText="1"/>
    </xf>
    <xf numFmtId="49" fontId="87" fillId="2" borderId="0" xfId="1" applyNumberFormat="1" applyFont="1" applyFill="1" applyBorder="1" applyAlignment="1">
      <alignment horizontal="center" vertical="center" wrapText="1"/>
    </xf>
    <xf numFmtId="49" fontId="77" fillId="2" borderId="0" xfId="1" applyNumberFormat="1" applyFont="1" applyFill="1" applyBorder="1" applyAlignment="1">
      <alignment wrapText="1"/>
    </xf>
    <xf numFmtId="49" fontId="31" fillId="2" borderId="0" xfId="1" applyNumberFormat="1" applyFont="1" applyFill="1" applyBorder="1" applyAlignment="1">
      <alignment horizontal="center" vertical="top" wrapText="1"/>
    </xf>
    <xf numFmtId="0" fontId="91" fillId="2" borderId="0" xfId="1" applyFont="1" applyFill="1" applyBorder="1" applyAlignment="1">
      <alignment vertical="top" wrapText="1"/>
    </xf>
    <xf numFmtId="49" fontId="87" fillId="2" borderId="0" xfId="1" applyNumberFormat="1" applyFont="1" applyFill="1" applyBorder="1" applyAlignment="1">
      <alignment horizontal="center" vertical="top" wrapText="1"/>
    </xf>
    <xf numFmtId="0" fontId="95" fillId="2" borderId="0" xfId="1" applyFont="1" applyFill="1" applyBorder="1" applyAlignment="1">
      <alignment vertical="top" wrapText="1"/>
    </xf>
    <xf numFmtId="0" fontId="94" fillId="2" borderId="0" xfId="1" applyFont="1" applyFill="1" applyBorder="1" applyAlignment="1">
      <alignment horizontal="center" vertical="center" wrapText="1"/>
    </xf>
    <xf numFmtId="0" fontId="91" fillId="2" borderId="0" xfId="1" applyFont="1" applyFill="1" applyBorder="1" applyAlignment="1">
      <alignment horizontal="left" vertical="center" wrapText="1"/>
    </xf>
    <xf numFmtId="0" fontId="83" fillId="2" borderId="0" xfId="1" applyFont="1" applyFill="1" applyBorder="1" applyAlignment="1">
      <alignment horizontal="center"/>
    </xf>
    <xf numFmtId="49" fontId="87" fillId="2" borderId="0" xfId="1" applyNumberFormat="1" applyFont="1" applyFill="1" applyBorder="1" applyAlignment="1">
      <alignment horizontal="center" vertical="top"/>
    </xf>
    <xf numFmtId="0" fontId="95" fillId="2" borderId="0" xfId="1" applyFont="1" applyFill="1" applyBorder="1" applyAlignment="1">
      <alignment horizontal="center" vertical="center" wrapText="1"/>
    </xf>
    <xf numFmtId="0" fontId="96" fillId="2" borderId="0" xfId="1" applyFont="1" applyFill="1" applyBorder="1"/>
    <xf numFmtId="0" fontId="96" fillId="2" borderId="0" xfId="1" applyFont="1" applyFill="1"/>
    <xf numFmtId="0" fontId="98" fillId="2" borderId="0" xfId="1" applyFont="1" applyFill="1" applyBorder="1"/>
    <xf numFmtId="0" fontId="100" fillId="2" borderId="0" xfId="1" applyFont="1" applyFill="1" applyBorder="1"/>
    <xf numFmtId="164" fontId="102" fillId="2" borderId="0" xfId="1" applyNumberFormat="1" applyFont="1" applyFill="1" applyBorder="1" applyAlignment="1">
      <alignment horizontal="center" vertical="top"/>
    </xf>
    <xf numFmtId="0" fontId="102" fillId="2" borderId="0" xfId="1" applyFont="1" applyFill="1" applyBorder="1" applyAlignment="1">
      <alignment horizontal="center" vertical="top"/>
    </xf>
    <xf numFmtId="0" fontId="102" fillId="2" borderId="0" xfId="1" applyFont="1" applyFill="1" applyBorder="1" applyAlignment="1">
      <alignment horizontal="right" vertical="top"/>
    </xf>
    <xf numFmtId="0" fontId="103" fillId="2" borderId="0" xfId="1" applyFont="1" applyFill="1" applyBorder="1"/>
    <xf numFmtId="0" fontId="49" fillId="2" borderId="0" xfId="1" applyFont="1" applyFill="1" applyBorder="1"/>
    <xf numFmtId="164" fontId="99" fillId="2" borderId="0" xfId="1" applyNumberFormat="1" applyFont="1" applyFill="1" applyBorder="1" applyAlignment="1">
      <alignment horizontal="center" vertical="top"/>
    </xf>
    <xf numFmtId="0" fontId="99" fillId="2" borderId="0" xfId="1" applyFont="1" applyFill="1" applyBorder="1" applyAlignment="1">
      <alignment horizontal="center" vertical="top"/>
    </xf>
    <xf numFmtId="0" fontId="99" fillId="2" borderId="0" xfId="1" applyFont="1" applyFill="1" applyBorder="1" applyAlignment="1">
      <alignment horizontal="left" vertical="top" wrapText="1"/>
    </xf>
    <xf numFmtId="0" fontId="49" fillId="2" borderId="0" xfId="1" applyFont="1" applyFill="1" applyBorder="1" applyAlignment="1">
      <alignment horizontal="center"/>
    </xf>
    <xf numFmtId="0" fontId="102" fillId="2" borderId="1" xfId="1" applyNumberFormat="1" applyFont="1" applyFill="1" applyBorder="1" applyAlignment="1">
      <alignment horizontal="center" vertical="center" wrapText="1" readingOrder="1"/>
    </xf>
    <xf numFmtId="0" fontId="98" fillId="2" borderId="0" xfId="1" applyFont="1" applyFill="1" applyBorder="1" applyAlignment="1">
      <alignment vertical="center"/>
    </xf>
    <xf numFmtId="0" fontId="105" fillId="2" borderId="1" xfId="1" applyFont="1" applyFill="1" applyBorder="1" applyAlignment="1">
      <alignment horizontal="center" vertical="center" wrapText="1"/>
    </xf>
    <xf numFmtId="0" fontId="98" fillId="2" borderId="0" xfId="1" applyFont="1" applyFill="1" applyBorder="1" applyAlignment="1">
      <alignment vertical="center" wrapText="1"/>
    </xf>
    <xf numFmtId="49" fontId="54" fillId="2" borderId="1" xfId="1" applyNumberFormat="1" applyFont="1" applyFill="1" applyBorder="1" applyAlignment="1">
      <alignment horizontal="center" vertical="center" wrapText="1"/>
    </xf>
    <xf numFmtId="0" fontId="107" fillId="2" borderId="0" xfId="1" applyFont="1" applyFill="1" applyBorder="1" applyAlignment="1">
      <alignment vertical="center" wrapText="1"/>
    </xf>
    <xf numFmtId="0" fontId="49" fillId="2" borderId="1" xfId="1" applyFont="1" applyFill="1" applyBorder="1" applyAlignment="1">
      <alignment horizontal="center" vertical="center" wrapText="1"/>
    </xf>
    <xf numFmtId="49" fontId="108" fillId="2" borderId="1" xfId="1" applyNumberFormat="1" applyFont="1" applyFill="1" applyBorder="1" applyAlignment="1">
      <alignment horizontal="center" vertical="center" wrapText="1"/>
    </xf>
    <xf numFmtId="0" fontId="108" fillId="2" borderId="1" xfId="1" applyNumberFormat="1" applyFont="1" applyFill="1" applyBorder="1" applyAlignment="1">
      <alignment horizontal="center" vertical="center" wrapText="1"/>
    </xf>
    <xf numFmtId="0" fontId="109" fillId="2" borderId="1" xfId="1" applyNumberFormat="1" applyFont="1" applyFill="1" applyBorder="1" applyAlignment="1">
      <alignment horizontal="center" vertical="center" wrapText="1"/>
    </xf>
    <xf numFmtId="0" fontId="99" fillId="2" borderId="1" xfId="1" applyNumberFormat="1" applyFont="1" applyFill="1" applyBorder="1" applyAlignment="1">
      <alignment horizontal="center" vertical="center" wrapText="1" readingOrder="1"/>
    </xf>
    <xf numFmtId="165" fontId="100" fillId="2" borderId="1" xfId="1" applyNumberFormat="1" applyFont="1" applyFill="1" applyBorder="1" applyAlignment="1">
      <alignment horizontal="center" vertical="center"/>
    </xf>
    <xf numFmtId="165" fontId="100" fillId="2" borderId="1" xfId="1" applyNumberFormat="1" applyFont="1" applyFill="1" applyBorder="1" applyAlignment="1">
      <alignment horizontal="center" vertical="center" wrapText="1"/>
    </xf>
    <xf numFmtId="165" fontId="111" fillId="2" borderId="0" xfId="1" applyNumberFormat="1" applyFont="1" applyFill="1" applyBorder="1" applyAlignment="1">
      <alignment horizontal="center" vertical="center" wrapText="1"/>
    </xf>
    <xf numFmtId="0" fontId="98" fillId="2" borderId="0" xfId="1" applyFont="1" applyFill="1" applyBorder="1" applyAlignment="1">
      <alignment horizontal="center" vertical="center" wrapText="1"/>
    </xf>
    <xf numFmtId="165" fontId="98" fillId="2" borderId="0" xfId="1" applyNumberFormat="1" applyFont="1" applyFill="1" applyBorder="1" applyAlignment="1">
      <alignment horizontal="center" vertical="center" wrapText="1"/>
    </xf>
    <xf numFmtId="0" fontId="49" fillId="2" borderId="1" xfId="1" applyFont="1" applyFill="1" applyBorder="1" applyAlignment="1">
      <alignment horizontal="center" vertical="center"/>
    </xf>
    <xf numFmtId="0" fontId="54" fillId="2" borderId="1" xfId="1" applyNumberFormat="1" applyFont="1" applyFill="1" applyBorder="1" applyAlignment="1">
      <alignment horizontal="center" vertical="center"/>
    </xf>
    <xf numFmtId="0" fontId="112" fillId="2" borderId="1" xfId="1" applyNumberFormat="1" applyFont="1" applyFill="1" applyBorder="1" applyAlignment="1">
      <alignment horizontal="center" vertical="center" wrapText="1" readingOrder="1"/>
    </xf>
    <xf numFmtId="167" fontId="106" fillId="2" borderId="1" xfId="1" applyNumberFormat="1" applyFont="1" applyFill="1" applyBorder="1" applyAlignment="1">
      <alignment horizontal="center" vertical="center"/>
    </xf>
    <xf numFmtId="0" fontId="98" fillId="2" borderId="0" xfId="1" applyFont="1" applyFill="1" applyBorder="1" applyAlignment="1">
      <alignment horizontal="center" vertical="center"/>
    </xf>
    <xf numFmtId="165" fontId="98" fillId="2" borderId="0" xfId="1" applyNumberFormat="1" applyFont="1" applyFill="1" applyBorder="1" applyAlignment="1">
      <alignment horizontal="center" vertical="center"/>
    </xf>
    <xf numFmtId="0" fontId="49" fillId="2" borderId="1" xfId="1" applyFont="1" applyFill="1" applyBorder="1" applyAlignment="1">
      <alignment vertical="center"/>
    </xf>
    <xf numFmtId="0" fontId="106" fillId="2" borderId="1" xfId="1" applyNumberFormat="1" applyFont="1" applyFill="1" applyBorder="1" applyAlignment="1">
      <alignment horizontal="left" vertical="top" wrapText="1" readingOrder="1"/>
    </xf>
    <xf numFmtId="165" fontId="100" fillId="2" borderId="1" xfId="1" applyNumberFormat="1" applyFont="1" applyFill="1" applyBorder="1"/>
    <xf numFmtId="0" fontId="109" fillId="2" borderId="1" xfId="1" applyNumberFormat="1" applyFont="1" applyFill="1" applyBorder="1" applyAlignment="1">
      <alignment horizontal="left" vertical="top" wrapText="1" readingOrder="1"/>
    </xf>
    <xf numFmtId="165" fontId="104" fillId="2" borderId="1" xfId="1" applyNumberFormat="1" applyFont="1" applyFill="1" applyBorder="1"/>
    <xf numFmtId="167" fontId="104" fillId="2" borderId="1" xfId="1" applyNumberFormat="1" applyFont="1" applyFill="1" applyBorder="1"/>
    <xf numFmtId="165" fontId="114" fillId="2" borderId="0" xfId="1" applyNumberFormat="1" applyFont="1" applyFill="1" applyBorder="1"/>
    <xf numFmtId="0" fontId="114" fillId="2" borderId="0" xfId="1" applyFont="1" applyFill="1" applyBorder="1"/>
    <xf numFmtId="0" fontId="49" fillId="2" borderId="1" xfId="1" applyNumberFormat="1" applyFont="1" applyFill="1" applyBorder="1" applyAlignment="1">
      <alignment horizontal="center" vertical="center"/>
    </xf>
    <xf numFmtId="167" fontId="100" fillId="2" borderId="1" xfId="1" applyNumberFormat="1" applyFont="1" applyFill="1" applyBorder="1"/>
    <xf numFmtId="49" fontId="106" fillId="2" borderId="1" xfId="1" applyNumberFormat="1" applyFont="1" applyFill="1" applyBorder="1" applyAlignment="1">
      <alignment horizontal="left" vertical="top" wrapText="1" readingOrder="1"/>
    </xf>
    <xf numFmtId="49" fontId="42" fillId="2" borderId="2" xfId="1" applyNumberFormat="1" applyFont="1" applyFill="1" applyBorder="1" applyAlignment="1">
      <alignment vertical="top" wrapText="1"/>
    </xf>
    <xf numFmtId="0" fontId="106" fillId="2" borderId="1" xfId="1" applyNumberFormat="1" applyFont="1" applyFill="1" applyBorder="1" applyAlignment="1">
      <alignment vertical="center" wrapText="1" readingOrder="1"/>
    </xf>
    <xf numFmtId="49" fontId="100" fillId="2" borderId="1" xfId="1" applyNumberFormat="1" applyFont="1" applyFill="1" applyBorder="1" applyAlignment="1">
      <alignment vertical="top" wrapText="1"/>
    </xf>
    <xf numFmtId="49" fontId="106" fillId="2" borderId="1" xfId="1" applyNumberFormat="1" applyFont="1" applyFill="1" applyBorder="1" applyAlignment="1">
      <alignment horizontal="center" vertical="center" wrapText="1"/>
    </xf>
    <xf numFmtId="0" fontId="49" fillId="2" borderId="1" xfId="1" applyNumberFormat="1" applyFont="1" applyFill="1" applyBorder="1" applyAlignment="1">
      <alignment horizontal="left" vertical="top" wrapText="1" readingOrder="1"/>
    </xf>
    <xf numFmtId="49" fontId="42" fillId="2" borderId="1" xfId="1" applyNumberFormat="1" applyFont="1" applyFill="1" applyBorder="1" applyAlignment="1">
      <alignment vertical="top" wrapText="1"/>
    </xf>
    <xf numFmtId="49" fontId="115" fillId="0" borderId="1" xfId="1" applyNumberFormat="1" applyFont="1" applyFill="1" applyBorder="1" applyAlignment="1">
      <alignment vertical="top" wrapText="1"/>
    </xf>
    <xf numFmtId="167" fontId="100" fillId="2" borderId="1" xfId="1" applyNumberFormat="1" applyFont="1" applyFill="1" applyBorder="1" applyAlignment="1">
      <alignment horizontal="center" vertical="center"/>
    </xf>
    <xf numFmtId="49" fontId="116" fillId="2" borderId="1" xfId="1" applyNumberFormat="1" applyFont="1" applyFill="1" applyBorder="1" applyAlignment="1">
      <alignment vertical="top" wrapText="1"/>
    </xf>
    <xf numFmtId="167" fontId="98" fillId="2" borderId="0" xfId="1" applyNumberFormat="1" applyFont="1" applyFill="1" applyBorder="1"/>
    <xf numFmtId="0" fontId="109" fillId="2" borderId="1" xfId="1" applyFont="1" applyFill="1" applyBorder="1" applyAlignment="1">
      <alignment horizontal="left" vertical="top" wrapText="1"/>
    </xf>
    <xf numFmtId="0" fontId="106" fillId="2" borderId="1" xfId="1" applyFont="1" applyFill="1" applyBorder="1" applyAlignment="1">
      <alignment horizontal="left" vertical="top" wrapText="1"/>
    </xf>
    <xf numFmtId="165" fontId="100" fillId="2" borderId="1" xfId="1" applyNumberFormat="1" applyFont="1" applyFill="1" applyBorder="1" applyAlignment="1"/>
    <xf numFmtId="167" fontId="100" fillId="2" borderId="1" xfId="1" applyNumberFormat="1" applyFont="1" applyFill="1" applyBorder="1" applyAlignment="1"/>
    <xf numFmtId="0" fontId="50" fillId="2" borderId="1" xfId="1" applyFont="1" applyFill="1" applyBorder="1" applyAlignment="1">
      <alignment vertical="center"/>
    </xf>
    <xf numFmtId="49" fontId="50" fillId="2" borderId="1" xfId="1" applyNumberFormat="1" applyFont="1" applyFill="1" applyBorder="1" applyAlignment="1">
      <alignment horizontal="center" vertical="center"/>
    </xf>
    <xf numFmtId="0" fontId="50" fillId="2" borderId="1" xfId="1" applyNumberFormat="1" applyFont="1" applyFill="1" applyBorder="1" applyAlignment="1">
      <alignment horizontal="center" vertical="center"/>
    </xf>
    <xf numFmtId="0" fontId="50" fillId="2" borderId="1" xfId="1" applyNumberFormat="1" applyFont="1" applyFill="1" applyBorder="1" applyAlignment="1">
      <alignment horizontal="left" vertical="top" wrapText="1" readingOrder="1"/>
    </xf>
    <xf numFmtId="165" fontId="50" fillId="2" borderId="1" xfId="1" applyNumberFormat="1" applyFont="1" applyFill="1" applyBorder="1"/>
    <xf numFmtId="0" fontId="117" fillId="2" borderId="0" xfId="1" applyFont="1" applyFill="1" applyBorder="1"/>
    <xf numFmtId="49" fontId="106" fillId="2" borderId="1" xfId="1" applyNumberFormat="1" applyFont="1" applyFill="1" applyBorder="1" applyAlignment="1">
      <alignment vertical="top" wrapText="1"/>
    </xf>
    <xf numFmtId="0" fontId="108" fillId="2" borderId="1" xfId="1" applyNumberFormat="1" applyFont="1" applyFill="1" applyBorder="1" applyAlignment="1">
      <alignment horizontal="left" vertical="top" wrapText="1" readingOrder="1"/>
    </xf>
    <xf numFmtId="0" fontId="54" fillId="2" borderId="1" xfId="1" applyNumberFormat="1" applyFont="1" applyFill="1" applyBorder="1" applyAlignment="1">
      <alignment horizontal="left" vertical="top" wrapText="1" readingOrder="1"/>
    </xf>
    <xf numFmtId="0" fontId="54" fillId="2" borderId="1" xfId="1" applyFont="1" applyFill="1" applyBorder="1" applyAlignment="1">
      <alignment horizontal="center" vertical="center"/>
    </xf>
    <xf numFmtId="0" fontId="112" fillId="2" borderId="1" xfId="1" applyFont="1" applyFill="1" applyBorder="1" applyAlignment="1">
      <alignment horizontal="center" vertical="center" wrapText="1"/>
    </xf>
    <xf numFmtId="49" fontId="49" fillId="2" borderId="1" xfId="1" applyNumberFormat="1" applyFont="1" applyFill="1" applyBorder="1" applyAlignment="1">
      <alignment horizontal="center" vertical="top"/>
    </xf>
    <xf numFmtId="0" fontId="49" fillId="2" borderId="33" xfId="1" applyFont="1" applyFill="1" applyBorder="1" applyAlignment="1">
      <alignment vertical="center"/>
    </xf>
    <xf numFmtId="49" fontId="49" fillId="2" borderId="29" xfId="1" applyNumberFormat="1" applyFont="1" applyFill="1" applyBorder="1" applyAlignment="1">
      <alignment horizontal="center" vertical="center"/>
    </xf>
    <xf numFmtId="0" fontId="49" fillId="2" borderId="2" xfId="1" applyNumberFormat="1" applyFont="1" applyFill="1" applyBorder="1" applyAlignment="1">
      <alignment horizontal="center" vertical="center"/>
    </xf>
    <xf numFmtId="0" fontId="106" fillId="2" borderId="32" xfId="1" applyNumberFormat="1" applyFont="1" applyFill="1" applyBorder="1" applyAlignment="1">
      <alignment horizontal="left" vertical="top" wrapText="1" readingOrder="1"/>
    </xf>
    <xf numFmtId="167" fontId="100" fillId="2" borderId="32" xfId="1" applyNumberFormat="1" applyFont="1" applyFill="1" applyBorder="1"/>
    <xf numFmtId="167" fontId="100" fillId="2" borderId="11" xfId="1" applyNumberFormat="1" applyFont="1" applyFill="1" applyBorder="1"/>
    <xf numFmtId="167" fontId="100" fillId="2" borderId="55" xfId="1" applyNumberFormat="1" applyFont="1" applyFill="1" applyBorder="1"/>
    <xf numFmtId="0" fontId="111" fillId="2" borderId="28" xfId="1" applyFont="1" applyFill="1" applyBorder="1" applyAlignment="1">
      <alignment vertical="center"/>
    </xf>
    <xf numFmtId="49" fontId="111" fillId="2" borderId="29" xfId="1" applyNumberFormat="1" applyFont="1" applyFill="1" applyBorder="1" applyAlignment="1">
      <alignment horizontal="center" vertical="center"/>
    </xf>
    <xf numFmtId="0" fontId="111" fillId="2" borderId="30" xfId="1" applyNumberFormat="1" applyFont="1" applyFill="1" applyBorder="1" applyAlignment="1">
      <alignment horizontal="center" vertical="center"/>
    </xf>
    <xf numFmtId="0" fontId="111" fillId="2" borderId="12" xfId="1" applyNumberFormat="1" applyFont="1" applyFill="1" applyBorder="1" applyAlignment="1">
      <alignment horizontal="center" vertical="center"/>
    </xf>
    <xf numFmtId="0" fontId="118" fillId="2" borderId="31" xfId="1" applyNumberFormat="1" applyFont="1" applyFill="1" applyBorder="1" applyAlignment="1">
      <alignment horizontal="left" vertical="top" wrapText="1" readingOrder="1"/>
    </xf>
    <xf numFmtId="0" fontId="118" fillId="2" borderId="61" xfId="1" applyNumberFormat="1" applyFont="1" applyFill="1" applyBorder="1" applyAlignment="1">
      <alignment horizontal="left" vertical="top" wrapText="1" readingOrder="1"/>
    </xf>
    <xf numFmtId="169" fontId="119" fillId="2" borderId="61" xfId="1" applyNumberFormat="1" applyFont="1" applyFill="1" applyBorder="1" applyAlignment="1">
      <alignment vertical="top" wrapText="1"/>
    </xf>
    <xf numFmtId="0" fontId="98" fillId="2" borderId="31" xfId="1" applyFont="1" applyFill="1" applyBorder="1"/>
    <xf numFmtId="0" fontId="98" fillId="2" borderId="29" xfId="1" applyFont="1" applyFill="1" applyBorder="1"/>
    <xf numFmtId="0" fontId="111" fillId="2" borderId="0" xfId="1" applyFont="1" applyFill="1" applyBorder="1"/>
    <xf numFmtId="49" fontId="111" fillId="2" borderId="0" xfId="1" applyNumberFormat="1" applyFont="1" applyFill="1" applyBorder="1" applyAlignment="1">
      <alignment horizontal="center" vertical="top"/>
    </xf>
    <xf numFmtId="169" fontId="120" fillId="2" borderId="0" xfId="1" applyNumberFormat="1" applyFont="1" applyFill="1" applyBorder="1" applyAlignment="1">
      <alignment horizontal="center" vertical="top"/>
    </xf>
    <xf numFmtId="169" fontId="111" fillId="2" borderId="0" xfId="1" applyNumberFormat="1" applyFont="1" applyFill="1" applyBorder="1" applyAlignment="1">
      <alignment horizontal="center" vertical="top"/>
    </xf>
    <xf numFmtId="0" fontId="119" fillId="2" borderId="0" xfId="1" applyFont="1" applyFill="1" applyBorder="1" applyAlignment="1">
      <alignment horizontal="left" vertical="top" wrapText="1"/>
    </xf>
    <xf numFmtId="0" fontId="119" fillId="2" borderId="0" xfId="1" applyFont="1" applyFill="1" applyBorder="1" applyAlignment="1">
      <alignment vertical="top" wrapText="1"/>
    </xf>
    <xf numFmtId="164" fontId="111" fillId="2" borderId="0" xfId="1" applyNumberFormat="1" applyFont="1" applyFill="1" applyBorder="1" applyAlignment="1">
      <alignment horizontal="center" vertical="top"/>
    </xf>
    <xf numFmtId="0" fontId="120" fillId="2" borderId="0" xfId="1" applyFont="1" applyFill="1" applyBorder="1" applyAlignment="1">
      <alignment horizontal="center" vertical="top"/>
    </xf>
    <xf numFmtId="0" fontId="111" fillId="2" borderId="0" xfId="1" applyFont="1" applyFill="1" applyBorder="1" applyAlignment="1">
      <alignment horizontal="center" vertical="top"/>
    </xf>
    <xf numFmtId="164" fontId="118" fillId="2" borderId="0" xfId="1" applyNumberFormat="1" applyFont="1" applyFill="1" applyBorder="1" applyAlignment="1">
      <alignment horizontal="center" vertical="top"/>
    </xf>
    <xf numFmtId="0" fontId="121" fillId="2" borderId="0" xfId="1" applyFont="1" applyFill="1" applyBorder="1" applyAlignment="1">
      <alignment horizontal="center" vertical="top"/>
    </xf>
    <xf numFmtId="0" fontId="118" fillId="2" borderId="0" xfId="1" applyFont="1" applyFill="1" applyBorder="1" applyAlignment="1">
      <alignment horizontal="center" vertical="top"/>
    </xf>
    <xf numFmtId="169" fontId="44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9" fontId="44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39" fillId="2" borderId="0" xfId="1" applyFont="1" applyFill="1" applyBorder="1" applyAlignment="1">
      <alignment horizontal="right"/>
    </xf>
    <xf numFmtId="0" fontId="39" fillId="2" borderId="0" xfId="1" applyFont="1" applyFill="1" applyBorder="1" applyAlignment="1">
      <alignment horizontal="center" wrapText="1"/>
    </xf>
    <xf numFmtId="164" fontId="42" fillId="2" borderId="0" xfId="1" applyNumberFormat="1" applyFont="1" applyFill="1" applyBorder="1" applyAlignment="1">
      <alignment horizontal="center" vertical="top"/>
    </xf>
    <xf numFmtId="0" fontId="39" fillId="2" borderId="0" xfId="1" applyFont="1" applyFill="1" applyBorder="1" applyAlignment="1">
      <alignment horizontal="center"/>
    </xf>
    <xf numFmtId="0" fontId="41" fillId="2" borderId="16" xfId="1" applyFont="1" applyFill="1" applyBorder="1" applyAlignment="1">
      <alignment horizontal="center" vertical="center" wrapText="1"/>
    </xf>
    <xf numFmtId="0" fontId="41" fillId="2" borderId="20" xfId="1" applyFont="1" applyFill="1" applyBorder="1" applyAlignment="1">
      <alignment horizontal="center" vertical="center" wrapText="1"/>
    </xf>
    <xf numFmtId="0" fontId="43" fillId="2" borderId="17" xfId="1" applyFont="1" applyFill="1" applyBorder="1" applyAlignment="1">
      <alignment horizontal="center" vertical="center" wrapText="1"/>
    </xf>
    <xf numFmtId="0" fontId="43" fillId="2" borderId="21" xfId="1" applyFont="1" applyFill="1" applyBorder="1" applyAlignment="1">
      <alignment horizontal="center" vertical="center" wrapText="1"/>
    </xf>
    <xf numFmtId="169" fontId="43" fillId="2" borderId="17" xfId="1" applyNumberFormat="1" applyFont="1" applyFill="1" applyBorder="1" applyAlignment="1">
      <alignment horizontal="center" vertical="center" wrapText="1"/>
    </xf>
    <xf numFmtId="169" fontId="43" fillId="2" borderId="21" xfId="1" applyNumberFormat="1" applyFont="1" applyFill="1" applyBorder="1" applyAlignment="1">
      <alignment horizontal="center" vertical="center" wrapText="1"/>
    </xf>
    <xf numFmtId="169" fontId="43" fillId="2" borderId="18" xfId="1" applyNumberFormat="1" applyFont="1" applyFill="1" applyBorder="1" applyAlignment="1">
      <alignment horizontal="center" vertical="center" wrapText="1"/>
    </xf>
    <xf numFmtId="169" fontId="43" fillId="2" borderId="22" xfId="1" applyNumberFormat="1" applyFont="1" applyFill="1" applyBorder="1" applyAlignment="1">
      <alignment horizontal="center" vertical="center" wrapText="1"/>
    </xf>
    <xf numFmtId="0" fontId="21" fillId="2" borderId="19" xfId="1" applyNumberFormat="1" applyFont="1" applyFill="1" applyBorder="1" applyAlignment="1">
      <alignment horizontal="center" vertical="center" wrapText="1" readingOrder="1"/>
    </xf>
    <xf numFmtId="0" fontId="21" fillId="2" borderId="23" xfId="1" applyNumberFormat="1" applyFont="1" applyFill="1" applyBorder="1" applyAlignment="1">
      <alignment horizontal="center" vertical="center" wrapText="1" readingOrder="1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wrapText="1"/>
    </xf>
    <xf numFmtId="164" fontId="2" fillId="2" borderId="0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9" fontId="44" fillId="2" borderId="1" xfId="10" applyNumberFormat="1" applyFont="1" applyFill="1" applyBorder="1" applyAlignment="1">
      <alignment horizontal="center" vertical="center" wrapText="1"/>
    </xf>
    <xf numFmtId="0" fontId="15" fillId="2" borderId="1" xfId="10" applyFont="1" applyFill="1" applyBorder="1" applyAlignment="1">
      <alignment horizontal="center" vertical="center" wrapText="1"/>
    </xf>
    <xf numFmtId="0" fontId="39" fillId="2" borderId="0" xfId="10" applyFont="1" applyFill="1" applyBorder="1" applyAlignment="1">
      <alignment horizontal="right"/>
    </xf>
    <xf numFmtId="0" fontId="39" fillId="2" borderId="0" xfId="10" applyFont="1" applyFill="1" applyBorder="1" applyAlignment="1">
      <alignment horizontal="center" wrapText="1"/>
    </xf>
    <xf numFmtId="164" fontId="42" fillId="2" borderId="0" xfId="10" applyNumberFormat="1" applyFont="1" applyFill="1" applyBorder="1" applyAlignment="1">
      <alignment horizontal="center" vertical="top"/>
    </xf>
    <xf numFmtId="0" fontId="39" fillId="2" borderId="0" xfId="10" applyFont="1" applyFill="1" applyBorder="1" applyAlignment="1">
      <alignment horizontal="center"/>
    </xf>
    <xf numFmtId="0" fontId="41" fillId="2" borderId="16" xfId="10" applyFont="1" applyFill="1" applyBorder="1" applyAlignment="1">
      <alignment horizontal="center" vertical="center" wrapText="1"/>
    </xf>
    <xf numFmtId="0" fontId="41" fillId="2" borderId="20" xfId="10" applyFont="1" applyFill="1" applyBorder="1" applyAlignment="1">
      <alignment horizontal="center" vertical="center" wrapText="1"/>
    </xf>
    <xf numFmtId="0" fontId="43" fillId="2" borderId="17" xfId="10" applyFont="1" applyFill="1" applyBorder="1" applyAlignment="1">
      <alignment horizontal="center" vertical="center" wrapText="1"/>
    </xf>
    <xf numFmtId="0" fontId="43" fillId="2" borderId="21" xfId="10" applyFont="1" applyFill="1" applyBorder="1" applyAlignment="1">
      <alignment horizontal="center" vertical="center" wrapText="1"/>
    </xf>
    <xf numFmtId="169" fontId="43" fillId="2" borderId="17" xfId="10" applyNumberFormat="1" applyFont="1" applyFill="1" applyBorder="1" applyAlignment="1">
      <alignment horizontal="center" vertical="center" wrapText="1"/>
    </xf>
    <xf numFmtId="169" fontId="43" fillId="2" borderId="21" xfId="10" applyNumberFormat="1" applyFont="1" applyFill="1" applyBorder="1" applyAlignment="1">
      <alignment horizontal="center" vertical="center" wrapText="1"/>
    </xf>
    <xf numFmtId="169" fontId="43" fillId="2" borderId="18" xfId="10" applyNumberFormat="1" applyFont="1" applyFill="1" applyBorder="1" applyAlignment="1">
      <alignment horizontal="center" vertical="center" wrapText="1"/>
    </xf>
    <xf numFmtId="169" fontId="43" fillId="2" borderId="22" xfId="10" applyNumberFormat="1" applyFont="1" applyFill="1" applyBorder="1" applyAlignment="1">
      <alignment horizontal="center" vertical="center" wrapText="1"/>
    </xf>
    <xf numFmtId="0" fontId="21" fillId="2" borderId="19" xfId="10" applyNumberFormat="1" applyFont="1" applyFill="1" applyBorder="1" applyAlignment="1">
      <alignment horizontal="center" vertical="center" wrapText="1" readingOrder="1"/>
    </xf>
    <xf numFmtId="0" fontId="21" fillId="2" borderId="23" xfId="10" applyNumberFormat="1" applyFont="1" applyFill="1" applyBorder="1" applyAlignment="1">
      <alignment horizontal="center" vertical="center" wrapText="1" readingOrder="1"/>
    </xf>
    <xf numFmtId="0" fontId="2" fillId="2" borderId="0" xfId="10" applyFont="1" applyFill="1" applyBorder="1" applyAlignment="1">
      <alignment horizontal="right"/>
    </xf>
    <xf numFmtId="0" fontId="2" fillId="2" borderId="0" xfId="10" applyFont="1" applyFill="1" applyBorder="1" applyAlignment="1">
      <alignment wrapText="1"/>
    </xf>
    <xf numFmtId="164" fontId="2" fillId="2" borderId="0" xfId="10" applyNumberFormat="1" applyFont="1" applyFill="1" applyBorder="1" applyAlignment="1">
      <alignment horizontal="center" vertical="top"/>
    </xf>
    <xf numFmtId="0" fontId="6" fillId="2" borderId="1" xfId="10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center"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97" fillId="2" borderId="0" xfId="1" applyFont="1" applyFill="1" applyBorder="1" applyAlignment="1">
      <alignment horizontal="center"/>
    </xf>
    <xf numFmtId="0" fontId="99" fillId="2" borderId="0" xfId="1" applyFont="1" applyFill="1" applyBorder="1" applyAlignment="1">
      <alignment horizontal="center" wrapText="1"/>
    </xf>
    <xf numFmtId="0" fontId="102" fillId="2" borderId="1" xfId="1" applyFont="1" applyFill="1" applyBorder="1" applyAlignment="1">
      <alignment horizontal="center" vertical="center" wrapText="1"/>
    </xf>
    <xf numFmtId="0" fontId="104" fillId="2" borderId="1" xfId="1" applyFont="1" applyFill="1" applyBorder="1" applyAlignment="1">
      <alignment horizontal="center" vertical="center" textRotation="90" wrapText="1"/>
    </xf>
    <xf numFmtId="169" fontId="104" fillId="2" borderId="1" xfId="1" applyNumberFormat="1" applyFont="1" applyFill="1" applyBorder="1" applyAlignment="1">
      <alignment horizontal="center" vertical="center" textRotation="90" wrapText="1"/>
    </xf>
    <xf numFmtId="0" fontId="105" fillId="2" borderId="1" xfId="1" applyNumberFormat="1" applyFont="1" applyFill="1" applyBorder="1" applyAlignment="1">
      <alignment horizontal="center" vertical="center" wrapText="1" readingOrder="1"/>
    </xf>
    <xf numFmtId="0" fontId="106" fillId="2" borderId="1" xfId="1" applyFont="1" applyFill="1" applyBorder="1" applyAlignment="1">
      <alignment horizontal="center" vertical="center"/>
    </xf>
    <xf numFmtId="0" fontId="69" fillId="2" borderId="0" xfId="1" applyFont="1" applyFill="1" applyAlignment="1">
      <alignment horizontal="center" vertical="center"/>
    </xf>
    <xf numFmtId="0" fontId="70" fillId="2" borderId="0" xfId="1" applyFont="1" applyFill="1" applyAlignment="1">
      <alignment horizontal="center" wrapText="1"/>
    </xf>
    <xf numFmtId="0" fontId="72" fillId="2" borderId="16" xfId="1" applyFont="1" applyFill="1" applyBorder="1" applyAlignment="1">
      <alignment horizontal="center" vertical="center" wrapText="1"/>
    </xf>
    <xf numFmtId="0" fontId="72" fillId="2" borderId="20" xfId="1" applyFont="1" applyFill="1" applyBorder="1" applyAlignment="1">
      <alignment horizontal="center" vertical="center" wrapText="1"/>
    </xf>
    <xf numFmtId="0" fontId="72" fillId="2" borderId="19" xfId="1" applyFont="1" applyFill="1" applyBorder="1" applyAlignment="1">
      <alignment horizontal="center" vertical="center" wrapText="1"/>
    </xf>
    <xf numFmtId="0" fontId="72" fillId="2" borderId="23" xfId="1" applyFont="1" applyFill="1" applyBorder="1" applyAlignment="1">
      <alignment horizontal="center" vertical="center" wrapText="1"/>
    </xf>
    <xf numFmtId="0" fontId="72" fillId="2" borderId="42" xfId="1" applyFont="1" applyFill="1" applyBorder="1" applyAlignment="1">
      <alignment horizontal="center" vertical="center"/>
    </xf>
    <xf numFmtId="0" fontId="72" fillId="2" borderId="49" xfId="1" applyFont="1" applyFill="1" applyBorder="1" applyAlignment="1">
      <alignment horizontal="center" vertical="center"/>
    </xf>
    <xf numFmtId="0" fontId="69" fillId="2" borderId="0" xfId="1" applyFont="1" applyFill="1" applyBorder="1" applyAlignment="1">
      <alignment horizontal="center"/>
    </xf>
    <xf numFmtId="0" fontId="70" fillId="2" borderId="0" xfId="1" applyFont="1" applyFill="1" applyBorder="1" applyAlignment="1">
      <alignment horizontal="center" wrapText="1"/>
    </xf>
    <xf numFmtId="0" fontId="78" fillId="2" borderId="17" xfId="1" applyFont="1" applyFill="1" applyBorder="1" applyAlignment="1">
      <alignment horizontal="center" vertical="center" wrapText="1"/>
    </xf>
    <xf numFmtId="0" fontId="78" fillId="2" borderId="21" xfId="1" applyFont="1" applyFill="1" applyBorder="1" applyAlignment="1">
      <alignment horizontal="center" vertical="center" wrapText="1"/>
    </xf>
    <xf numFmtId="169" fontId="78" fillId="2" borderId="17" xfId="1" applyNumberFormat="1" applyFont="1" applyFill="1" applyBorder="1" applyAlignment="1">
      <alignment horizontal="center" vertical="center" wrapText="1"/>
    </xf>
    <xf numFmtId="169" fontId="78" fillId="2" borderId="21" xfId="1" applyNumberFormat="1" applyFont="1" applyFill="1" applyBorder="1" applyAlignment="1">
      <alignment horizontal="center" vertical="center" wrapText="1"/>
    </xf>
    <xf numFmtId="169" fontId="78" fillId="2" borderId="18" xfId="1" applyNumberFormat="1" applyFont="1" applyFill="1" applyBorder="1" applyAlignment="1">
      <alignment horizontal="center" vertical="center" wrapText="1"/>
    </xf>
    <xf numFmtId="169" fontId="78" fillId="2" borderId="22" xfId="1" applyNumberFormat="1" applyFont="1" applyFill="1" applyBorder="1" applyAlignment="1">
      <alignment horizontal="center" vertical="center" wrapText="1"/>
    </xf>
    <xf numFmtId="0" fontId="72" fillId="2" borderId="40" xfId="1" applyNumberFormat="1" applyFont="1" applyFill="1" applyBorder="1" applyAlignment="1">
      <alignment horizontal="center" vertical="center" wrapText="1" readingOrder="1"/>
    </xf>
    <xf numFmtId="0" fontId="72" fillId="2" borderId="41" xfId="1" applyNumberFormat="1" applyFont="1" applyFill="1" applyBorder="1" applyAlignment="1">
      <alignment horizontal="center" vertical="center" wrapText="1" readingOrder="1"/>
    </xf>
    <xf numFmtId="0" fontId="72" fillId="2" borderId="1" xfId="1" applyFont="1" applyFill="1" applyBorder="1" applyAlignment="1">
      <alignment horizontal="center" vertical="center" wrapText="1"/>
    </xf>
    <xf numFmtId="0" fontId="79" fillId="2" borderId="1" xfId="1" applyFont="1" applyFill="1" applyBorder="1" applyAlignment="1">
      <alignment horizontal="center" vertical="center"/>
    </xf>
    <xf numFmtId="0" fontId="69" fillId="2" borderId="0" xfId="1" applyFont="1" applyFill="1" applyAlignment="1">
      <alignment horizontal="center"/>
    </xf>
    <xf numFmtId="0" fontId="70" fillId="2" borderId="0" xfId="1" applyFont="1" applyFill="1" applyAlignment="1">
      <alignment horizontal="center"/>
    </xf>
    <xf numFmtId="0" fontId="72" fillId="2" borderId="7" xfId="1" applyFont="1" applyFill="1" applyBorder="1" applyAlignment="1">
      <alignment horizontal="center" vertical="center" wrapText="1"/>
    </xf>
    <xf numFmtId="0" fontId="72" fillId="2" borderId="30" xfId="1" applyFont="1" applyFill="1" applyBorder="1" applyAlignment="1">
      <alignment horizontal="center" vertical="center" wrapText="1"/>
    </xf>
  </cellXfs>
  <cellStyles count="11">
    <cellStyle name="bckgrnd_900" xfId="5"/>
    <cellStyle name="cntr_arm10_Bord_900" xfId="2"/>
    <cellStyle name="cntrBtm_arm10bld_900" xfId="6"/>
    <cellStyle name="left_arm10_BordWW_900" xfId="3"/>
    <cellStyle name="Normal_Class0-Armenian" xfId="7"/>
    <cellStyle name="rgt_arm10_BordGrey_900" xfId="8"/>
    <cellStyle name="rgt_arm14_Money_900" xfId="4"/>
    <cellStyle name="Обычный" xfId="0" builtinId="0"/>
    <cellStyle name="Обычный 2" xfId="1"/>
    <cellStyle name="Обычный 3" xfId="10"/>
    <cellStyle name="Финансовый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GIA\FINBAZHIN\BJUGE\&#1378;&#1397;&#1400;&#1410;&#1403;&#1381;%202024\&#1330;&#1397;&#1400;&#1410;&#1403;&#1381;%202024-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GIA\FINBAZHIN\BJUGE\&#1378;&#1397;&#1400;&#1410;&#1403;&#1381;%202024\&#1330;&#1397;&#1400;&#1410;&#1403;&#1381;%202024-7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GIA\FINBAZHIN\BJUGE\&#1378;&#1397;&#1400;&#1410;&#1403;&#1381;%202024\&#1330;&#1397;&#1400;&#1410;&#1403;&#1381;%202024-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 erams bashx nor (2)"/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3"/>
      <sheetName val="kentr. grad (2)"/>
      <sheetName val="hangst sport (2)"/>
    </sheetNames>
    <sheetDataSet>
      <sheetData sheetId="0"/>
      <sheetData sheetId="1">
        <row r="32">
          <cell r="I32">
            <v>0</v>
          </cell>
          <cell r="J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3">
          <cell r="E23">
            <v>3830.9303999999993</v>
          </cell>
          <cell r="F23">
            <v>151840.98069999999</v>
          </cell>
        </row>
      </sheetData>
      <sheetData sheetId="9"/>
      <sheetData sheetId="10"/>
      <sheetData sheetId="11">
        <row r="32">
          <cell r="G32">
            <v>62492.5</v>
          </cell>
          <cell r="H32">
            <v>116830</v>
          </cell>
          <cell r="I32">
            <v>172318.8</v>
          </cell>
          <cell r="J32">
            <v>215084.5</v>
          </cell>
        </row>
        <row r="150">
          <cell r="G150">
            <v>8400</v>
          </cell>
          <cell r="H150">
            <v>13400</v>
          </cell>
          <cell r="I150">
            <v>13400</v>
          </cell>
          <cell r="J150">
            <v>13400</v>
          </cell>
        </row>
      </sheetData>
      <sheetData sheetId="12">
        <row r="32">
          <cell r="G32">
            <v>760.62249999999995</v>
          </cell>
          <cell r="H32">
            <v>1510.6224999999999</v>
          </cell>
          <cell r="I32">
            <v>2263.1224999999999</v>
          </cell>
          <cell r="J32">
            <v>2499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</sheetData>
      <sheetData sheetId="13">
        <row r="32">
          <cell r="G32">
            <v>207</v>
          </cell>
          <cell r="H32">
            <v>414</v>
          </cell>
          <cell r="I32">
            <v>621</v>
          </cell>
          <cell r="J32">
            <v>828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</sheetData>
      <sheetData sheetId="14">
        <row r="32">
          <cell r="F32">
            <v>91000.767000000007</v>
          </cell>
          <cell r="G32">
            <v>22847.667000000001</v>
          </cell>
          <cell r="H32">
            <v>48953.667000000001</v>
          </cell>
          <cell r="I32">
            <v>70096.667000000001</v>
          </cell>
        </row>
        <row r="151">
          <cell r="G151">
            <v>400</v>
          </cell>
          <cell r="H151">
            <v>179050</v>
          </cell>
          <cell r="I151">
            <v>179050</v>
          </cell>
          <cell r="J151">
            <v>179050</v>
          </cell>
        </row>
      </sheetData>
      <sheetData sheetId="15">
        <row r="33">
          <cell r="G33">
            <v>0</v>
          </cell>
          <cell r="H33">
            <v>312</v>
          </cell>
          <cell r="I33">
            <v>5524</v>
          </cell>
          <cell r="J33">
            <v>5836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</sheetData>
      <sheetData sheetId="16">
        <row r="134">
          <cell r="G134">
            <v>147651.69200000001</v>
          </cell>
          <cell r="H134">
            <v>156483.69200000001</v>
          </cell>
          <cell r="I134">
            <v>426531.42700000003</v>
          </cell>
          <cell r="J134">
            <v>426531.42700000003</v>
          </cell>
        </row>
      </sheetData>
      <sheetData sheetId="17">
        <row r="32">
          <cell r="G32">
            <v>10556.4</v>
          </cell>
          <cell r="H32">
            <v>17399.8</v>
          </cell>
          <cell r="I32">
            <v>23195.200000000001</v>
          </cell>
          <cell r="J32">
            <v>28841</v>
          </cell>
        </row>
        <row r="151">
          <cell r="G151">
            <v>120313.8</v>
          </cell>
          <cell r="H151">
            <v>286502</v>
          </cell>
          <cell r="I151">
            <v>484680.25300000003</v>
          </cell>
          <cell r="J151">
            <v>571779.25300000003</v>
          </cell>
        </row>
      </sheetData>
      <sheetData sheetId="18"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19"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20"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152">
          <cell r="G152">
            <v>-65000</v>
          </cell>
          <cell r="H152">
            <v>-130000</v>
          </cell>
          <cell r="I152">
            <v>-195000</v>
          </cell>
          <cell r="J152">
            <v>-260000</v>
          </cell>
        </row>
      </sheetData>
      <sheetData sheetId="21">
        <row r="32">
          <cell r="G32">
            <v>26447.111000000001</v>
          </cell>
          <cell r="H32">
            <v>46179.95</v>
          </cell>
          <cell r="I32">
            <v>66184</v>
          </cell>
          <cell r="J32">
            <v>87318.9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2657.8</v>
          </cell>
        </row>
      </sheetData>
      <sheetData sheetId="22">
        <row r="32">
          <cell r="G32">
            <v>1000</v>
          </cell>
          <cell r="H32">
            <v>4822.25</v>
          </cell>
          <cell r="I32">
            <v>6071.25</v>
          </cell>
          <cell r="J32">
            <v>6071.25</v>
          </cell>
        </row>
        <row r="151">
          <cell r="G151">
            <v>5160</v>
          </cell>
          <cell r="H151">
            <v>5160</v>
          </cell>
          <cell r="I151">
            <v>5160</v>
          </cell>
          <cell r="J151">
            <v>5160</v>
          </cell>
        </row>
      </sheetData>
      <sheetData sheetId="23">
        <row r="32">
          <cell r="G32">
            <v>900</v>
          </cell>
          <cell r="H32">
            <v>900</v>
          </cell>
          <cell r="I32">
            <v>900</v>
          </cell>
          <cell r="J32">
            <v>900</v>
          </cell>
        </row>
        <row r="151">
          <cell r="G151">
            <v>8440</v>
          </cell>
          <cell r="H151">
            <v>127802.5</v>
          </cell>
          <cell r="I151">
            <v>247165</v>
          </cell>
          <cell r="J151">
            <v>369319</v>
          </cell>
        </row>
      </sheetData>
      <sheetData sheetId="24">
        <row r="32">
          <cell r="G32">
            <v>2350</v>
          </cell>
          <cell r="H32">
            <v>4938</v>
          </cell>
          <cell r="I32">
            <v>8542.1</v>
          </cell>
          <cell r="J32">
            <v>10448.5</v>
          </cell>
        </row>
        <row r="104">
          <cell r="G104">
            <v>2350</v>
          </cell>
          <cell r="H104">
            <v>4738</v>
          </cell>
          <cell r="I104">
            <v>8342.1</v>
          </cell>
          <cell r="J104">
            <v>10248.5</v>
          </cell>
        </row>
        <row r="150">
          <cell r="G150">
            <v>203365</v>
          </cell>
          <cell r="H150">
            <v>203365</v>
          </cell>
          <cell r="I150">
            <v>303365</v>
          </cell>
          <cell r="J150">
            <v>455096.576</v>
          </cell>
        </row>
      </sheetData>
      <sheetData sheetId="25">
        <row r="32">
          <cell r="G32">
            <v>7585.1</v>
          </cell>
          <cell r="H32">
            <v>15028.606</v>
          </cell>
          <cell r="I32">
            <v>17641.400000000001</v>
          </cell>
          <cell r="J32">
            <v>20091.3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</sheetData>
      <sheetData sheetId="26">
        <row r="32">
          <cell r="G32">
            <v>600</v>
          </cell>
          <cell r="H32">
            <v>1050</v>
          </cell>
          <cell r="I32">
            <v>1450</v>
          </cell>
          <cell r="J32">
            <v>8450</v>
          </cell>
        </row>
        <row r="150">
          <cell r="G150">
            <v>146535</v>
          </cell>
          <cell r="H150">
            <v>546535</v>
          </cell>
          <cell r="I150">
            <v>652898</v>
          </cell>
          <cell r="J150">
            <v>934411.39999999991</v>
          </cell>
        </row>
      </sheetData>
      <sheetData sheetId="27"/>
      <sheetData sheetId="28">
        <row r="33">
          <cell r="G33">
            <v>5992.4</v>
          </cell>
          <cell r="H33">
            <v>10468</v>
          </cell>
          <cell r="I33">
            <v>14709.6</v>
          </cell>
          <cell r="J33">
            <v>17914.400000000001</v>
          </cell>
        </row>
        <row r="151">
          <cell r="F151">
            <v>48668.883000000002</v>
          </cell>
          <cell r="G151">
            <v>48668.883000000002</v>
          </cell>
          <cell r="H151">
            <v>48668.883000000002</v>
          </cell>
          <cell r="I151">
            <v>48668.883000000002</v>
          </cell>
        </row>
      </sheetData>
      <sheetData sheetId="29">
        <row r="32">
          <cell r="G32">
            <v>7263.6</v>
          </cell>
          <cell r="H32">
            <v>13182.2</v>
          </cell>
          <cell r="I32">
            <v>18260.8</v>
          </cell>
          <cell r="J32">
            <v>24185.759999999998</v>
          </cell>
        </row>
        <row r="150">
          <cell r="G150">
            <v>105666.459</v>
          </cell>
          <cell r="H150">
            <v>201641.7</v>
          </cell>
          <cell r="I150">
            <v>201641.7</v>
          </cell>
          <cell r="J150">
            <v>212294.7</v>
          </cell>
        </row>
      </sheetData>
      <sheetData sheetId="30">
        <row r="32">
          <cell r="G32">
            <v>300</v>
          </cell>
          <cell r="H32">
            <v>700</v>
          </cell>
          <cell r="I32">
            <v>1030.9299999999998</v>
          </cell>
          <cell r="J32">
            <v>1230.9304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31">
        <row r="32">
          <cell r="G32">
            <v>250</v>
          </cell>
          <cell r="H32">
            <v>500</v>
          </cell>
          <cell r="I32">
            <v>750</v>
          </cell>
          <cell r="J32">
            <v>950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32">
        <row r="32">
          <cell r="G32">
            <v>845</v>
          </cell>
          <cell r="H32">
            <v>1440</v>
          </cell>
          <cell r="I32">
            <v>2185</v>
          </cell>
          <cell r="J32">
            <v>2860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33">
        <row r="32">
          <cell r="G32">
            <v>150</v>
          </cell>
          <cell r="H32">
            <v>1135</v>
          </cell>
          <cell r="I32">
            <v>1335</v>
          </cell>
          <cell r="J32">
            <v>1335</v>
          </cell>
        </row>
      </sheetData>
      <sheetData sheetId="34">
        <row r="133">
          <cell r="G133">
            <v>237.5</v>
          </cell>
          <cell r="H133">
            <v>475</v>
          </cell>
          <cell r="I133">
            <v>712.5</v>
          </cell>
          <cell r="J133">
            <v>950</v>
          </cell>
        </row>
      </sheetData>
      <sheetData sheetId="35">
        <row r="32">
          <cell r="G32">
            <v>48256.600000000006</v>
          </cell>
          <cell r="H32">
            <v>89331.8</v>
          </cell>
          <cell r="I32">
            <v>132418.79999999999</v>
          </cell>
          <cell r="J32">
            <v>170913.1</v>
          </cell>
        </row>
        <row r="150">
          <cell r="G150">
            <v>30509.455999999998</v>
          </cell>
          <cell r="H150">
            <v>30509.455999999998</v>
          </cell>
          <cell r="I150">
            <v>30639.455999999998</v>
          </cell>
          <cell r="J150">
            <v>30639.455999999998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</row>
      </sheetData>
      <sheetData sheetId="47">
        <row r="32">
          <cell r="H32">
            <v>0</v>
          </cell>
          <cell r="J32">
            <v>0</v>
          </cell>
        </row>
      </sheetData>
      <sheetData sheetId="48">
        <row r="32">
          <cell r="G32">
            <v>24362.2</v>
          </cell>
          <cell r="H32">
            <v>50135.200000000004</v>
          </cell>
          <cell r="I32">
            <v>66135.299999999988</v>
          </cell>
          <cell r="J32">
            <v>85581.4</v>
          </cell>
        </row>
        <row r="150">
          <cell r="F150">
            <v>25.38</v>
          </cell>
        </row>
      </sheetData>
      <sheetData sheetId="49"/>
      <sheetData sheetId="50"/>
      <sheetData sheetId="51"/>
      <sheetData sheetId="52"/>
      <sheetData sheetId="53"/>
      <sheetData sheetId="54"/>
      <sheetData sheetId="55">
        <row r="32">
          <cell r="G32">
            <v>1550</v>
          </cell>
          <cell r="H32">
            <v>2800</v>
          </cell>
          <cell r="I32">
            <v>3650</v>
          </cell>
          <cell r="J32">
            <v>4900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56">
        <row r="32">
          <cell r="F32">
            <v>0</v>
          </cell>
          <cell r="I32">
            <v>0</v>
          </cell>
        </row>
      </sheetData>
      <sheetData sheetId="57">
        <row r="32">
          <cell r="G32">
            <v>0</v>
          </cell>
          <cell r="H32">
            <v>0</v>
          </cell>
          <cell r="I32">
            <v>0</v>
          </cell>
          <cell r="J32">
            <v>655.73</v>
          </cell>
        </row>
        <row r="150">
          <cell r="H150">
            <v>0</v>
          </cell>
          <cell r="I150">
            <v>0</v>
          </cell>
          <cell r="J150">
            <v>0</v>
          </cell>
        </row>
      </sheetData>
      <sheetData sheetId="58"/>
      <sheetData sheetId="59">
        <row r="140">
          <cell r="L140">
            <v>35000</v>
          </cell>
          <cell r="M140">
            <v>83000</v>
          </cell>
          <cell r="N140">
            <v>103000</v>
          </cell>
          <cell r="O140">
            <v>153000</v>
          </cell>
        </row>
      </sheetData>
      <sheetData sheetId="60">
        <row r="10">
          <cell r="G10">
            <v>985063.99050000007</v>
          </cell>
          <cell r="H10">
            <v>2097624.3265</v>
          </cell>
          <cell r="I10">
            <v>3014195.1885000002</v>
          </cell>
          <cell r="J10">
            <v>3777879.4123999998</v>
          </cell>
          <cell r="K10">
            <v>259953.70049999998</v>
          </cell>
          <cell r="L10">
            <v>511506.0955</v>
          </cell>
          <cell r="M10">
            <v>718995.46950000001</v>
          </cell>
          <cell r="N10">
            <v>941845.53740000003</v>
          </cell>
          <cell r="O10">
            <v>760110.29</v>
          </cell>
          <cell r="P10">
            <v>1669118.2309999999</v>
          </cell>
          <cell r="Q10">
            <v>2398199.719</v>
          </cell>
          <cell r="R10">
            <v>2989033.875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kam erams bashx nor (2)"/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3"/>
      <sheetName val="kentr. grad (2)"/>
      <sheetName val="hangst sport (2)"/>
    </sheetNames>
    <sheetDataSet>
      <sheetData sheetId="0"/>
      <sheetData sheetId="1">
        <row r="32">
          <cell r="F32">
            <v>0</v>
          </cell>
        </row>
      </sheetData>
      <sheetData sheetId="2"/>
      <sheetData sheetId="3"/>
      <sheetData sheetId="4"/>
      <sheetData sheetId="5">
        <row r="124">
          <cell r="D124">
            <v>178000</v>
          </cell>
          <cell r="F124">
            <v>178000</v>
          </cell>
        </row>
      </sheetData>
      <sheetData sheetId="6">
        <row r="307">
          <cell r="G307">
            <v>178655.73</v>
          </cell>
        </row>
      </sheetData>
      <sheetData sheetId="7"/>
      <sheetData sheetId="8"/>
      <sheetData sheetId="9"/>
      <sheetData sheetId="10"/>
      <sheetData sheetId="11">
        <row r="32">
          <cell r="F32">
            <v>199438.511</v>
          </cell>
        </row>
        <row r="34">
          <cell r="F34">
            <v>151553.60000000001</v>
          </cell>
        </row>
        <row r="35">
          <cell r="F35">
            <v>16000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6860</v>
          </cell>
        </row>
        <row r="45">
          <cell r="F45">
            <v>657.3</v>
          </cell>
        </row>
        <row r="46">
          <cell r="F46">
            <v>1323.6</v>
          </cell>
        </row>
        <row r="47">
          <cell r="F47">
            <v>500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1100</v>
          </cell>
        </row>
        <row r="52">
          <cell r="F52">
            <v>1765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2886</v>
          </cell>
        </row>
        <row r="57">
          <cell r="F57">
            <v>139.011</v>
          </cell>
        </row>
        <row r="58">
          <cell r="F58">
            <v>700</v>
          </cell>
        </row>
        <row r="59">
          <cell r="F59">
            <v>3000</v>
          </cell>
        </row>
        <row r="60">
          <cell r="F60">
            <v>0</v>
          </cell>
        </row>
        <row r="61">
          <cell r="F61">
            <v>3000</v>
          </cell>
        </row>
        <row r="62">
          <cell r="F62">
            <v>900</v>
          </cell>
        </row>
        <row r="64">
          <cell r="F64">
            <v>1900</v>
          </cell>
        </row>
        <row r="66">
          <cell r="F66">
            <v>0</v>
          </cell>
        </row>
        <row r="67">
          <cell r="F67">
            <v>1200</v>
          </cell>
        </row>
        <row r="69">
          <cell r="F69">
            <v>1350</v>
          </cell>
        </row>
        <row r="70">
          <cell r="F70">
            <v>0</v>
          </cell>
        </row>
        <row r="71">
          <cell r="F71">
            <v>2314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990</v>
          </cell>
        </row>
        <row r="75">
          <cell r="F75">
            <v>1200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2">
          <cell r="F92">
            <v>0</v>
          </cell>
        </row>
        <row r="93">
          <cell r="F93">
            <v>0</v>
          </cell>
        </row>
        <row r="95">
          <cell r="F95">
            <v>0</v>
          </cell>
        </row>
        <row r="96">
          <cell r="F96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10">
          <cell r="F110">
            <v>0</v>
          </cell>
        </row>
        <row r="111">
          <cell r="F111">
            <v>0</v>
          </cell>
        </row>
        <row r="115">
          <cell r="F115">
            <v>0</v>
          </cell>
        </row>
        <row r="116">
          <cell r="F116">
            <v>0</v>
          </cell>
        </row>
        <row r="123">
          <cell r="F123">
            <v>0</v>
          </cell>
        </row>
        <row r="124">
          <cell r="F124">
            <v>0</v>
          </cell>
        </row>
        <row r="126">
          <cell r="F126">
            <v>0</v>
          </cell>
        </row>
        <row r="128">
          <cell r="F128">
            <v>0</v>
          </cell>
        </row>
        <row r="131">
          <cell r="F131">
            <v>0</v>
          </cell>
        </row>
        <row r="132">
          <cell r="F132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100</v>
          </cell>
        </row>
        <row r="137">
          <cell r="F137">
            <v>0</v>
          </cell>
        </row>
        <row r="139">
          <cell r="F139">
            <v>0</v>
          </cell>
        </row>
        <row r="141">
          <cell r="F141">
            <v>0</v>
          </cell>
        </row>
        <row r="142">
          <cell r="F142">
            <v>0</v>
          </cell>
        </row>
        <row r="144">
          <cell r="F144">
            <v>0</v>
          </cell>
        </row>
        <row r="146">
          <cell r="F146">
            <v>0</v>
          </cell>
        </row>
        <row r="149">
          <cell r="F149">
            <v>12670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9135</v>
          </cell>
        </row>
        <row r="155">
          <cell r="F155">
            <v>3135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400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7">
          <cell r="F167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</sheetData>
      <sheetData sheetId="12">
        <row r="32">
          <cell r="F32">
            <v>2499</v>
          </cell>
        </row>
        <row r="34">
          <cell r="F34">
            <v>2300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156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43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3">
        <row r="32">
          <cell r="F32">
            <v>828</v>
          </cell>
        </row>
        <row r="56">
          <cell r="F56">
            <v>828</v>
          </cell>
        </row>
        <row r="150">
          <cell r="F150">
            <v>0</v>
          </cell>
        </row>
      </sheetData>
      <sheetData sheetId="14">
        <row r="32">
          <cell r="F32">
            <v>88950.767000000007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468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970</v>
          </cell>
        </row>
        <row r="64">
          <cell r="F64">
            <v>4500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999.66700000000003</v>
          </cell>
        </row>
        <row r="76">
          <cell r="F76">
            <v>513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75700.100000000006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3600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5150</v>
          </cell>
        </row>
        <row r="152">
          <cell r="F152">
            <v>0</v>
          </cell>
        </row>
        <row r="153">
          <cell r="F153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450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4700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5">
        <row r="34">
          <cell r="F34">
            <v>5619.6890000000003</v>
          </cell>
        </row>
        <row r="36">
          <cell r="F36">
            <v>0</v>
          </cell>
        </row>
        <row r="66">
          <cell r="F66">
            <v>936</v>
          </cell>
        </row>
        <row r="68">
          <cell r="F68">
            <v>0</v>
          </cell>
        </row>
        <row r="69">
          <cell r="F69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B78" t="str">
            <v xml:space="preserve"> -Հատուկ նպատակային այլ նյութեր</v>
          </cell>
          <cell r="F78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5">
          <cell r="F95">
            <v>0</v>
          </cell>
        </row>
        <row r="96">
          <cell r="F96">
            <v>0</v>
          </cell>
        </row>
        <row r="98">
          <cell r="F98">
            <v>0</v>
          </cell>
        </row>
        <row r="99">
          <cell r="F99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13">
          <cell r="F113">
            <v>0</v>
          </cell>
        </row>
        <row r="114">
          <cell r="F114">
            <v>0</v>
          </cell>
        </row>
        <row r="118">
          <cell r="F118">
            <v>0</v>
          </cell>
        </row>
        <row r="119">
          <cell r="F119">
            <v>0</v>
          </cell>
        </row>
        <row r="126">
          <cell r="F126">
            <v>0</v>
          </cell>
        </row>
        <row r="127">
          <cell r="F127">
            <v>0</v>
          </cell>
        </row>
        <row r="129">
          <cell r="F129">
            <v>4683.6890000000003</v>
          </cell>
        </row>
        <row r="152">
          <cell r="F152">
            <v>0</v>
          </cell>
        </row>
        <row r="155">
          <cell r="F155">
            <v>0</v>
          </cell>
        </row>
      </sheetData>
      <sheetData sheetId="16">
        <row r="134">
          <cell r="F134">
            <v>426531.42700000003</v>
          </cell>
        </row>
        <row r="139">
          <cell r="F139">
            <v>426531.42700000003</v>
          </cell>
        </row>
        <row r="145">
          <cell r="F145">
            <v>0</v>
          </cell>
        </row>
      </sheetData>
      <sheetData sheetId="17">
        <row r="32">
          <cell r="F32">
            <v>28841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28841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571779.25300000003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559122.25300000003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982</v>
          </cell>
        </row>
        <row r="161">
          <cell r="F161">
            <v>11675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8">
        <row r="32">
          <cell r="F32">
            <v>0</v>
          </cell>
        </row>
        <row r="150">
          <cell r="F150">
            <v>0</v>
          </cell>
        </row>
        <row r="161">
          <cell r="F161">
            <v>0</v>
          </cell>
        </row>
      </sheetData>
      <sheetData sheetId="19">
        <row r="32">
          <cell r="F32">
            <v>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0">
        <row r="34">
          <cell r="F34">
            <v>0</v>
          </cell>
        </row>
        <row r="152">
          <cell r="F152">
            <v>-260000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61">
          <cell r="F161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9">
          <cell r="F169">
            <v>0</v>
          </cell>
        </row>
        <row r="172">
          <cell r="F172">
            <v>-260000</v>
          </cell>
        </row>
      </sheetData>
      <sheetData sheetId="21">
        <row r="32">
          <cell r="F32">
            <v>85818.9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84858.9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960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2657.8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B155" t="str">
            <v xml:space="preserve"> -Տրանսպորտային սարքավորումներ</v>
          </cell>
          <cell r="F155">
            <v>0</v>
          </cell>
        </row>
        <row r="156">
          <cell r="F156">
            <v>0</v>
          </cell>
        </row>
        <row r="157">
          <cell r="F157">
            <v>2657.8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2">
        <row r="32">
          <cell r="F32">
            <v>6071.25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1000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4751.25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320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3160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2160</v>
          </cell>
        </row>
        <row r="157">
          <cell r="F157">
            <v>0</v>
          </cell>
        </row>
        <row r="158">
          <cell r="F158">
            <v>1000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3">
        <row r="32">
          <cell r="F32">
            <v>900</v>
          </cell>
        </row>
        <row r="64">
          <cell r="F64">
            <v>900</v>
          </cell>
        </row>
        <row r="76">
          <cell r="F76">
            <v>0</v>
          </cell>
        </row>
        <row r="150">
          <cell r="F150">
            <v>252223.46799999999</v>
          </cell>
        </row>
        <row r="153">
          <cell r="F153">
            <v>243783.46799999999</v>
          </cell>
        </row>
        <row r="154">
          <cell r="F154">
            <v>0</v>
          </cell>
        </row>
        <row r="161">
          <cell r="F161">
            <v>8440</v>
          </cell>
        </row>
      </sheetData>
      <sheetData sheetId="24">
        <row r="32">
          <cell r="F32">
            <v>10448.5</v>
          </cell>
        </row>
        <row r="104">
          <cell r="F104">
            <v>10248.5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</v>
          </cell>
        </row>
        <row r="150">
          <cell r="F150">
            <v>435096.576</v>
          </cell>
        </row>
        <row r="154">
          <cell r="F154">
            <v>431551.576</v>
          </cell>
        </row>
        <row r="161">
          <cell r="B161" t="str">
            <v>-Նախագծահետազոտական ծախսեր</v>
          </cell>
          <cell r="F161">
            <v>3545</v>
          </cell>
        </row>
      </sheetData>
      <sheetData sheetId="25">
        <row r="32">
          <cell r="F32">
            <v>20091.3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11220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1584</v>
          </cell>
        </row>
        <row r="76">
          <cell r="F76">
            <v>1000</v>
          </cell>
        </row>
        <row r="104">
          <cell r="F104">
            <v>6287.3</v>
          </cell>
        </row>
        <row r="150">
          <cell r="F150">
            <v>0</v>
          </cell>
        </row>
        <row r="153">
          <cell r="F153">
            <v>0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6">
        <row r="32">
          <cell r="F32">
            <v>11450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10000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6">
          <cell r="F76">
            <v>1050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400</v>
          </cell>
          <cell r="J127">
            <v>400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F151">
            <v>484411.4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477396.4</v>
          </cell>
        </row>
        <row r="155"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7015</v>
          </cell>
        </row>
      </sheetData>
      <sheetData sheetId="27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28">
        <row r="33">
          <cell r="F33">
            <v>15414.4</v>
          </cell>
        </row>
        <row r="105">
          <cell r="F105">
            <v>14989.4</v>
          </cell>
        </row>
        <row r="112">
          <cell r="F112">
            <v>425</v>
          </cell>
        </row>
        <row r="138">
          <cell r="F138">
            <v>0</v>
          </cell>
        </row>
        <row r="151">
          <cell r="F151">
            <v>48668.883000000002</v>
          </cell>
        </row>
        <row r="155">
          <cell r="F155">
            <v>48668.883000000002</v>
          </cell>
        </row>
        <row r="162">
          <cell r="F162">
            <v>0</v>
          </cell>
        </row>
      </sheetData>
      <sheetData sheetId="29">
        <row r="32">
          <cell r="F32">
            <v>22685.759999999998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22410.76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275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212294.7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211415.2</v>
          </cell>
        </row>
        <row r="161">
          <cell r="F161">
            <v>879.5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0">
        <row r="32">
          <cell r="F32">
            <v>1230.9304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730.93039999999996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500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1">
        <row r="32">
          <cell r="F32">
            <v>350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350</v>
          </cell>
        </row>
        <row r="150">
          <cell r="F150">
            <v>0</v>
          </cell>
        </row>
      </sheetData>
      <sheetData sheetId="32">
        <row r="32">
          <cell r="F32">
            <v>2872.3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1980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892.3</v>
          </cell>
        </row>
        <row r="150">
          <cell r="F150">
            <v>0</v>
          </cell>
        </row>
      </sheetData>
      <sheetData sheetId="33">
        <row r="32">
          <cell r="F32">
            <v>1335</v>
          </cell>
        </row>
        <row r="133">
          <cell r="F133">
            <v>1335</v>
          </cell>
        </row>
      </sheetData>
      <sheetData sheetId="34">
        <row r="32">
          <cell r="F32">
            <v>950</v>
          </cell>
        </row>
        <row r="133">
          <cell r="F133">
            <v>950</v>
          </cell>
        </row>
      </sheetData>
      <sheetData sheetId="35">
        <row r="32">
          <cell r="F32">
            <v>194533.1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190806.1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2127</v>
          </cell>
        </row>
        <row r="112">
          <cell r="F112">
            <v>0</v>
          </cell>
        </row>
        <row r="113">
          <cell r="F113">
            <v>1600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30639.455999999998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30519.455999999998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120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2">
          <cell r="F32">
            <v>0</v>
          </cell>
        </row>
        <row r="150">
          <cell r="F150">
            <v>0</v>
          </cell>
        </row>
      </sheetData>
      <sheetData sheetId="46">
        <row r="127">
          <cell r="F127">
            <v>0</v>
          </cell>
        </row>
        <row r="174">
          <cell r="F174">
            <v>0</v>
          </cell>
        </row>
      </sheetData>
      <sheetData sheetId="47">
        <row r="32">
          <cell r="F32">
            <v>0</v>
          </cell>
          <cell r="J32">
            <v>0</v>
          </cell>
        </row>
      </sheetData>
      <sheetData sheetId="48">
        <row r="32">
          <cell r="F32">
            <v>82961.399999999994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82469.5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491.9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J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49"/>
      <sheetData sheetId="50"/>
      <sheetData sheetId="51"/>
      <sheetData sheetId="52"/>
      <sheetData sheetId="53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54">
        <row r="113">
          <cell r="F113">
            <v>0</v>
          </cell>
        </row>
        <row r="154">
          <cell r="F154">
            <v>0</v>
          </cell>
        </row>
      </sheetData>
      <sheetData sheetId="55">
        <row r="32">
          <cell r="F32">
            <v>4900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4600</v>
          </cell>
        </row>
        <row r="150">
          <cell r="F150">
            <v>0</v>
          </cell>
        </row>
      </sheetData>
      <sheetData sheetId="56">
        <row r="32">
          <cell r="F32">
            <v>0</v>
          </cell>
        </row>
        <row r="133">
          <cell r="F133">
            <v>0</v>
          </cell>
        </row>
        <row r="150">
          <cell r="F150">
            <v>0</v>
          </cell>
        </row>
      </sheetData>
      <sheetData sheetId="57"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</sheetData>
      <sheetData sheetId="58"/>
      <sheetData sheetId="59">
        <row r="11">
          <cell r="K11">
            <v>600</v>
          </cell>
        </row>
        <row r="12">
          <cell r="K12">
            <v>6000</v>
          </cell>
        </row>
        <row r="13">
          <cell r="K13">
            <v>41251.118000000002</v>
          </cell>
        </row>
        <row r="25">
          <cell r="K25">
            <v>110519.242</v>
          </cell>
        </row>
        <row r="38">
          <cell r="K38">
            <v>1350</v>
          </cell>
        </row>
        <row r="40">
          <cell r="K40">
            <v>100</v>
          </cell>
        </row>
        <row r="41">
          <cell r="K41">
            <v>1900</v>
          </cell>
        </row>
        <row r="43">
          <cell r="K43">
            <v>100</v>
          </cell>
        </row>
        <row r="44">
          <cell r="K44">
            <v>5500</v>
          </cell>
        </row>
        <row r="45">
          <cell r="K45">
            <v>180</v>
          </cell>
        </row>
        <row r="46">
          <cell r="K46">
            <v>150</v>
          </cell>
        </row>
        <row r="47">
          <cell r="K47">
            <v>550</v>
          </cell>
        </row>
        <row r="49">
          <cell r="K49">
            <v>1320</v>
          </cell>
        </row>
        <row r="51">
          <cell r="K51">
            <v>150</v>
          </cell>
        </row>
        <row r="56">
          <cell r="K56">
            <v>750</v>
          </cell>
        </row>
        <row r="58">
          <cell r="K58">
            <v>3000</v>
          </cell>
        </row>
        <row r="59">
          <cell r="K59">
            <v>5000</v>
          </cell>
        </row>
        <row r="74">
          <cell r="O74">
            <v>1539</v>
          </cell>
        </row>
        <row r="76">
          <cell r="K76">
            <v>641014.9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3050.4</v>
          </cell>
        </row>
        <row r="83">
          <cell r="O83">
            <v>1309421.298</v>
          </cell>
        </row>
        <row r="91">
          <cell r="K91">
            <v>11313.9</v>
          </cell>
        </row>
        <row r="93">
          <cell r="K93">
            <v>2500</v>
          </cell>
        </row>
        <row r="94">
          <cell r="K94">
            <v>1150</v>
          </cell>
        </row>
        <row r="97">
          <cell r="K97">
            <v>1999</v>
          </cell>
        </row>
        <row r="98">
          <cell r="K98">
            <v>1400</v>
          </cell>
        </row>
        <row r="103">
          <cell r="K103">
            <v>300</v>
          </cell>
        </row>
        <row r="105">
          <cell r="K105">
            <v>150</v>
          </cell>
        </row>
        <row r="107">
          <cell r="K107">
            <v>40000</v>
          </cell>
        </row>
        <row r="112">
          <cell r="K112">
            <v>6200</v>
          </cell>
        </row>
        <row r="113">
          <cell r="K113">
            <v>15690</v>
          </cell>
        </row>
        <row r="118">
          <cell r="K118">
            <v>9100</v>
          </cell>
        </row>
        <row r="125">
          <cell r="K125">
            <v>0</v>
          </cell>
        </row>
        <row r="127">
          <cell r="K127">
            <v>4000</v>
          </cell>
        </row>
        <row r="130">
          <cell r="K130">
            <v>100</v>
          </cell>
        </row>
        <row r="136">
          <cell r="O136">
            <v>85750</v>
          </cell>
        </row>
        <row r="137">
          <cell r="O137">
            <v>498731.68430000002</v>
          </cell>
        </row>
        <row r="140">
          <cell r="O140">
            <v>178000</v>
          </cell>
        </row>
        <row r="141">
          <cell r="K141">
            <v>46626.046999999999</v>
          </cell>
        </row>
      </sheetData>
      <sheetData sheetId="60">
        <row r="309">
          <cell r="N309">
            <v>178655.73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kam erams bashx nor (2)"/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3"/>
      <sheetName val="kentr. grad (2)"/>
      <sheetName val="hangst sport (2)"/>
    </sheetNames>
    <sheetDataSet>
      <sheetData sheetId="0"/>
      <sheetData sheetId="1">
        <row r="32">
          <cell r="I32">
            <v>0</v>
          </cell>
          <cell r="J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3">
          <cell r="E23">
            <v>3830.9303999999993</v>
          </cell>
          <cell r="F23">
            <v>151840.98069999999</v>
          </cell>
        </row>
      </sheetData>
      <sheetData sheetId="9"/>
      <sheetData sheetId="10"/>
      <sheetData sheetId="11">
        <row r="32">
          <cell r="G32">
            <v>61445.510999999999</v>
          </cell>
          <cell r="H32">
            <v>114489.011</v>
          </cell>
          <cell r="I32">
            <v>166666.81099999999</v>
          </cell>
          <cell r="J32">
            <v>199438.511</v>
          </cell>
        </row>
        <row r="150">
          <cell r="G150">
            <v>8400</v>
          </cell>
          <cell r="H150">
            <v>12535</v>
          </cell>
          <cell r="I150">
            <v>12535</v>
          </cell>
          <cell r="J150">
            <v>12670</v>
          </cell>
        </row>
      </sheetData>
      <sheetData sheetId="12">
        <row r="32">
          <cell r="G32">
            <v>760.62249999999995</v>
          </cell>
          <cell r="H32">
            <v>1510.6220000000001</v>
          </cell>
          <cell r="I32">
            <v>2263.1224999999999</v>
          </cell>
          <cell r="J32">
            <v>2499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</sheetData>
      <sheetData sheetId="13">
        <row r="32">
          <cell r="G32">
            <v>207</v>
          </cell>
          <cell r="H32">
            <v>414</v>
          </cell>
          <cell r="I32">
            <v>621</v>
          </cell>
          <cell r="J32">
            <v>828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</sheetData>
      <sheetData sheetId="14">
        <row r="32">
          <cell r="F32">
            <v>88950.767000000007</v>
          </cell>
          <cell r="G32">
            <v>22647.667000000001</v>
          </cell>
          <cell r="H32">
            <v>48303.667000000001</v>
          </cell>
          <cell r="I32">
            <v>68946.667000000001</v>
          </cell>
        </row>
        <row r="151">
          <cell r="G151">
            <v>400</v>
          </cell>
          <cell r="H151">
            <v>5150</v>
          </cell>
          <cell r="I151">
            <v>5150</v>
          </cell>
          <cell r="J151">
            <v>5150</v>
          </cell>
        </row>
      </sheetData>
      <sheetData sheetId="15">
        <row r="34">
          <cell r="G34">
            <v>0</v>
          </cell>
          <cell r="H34">
            <v>312</v>
          </cell>
          <cell r="I34">
            <v>5307.6890000000003</v>
          </cell>
          <cell r="J34">
            <v>5619.6890000000003</v>
          </cell>
        </row>
        <row r="153"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</sheetData>
      <sheetData sheetId="16">
        <row r="134">
          <cell r="G134">
            <v>147651.69200000001</v>
          </cell>
          <cell r="H134">
            <v>156483.69200000001</v>
          </cell>
          <cell r="I134">
            <v>426531.42700000003</v>
          </cell>
          <cell r="J134">
            <v>426531.42700000003</v>
          </cell>
        </row>
      </sheetData>
      <sheetData sheetId="17">
        <row r="32">
          <cell r="G32">
            <v>10556.4</v>
          </cell>
          <cell r="H32">
            <v>17399.8</v>
          </cell>
          <cell r="I32">
            <v>23195.200000000001</v>
          </cell>
          <cell r="J32">
            <v>28841</v>
          </cell>
        </row>
        <row r="151">
          <cell r="G151">
            <v>120313.8</v>
          </cell>
          <cell r="H151">
            <v>286502</v>
          </cell>
          <cell r="I151">
            <v>484680.25300000003</v>
          </cell>
          <cell r="J151">
            <v>571779.25300000003</v>
          </cell>
        </row>
      </sheetData>
      <sheetData sheetId="18"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19"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20"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152">
          <cell r="G152">
            <v>-65000</v>
          </cell>
          <cell r="H152">
            <v>-130000</v>
          </cell>
          <cell r="I152">
            <v>-195000</v>
          </cell>
          <cell r="J152">
            <v>-260000</v>
          </cell>
        </row>
      </sheetData>
      <sheetData sheetId="21">
        <row r="32">
          <cell r="G32">
            <v>26447.111000000001</v>
          </cell>
          <cell r="H32">
            <v>46179.95</v>
          </cell>
          <cell r="I32">
            <v>66184</v>
          </cell>
          <cell r="J32">
            <v>85818.9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2657.8</v>
          </cell>
        </row>
      </sheetData>
      <sheetData sheetId="22">
        <row r="32">
          <cell r="G32">
            <v>1000</v>
          </cell>
          <cell r="H32">
            <v>4822.25</v>
          </cell>
          <cell r="I32">
            <v>6071.25</v>
          </cell>
          <cell r="J32">
            <v>6071.25</v>
          </cell>
        </row>
        <row r="151">
          <cell r="G151">
            <v>3160</v>
          </cell>
          <cell r="H151">
            <v>3160</v>
          </cell>
          <cell r="I151">
            <v>3160</v>
          </cell>
          <cell r="J151">
            <v>3160</v>
          </cell>
        </row>
      </sheetData>
      <sheetData sheetId="23">
        <row r="32">
          <cell r="G32">
            <v>900</v>
          </cell>
          <cell r="H32">
            <v>900</v>
          </cell>
          <cell r="I32">
            <v>900</v>
          </cell>
          <cell r="J32">
            <v>900</v>
          </cell>
        </row>
        <row r="151">
          <cell r="G151">
            <v>8440</v>
          </cell>
          <cell r="H151">
            <v>127802.5</v>
          </cell>
          <cell r="I151">
            <v>247165</v>
          </cell>
          <cell r="J151">
            <v>252223.46799999999</v>
          </cell>
        </row>
      </sheetData>
      <sheetData sheetId="24">
        <row r="32">
          <cell r="G32">
            <v>2350</v>
          </cell>
          <cell r="H32">
            <v>4938</v>
          </cell>
          <cell r="I32">
            <v>8542.1</v>
          </cell>
          <cell r="J32">
            <v>10448.5</v>
          </cell>
        </row>
        <row r="104">
          <cell r="G104">
            <v>2350</v>
          </cell>
          <cell r="H104">
            <v>4738</v>
          </cell>
          <cell r="I104">
            <v>8342.1</v>
          </cell>
          <cell r="J104">
            <v>10248.5</v>
          </cell>
        </row>
        <row r="150">
          <cell r="G150">
            <v>203365</v>
          </cell>
          <cell r="H150">
            <v>203365</v>
          </cell>
          <cell r="I150">
            <v>303365</v>
          </cell>
          <cell r="J150">
            <v>435096.576</v>
          </cell>
        </row>
      </sheetData>
      <sheetData sheetId="25">
        <row r="32">
          <cell r="G32">
            <v>7585.1</v>
          </cell>
          <cell r="H32">
            <v>15028.606</v>
          </cell>
          <cell r="I32">
            <v>17641.400000000001</v>
          </cell>
          <cell r="J32">
            <v>20091.3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</sheetData>
      <sheetData sheetId="26">
        <row r="32">
          <cell r="G32">
            <v>600</v>
          </cell>
          <cell r="H32">
            <v>1050</v>
          </cell>
          <cell r="I32">
            <v>1450</v>
          </cell>
          <cell r="J32">
            <v>11450</v>
          </cell>
        </row>
        <row r="150">
          <cell r="G150">
            <v>146535</v>
          </cell>
          <cell r="H150">
            <v>484411.4</v>
          </cell>
          <cell r="I150">
            <v>484411.4</v>
          </cell>
          <cell r="J150">
            <v>484411.4</v>
          </cell>
        </row>
      </sheetData>
      <sheetData sheetId="27"/>
      <sheetData sheetId="28">
        <row r="33">
          <cell r="G33">
            <v>5992.4</v>
          </cell>
          <cell r="H33">
            <v>10013</v>
          </cell>
          <cell r="I33">
            <v>14254.6</v>
          </cell>
          <cell r="J33">
            <v>15414.4</v>
          </cell>
        </row>
        <row r="151">
          <cell r="F151">
            <v>48668.883000000002</v>
          </cell>
          <cell r="G151">
            <v>48668.883000000002</v>
          </cell>
          <cell r="H151">
            <v>48668.883000000002</v>
          </cell>
          <cell r="I151">
            <v>48668.883000000002</v>
          </cell>
        </row>
      </sheetData>
      <sheetData sheetId="29">
        <row r="32">
          <cell r="G32">
            <v>7263.6</v>
          </cell>
          <cell r="H32">
            <v>13182.2</v>
          </cell>
          <cell r="I32">
            <v>18260.8</v>
          </cell>
          <cell r="J32">
            <v>22685.759999999998</v>
          </cell>
        </row>
        <row r="150">
          <cell r="G150">
            <v>105666.459</v>
          </cell>
          <cell r="H150">
            <v>201641.7</v>
          </cell>
          <cell r="I150">
            <v>201641.7</v>
          </cell>
          <cell r="J150">
            <v>212294.7</v>
          </cell>
        </row>
      </sheetData>
      <sheetData sheetId="30">
        <row r="32">
          <cell r="G32">
            <v>300</v>
          </cell>
          <cell r="H32">
            <v>700</v>
          </cell>
          <cell r="I32">
            <v>1030.9299999999998</v>
          </cell>
          <cell r="J32">
            <v>1230.9304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31">
        <row r="32">
          <cell r="G32">
            <v>250</v>
          </cell>
          <cell r="H32">
            <v>350</v>
          </cell>
          <cell r="I32">
            <v>350</v>
          </cell>
          <cell r="J32">
            <v>350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32">
        <row r="32">
          <cell r="G32">
            <v>845</v>
          </cell>
          <cell r="H32">
            <v>1440</v>
          </cell>
          <cell r="I32">
            <v>2185</v>
          </cell>
          <cell r="J32">
            <v>2872.3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33">
        <row r="32">
          <cell r="G32">
            <v>150</v>
          </cell>
          <cell r="H32">
            <v>1135</v>
          </cell>
          <cell r="I32">
            <v>1335</v>
          </cell>
          <cell r="J32">
            <v>1335</v>
          </cell>
        </row>
      </sheetData>
      <sheetData sheetId="34">
        <row r="133">
          <cell r="G133">
            <v>237.5</v>
          </cell>
          <cell r="H133">
            <v>475</v>
          </cell>
          <cell r="I133">
            <v>712.5</v>
          </cell>
          <cell r="J133">
            <v>950</v>
          </cell>
        </row>
      </sheetData>
      <sheetData sheetId="35">
        <row r="32">
          <cell r="G32">
            <v>48256.600000000006</v>
          </cell>
          <cell r="H32">
            <v>89331.8</v>
          </cell>
          <cell r="I32">
            <v>132418.79999999999</v>
          </cell>
          <cell r="J32">
            <v>194533.1</v>
          </cell>
        </row>
        <row r="150">
          <cell r="G150">
            <v>30509.455999999998</v>
          </cell>
          <cell r="H150">
            <v>30509.455999999998</v>
          </cell>
          <cell r="I150">
            <v>30639.455999999998</v>
          </cell>
          <cell r="J150">
            <v>30639.455999999998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</row>
      </sheetData>
      <sheetData sheetId="47">
        <row r="32">
          <cell r="H32">
            <v>0</v>
          </cell>
          <cell r="J32">
            <v>0</v>
          </cell>
        </row>
      </sheetData>
      <sheetData sheetId="48">
        <row r="32">
          <cell r="G32">
            <v>24362.2</v>
          </cell>
          <cell r="H32">
            <v>50135.200000000004</v>
          </cell>
          <cell r="I32">
            <v>66135.299999999988</v>
          </cell>
          <cell r="J32">
            <v>82961.399999999994</v>
          </cell>
        </row>
        <row r="150">
          <cell r="F150">
            <v>0</v>
          </cell>
        </row>
      </sheetData>
      <sheetData sheetId="49"/>
      <sheetData sheetId="50"/>
      <sheetData sheetId="51"/>
      <sheetData sheetId="52"/>
      <sheetData sheetId="53"/>
      <sheetData sheetId="54"/>
      <sheetData sheetId="55">
        <row r="32">
          <cell r="G32">
            <v>1550</v>
          </cell>
          <cell r="H32">
            <v>2800</v>
          </cell>
          <cell r="I32">
            <v>3650</v>
          </cell>
          <cell r="J32">
            <v>4900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56">
        <row r="32">
          <cell r="F32">
            <v>0</v>
          </cell>
          <cell r="I32">
            <v>0</v>
          </cell>
        </row>
      </sheetData>
      <sheetData sheetId="57">
        <row r="32">
          <cell r="G32">
            <v>0</v>
          </cell>
          <cell r="H32">
            <v>0</v>
          </cell>
          <cell r="I32">
            <v>0</v>
          </cell>
          <cell r="J32">
            <v>655.73</v>
          </cell>
        </row>
        <row r="150">
          <cell r="H150">
            <v>0</v>
          </cell>
          <cell r="I150">
            <v>0</v>
          </cell>
          <cell r="J150">
            <v>0</v>
          </cell>
        </row>
      </sheetData>
      <sheetData sheetId="58"/>
      <sheetData sheetId="59">
        <row r="140">
          <cell r="L140">
            <v>35000</v>
          </cell>
          <cell r="M140">
            <v>83000</v>
          </cell>
          <cell r="N140">
            <v>103000</v>
          </cell>
          <cell r="O140">
            <v>178000</v>
          </cell>
        </row>
      </sheetData>
      <sheetData sheetId="60">
        <row r="10">
          <cell r="G10">
            <v>981817.00150000001</v>
          </cell>
          <cell r="H10">
            <v>1855139.737</v>
          </cell>
          <cell r="I10">
            <v>2661070.2885000003</v>
          </cell>
          <cell r="J10">
            <v>3014128.5003999998</v>
          </cell>
          <cell r="K10">
            <v>258706.71149999998</v>
          </cell>
          <cell r="L10">
            <v>507910.10599999997</v>
          </cell>
          <cell r="M10">
            <v>711122.16950000008</v>
          </cell>
          <cell r="N10">
            <v>966845.53739999991</v>
          </cell>
          <cell r="O10">
            <v>758110.29</v>
          </cell>
          <cell r="P10">
            <v>1430229.6310000001</v>
          </cell>
          <cell r="Q10">
            <v>2052948.1190000002</v>
          </cell>
          <cell r="R10">
            <v>2225282.963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1"/>
  <sheetViews>
    <sheetView zoomScale="160" zoomScaleNormal="160" workbookViewId="0">
      <selection activeCell="J10" sqref="J10"/>
    </sheetView>
  </sheetViews>
  <sheetFormatPr defaultRowHeight="12.75"/>
  <cols>
    <col min="1" max="1" width="3.5703125" style="134" customWidth="1"/>
    <col min="2" max="3" width="2.7109375" style="129" customWidth="1"/>
    <col min="4" max="4" width="3.42578125" style="129" customWidth="1"/>
    <col min="5" max="5" width="22.28515625" style="265" customWidth="1"/>
    <col min="6" max="6" width="6.5703125" style="129" hidden="1" customWidth="1"/>
    <col min="7" max="7" width="8.5703125" style="129" customWidth="1"/>
    <col min="8" max="8" width="9.28515625" style="129" customWidth="1"/>
    <col min="9" max="9" width="9.7109375" style="129" customWidth="1"/>
    <col min="10" max="10" width="10.5703125" style="129" customWidth="1"/>
    <col min="11" max="11" width="9.5703125" style="129" customWidth="1"/>
    <col min="12" max="12" width="9.7109375" style="129" customWidth="1"/>
    <col min="13" max="13" width="9.42578125" style="129" customWidth="1"/>
    <col min="14" max="14" width="9.85546875" style="129" customWidth="1"/>
    <col min="15" max="15" width="8.7109375" style="129" customWidth="1"/>
    <col min="16" max="16" width="8.85546875" style="129" customWidth="1"/>
    <col min="17" max="17" width="8.5703125" style="129" customWidth="1"/>
    <col min="18" max="18" width="9.140625" style="129" customWidth="1"/>
    <col min="19" max="19" width="15" style="129" customWidth="1"/>
    <col min="20" max="20" width="12.7109375" style="129" customWidth="1"/>
    <col min="21" max="21" width="12.28515625" style="129" customWidth="1"/>
    <col min="22" max="22" width="11.5703125" style="129" bestFit="1" customWidth="1"/>
    <col min="23" max="256" width="9.140625" style="129"/>
    <col min="257" max="257" width="3.5703125" style="129" customWidth="1"/>
    <col min="258" max="259" width="2.7109375" style="129" customWidth="1"/>
    <col min="260" max="260" width="3.42578125" style="129" customWidth="1"/>
    <col min="261" max="261" width="22.28515625" style="129" customWidth="1"/>
    <col min="262" max="262" width="0" style="129" hidden="1" customWidth="1"/>
    <col min="263" max="263" width="8.5703125" style="129" customWidth="1"/>
    <col min="264" max="264" width="9.28515625" style="129" customWidth="1"/>
    <col min="265" max="265" width="9.7109375" style="129" customWidth="1"/>
    <col min="266" max="266" width="10.5703125" style="129" customWidth="1"/>
    <col min="267" max="267" width="9.5703125" style="129" customWidth="1"/>
    <col min="268" max="268" width="9.7109375" style="129" customWidth="1"/>
    <col min="269" max="269" width="9.42578125" style="129" customWidth="1"/>
    <col min="270" max="270" width="9.85546875" style="129" customWidth="1"/>
    <col min="271" max="271" width="8.7109375" style="129" customWidth="1"/>
    <col min="272" max="272" width="8.85546875" style="129" customWidth="1"/>
    <col min="273" max="273" width="8.5703125" style="129" customWidth="1"/>
    <col min="274" max="274" width="9.140625" style="129" customWidth="1"/>
    <col min="275" max="275" width="15" style="129" customWidth="1"/>
    <col min="276" max="276" width="12.7109375" style="129" customWidth="1"/>
    <col min="277" max="277" width="12.28515625" style="129" customWidth="1"/>
    <col min="278" max="278" width="11.5703125" style="129" bestFit="1" customWidth="1"/>
    <col min="279" max="512" width="9.140625" style="129"/>
    <col min="513" max="513" width="3.5703125" style="129" customWidth="1"/>
    <col min="514" max="515" width="2.7109375" style="129" customWidth="1"/>
    <col min="516" max="516" width="3.42578125" style="129" customWidth="1"/>
    <col min="517" max="517" width="22.28515625" style="129" customWidth="1"/>
    <col min="518" max="518" width="0" style="129" hidden="1" customWidth="1"/>
    <col min="519" max="519" width="8.5703125" style="129" customWidth="1"/>
    <col min="520" max="520" width="9.28515625" style="129" customWidth="1"/>
    <col min="521" max="521" width="9.7109375" style="129" customWidth="1"/>
    <col min="522" max="522" width="10.5703125" style="129" customWidth="1"/>
    <col min="523" max="523" width="9.5703125" style="129" customWidth="1"/>
    <col min="524" max="524" width="9.7109375" style="129" customWidth="1"/>
    <col min="525" max="525" width="9.42578125" style="129" customWidth="1"/>
    <col min="526" max="526" width="9.85546875" style="129" customWidth="1"/>
    <col min="527" max="527" width="8.7109375" style="129" customWidth="1"/>
    <col min="528" max="528" width="8.85546875" style="129" customWidth="1"/>
    <col min="529" max="529" width="8.5703125" style="129" customWidth="1"/>
    <col min="530" max="530" width="9.140625" style="129" customWidth="1"/>
    <col min="531" max="531" width="15" style="129" customWidth="1"/>
    <col min="532" max="532" width="12.7109375" style="129" customWidth="1"/>
    <col min="533" max="533" width="12.28515625" style="129" customWidth="1"/>
    <col min="534" max="534" width="11.5703125" style="129" bestFit="1" customWidth="1"/>
    <col min="535" max="768" width="9.140625" style="129"/>
    <col min="769" max="769" width="3.5703125" style="129" customWidth="1"/>
    <col min="770" max="771" width="2.7109375" style="129" customWidth="1"/>
    <col min="772" max="772" width="3.42578125" style="129" customWidth="1"/>
    <col min="773" max="773" width="22.28515625" style="129" customWidth="1"/>
    <col min="774" max="774" width="0" style="129" hidden="1" customWidth="1"/>
    <col min="775" max="775" width="8.5703125" style="129" customWidth="1"/>
    <col min="776" max="776" width="9.28515625" style="129" customWidth="1"/>
    <col min="777" max="777" width="9.7109375" style="129" customWidth="1"/>
    <col min="778" max="778" width="10.5703125" style="129" customWidth="1"/>
    <col min="779" max="779" width="9.5703125" style="129" customWidth="1"/>
    <col min="780" max="780" width="9.7109375" style="129" customWidth="1"/>
    <col min="781" max="781" width="9.42578125" style="129" customWidth="1"/>
    <col min="782" max="782" width="9.85546875" style="129" customWidth="1"/>
    <col min="783" max="783" width="8.7109375" style="129" customWidth="1"/>
    <col min="784" max="784" width="8.85546875" style="129" customWidth="1"/>
    <col min="785" max="785" width="8.5703125" style="129" customWidth="1"/>
    <col min="786" max="786" width="9.140625" style="129" customWidth="1"/>
    <col min="787" max="787" width="15" style="129" customWidth="1"/>
    <col min="788" max="788" width="12.7109375" style="129" customWidth="1"/>
    <col min="789" max="789" width="12.28515625" style="129" customWidth="1"/>
    <col min="790" max="790" width="11.5703125" style="129" bestFit="1" customWidth="1"/>
    <col min="791" max="1024" width="9.140625" style="129"/>
    <col min="1025" max="1025" width="3.5703125" style="129" customWidth="1"/>
    <col min="1026" max="1027" width="2.7109375" style="129" customWidth="1"/>
    <col min="1028" max="1028" width="3.42578125" style="129" customWidth="1"/>
    <col min="1029" max="1029" width="22.28515625" style="129" customWidth="1"/>
    <col min="1030" max="1030" width="0" style="129" hidden="1" customWidth="1"/>
    <col min="1031" max="1031" width="8.5703125" style="129" customWidth="1"/>
    <col min="1032" max="1032" width="9.28515625" style="129" customWidth="1"/>
    <col min="1033" max="1033" width="9.7109375" style="129" customWidth="1"/>
    <col min="1034" max="1034" width="10.5703125" style="129" customWidth="1"/>
    <col min="1035" max="1035" width="9.5703125" style="129" customWidth="1"/>
    <col min="1036" max="1036" width="9.7109375" style="129" customWidth="1"/>
    <col min="1037" max="1037" width="9.42578125" style="129" customWidth="1"/>
    <col min="1038" max="1038" width="9.85546875" style="129" customWidth="1"/>
    <col min="1039" max="1039" width="8.7109375" style="129" customWidth="1"/>
    <col min="1040" max="1040" width="8.85546875" style="129" customWidth="1"/>
    <col min="1041" max="1041" width="8.5703125" style="129" customWidth="1"/>
    <col min="1042" max="1042" width="9.140625" style="129" customWidth="1"/>
    <col min="1043" max="1043" width="15" style="129" customWidth="1"/>
    <col min="1044" max="1044" width="12.7109375" style="129" customWidth="1"/>
    <col min="1045" max="1045" width="12.28515625" style="129" customWidth="1"/>
    <col min="1046" max="1046" width="11.5703125" style="129" bestFit="1" customWidth="1"/>
    <col min="1047" max="1280" width="9.140625" style="129"/>
    <col min="1281" max="1281" width="3.5703125" style="129" customWidth="1"/>
    <col min="1282" max="1283" width="2.7109375" style="129" customWidth="1"/>
    <col min="1284" max="1284" width="3.42578125" style="129" customWidth="1"/>
    <col min="1285" max="1285" width="22.28515625" style="129" customWidth="1"/>
    <col min="1286" max="1286" width="0" style="129" hidden="1" customWidth="1"/>
    <col min="1287" max="1287" width="8.5703125" style="129" customWidth="1"/>
    <col min="1288" max="1288" width="9.28515625" style="129" customWidth="1"/>
    <col min="1289" max="1289" width="9.7109375" style="129" customWidth="1"/>
    <col min="1290" max="1290" width="10.5703125" style="129" customWidth="1"/>
    <col min="1291" max="1291" width="9.5703125" style="129" customWidth="1"/>
    <col min="1292" max="1292" width="9.7109375" style="129" customWidth="1"/>
    <col min="1293" max="1293" width="9.42578125" style="129" customWidth="1"/>
    <col min="1294" max="1294" width="9.85546875" style="129" customWidth="1"/>
    <col min="1295" max="1295" width="8.7109375" style="129" customWidth="1"/>
    <col min="1296" max="1296" width="8.85546875" style="129" customWidth="1"/>
    <col min="1297" max="1297" width="8.5703125" style="129" customWidth="1"/>
    <col min="1298" max="1298" width="9.140625" style="129" customWidth="1"/>
    <col min="1299" max="1299" width="15" style="129" customWidth="1"/>
    <col min="1300" max="1300" width="12.7109375" style="129" customWidth="1"/>
    <col min="1301" max="1301" width="12.28515625" style="129" customWidth="1"/>
    <col min="1302" max="1302" width="11.5703125" style="129" bestFit="1" customWidth="1"/>
    <col min="1303" max="1536" width="9.140625" style="129"/>
    <col min="1537" max="1537" width="3.5703125" style="129" customWidth="1"/>
    <col min="1538" max="1539" width="2.7109375" style="129" customWidth="1"/>
    <col min="1540" max="1540" width="3.42578125" style="129" customWidth="1"/>
    <col min="1541" max="1541" width="22.28515625" style="129" customWidth="1"/>
    <col min="1542" max="1542" width="0" style="129" hidden="1" customWidth="1"/>
    <col min="1543" max="1543" width="8.5703125" style="129" customWidth="1"/>
    <col min="1544" max="1544" width="9.28515625" style="129" customWidth="1"/>
    <col min="1545" max="1545" width="9.7109375" style="129" customWidth="1"/>
    <col min="1546" max="1546" width="10.5703125" style="129" customWidth="1"/>
    <col min="1547" max="1547" width="9.5703125" style="129" customWidth="1"/>
    <col min="1548" max="1548" width="9.7109375" style="129" customWidth="1"/>
    <col min="1549" max="1549" width="9.42578125" style="129" customWidth="1"/>
    <col min="1550" max="1550" width="9.85546875" style="129" customWidth="1"/>
    <col min="1551" max="1551" width="8.7109375" style="129" customWidth="1"/>
    <col min="1552" max="1552" width="8.85546875" style="129" customWidth="1"/>
    <col min="1553" max="1553" width="8.5703125" style="129" customWidth="1"/>
    <col min="1554" max="1554" width="9.140625" style="129" customWidth="1"/>
    <col min="1555" max="1555" width="15" style="129" customWidth="1"/>
    <col min="1556" max="1556" width="12.7109375" style="129" customWidth="1"/>
    <col min="1557" max="1557" width="12.28515625" style="129" customWidth="1"/>
    <col min="1558" max="1558" width="11.5703125" style="129" bestFit="1" customWidth="1"/>
    <col min="1559" max="1792" width="9.140625" style="129"/>
    <col min="1793" max="1793" width="3.5703125" style="129" customWidth="1"/>
    <col min="1794" max="1795" width="2.7109375" style="129" customWidth="1"/>
    <col min="1796" max="1796" width="3.42578125" style="129" customWidth="1"/>
    <col min="1797" max="1797" width="22.28515625" style="129" customWidth="1"/>
    <col min="1798" max="1798" width="0" style="129" hidden="1" customWidth="1"/>
    <col min="1799" max="1799" width="8.5703125" style="129" customWidth="1"/>
    <col min="1800" max="1800" width="9.28515625" style="129" customWidth="1"/>
    <col min="1801" max="1801" width="9.7109375" style="129" customWidth="1"/>
    <col min="1802" max="1802" width="10.5703125" style="129" customWidth="1"/>
    <col min="1803" max="1803" width="9.5703125" style="129" customWidth="1"/>
    <col min="1804" max="1804" width="9.7109375" style="129" customWidth="1"/>
    <col min="1805" max="1805" width="9.42578125" style="129" customWidth="1"/>
    <col min="1806" max="1806" width="9.85546875" style="129" customWidth="1"/>
    <col min="1807" max="1807" width="8.7109375" style="129" customWidth="1"/>
    <col min="1808" max="1808" width="8.85546875" style="129" customWidth="1"/>
    <col min="1809" max="1809" width="8.5703125" style="129" customWidth="1"/>
    <col min="1810" max="1810" width="9.140625" style="129" customWidth="1"/>
    <col min="1811" max="1811" width="15" style="129" customWidth="1"/>
    <col min="1812" max="1812" width="12.7109375" style="129" customWidth="1"/>
    <col min="1813" max="1813" width="12.28515625" style="129" customWidth="1"/>
    <col min="1814" max="1814" width="11.5703125" style="129" bestFit="1" customWidth="1"/>
    <col min="1815" max="2048" width="9.140625" style="129"/>
    <col min="2049" max="2049" width="3.5703125" style="129" customWidth="1"/>
    <col min="2050" max="2051" width="2.7109375" style="129" customWidth="1"/>
    <col min="2052" max="2052" width="3.42578125" style="129" customWidth="1"/>
    <col min="2053" max="2053" width="22.28515625" style="129" customWidth="1"/>
    <col min="2054" max="2054" width="0" style="129" hidden="1" customWidth="1"/>
    <col min="2055" max="2055" width="8.5703125" style="129" customWidth="1"/>
    <col min="2056" max="2056" width="9.28515625" style="129" customWidth="1"/>
    <col min="2057" max="2057" width="9.7109375" style="129" customWidth="1"/>
    <col min="2058" max="2058" width="10.5703125" style="129" customWidth="1"/>
    <col min="2059" max="2059" width="9.5703125" style="129" customWidth="1"/>
    <col min="2060" max="2060" width="9.7109375" style="129" customWidth="1"/>
    <col min="2061" max="2061" width="9.42578125" style="129" customWidth="1"/>
    <col min="2062" max="2062" width="9.85546875" style="129" customWidth="1"/>
    <col min="2063" max="2063" width="8.7109375" style="129" customWidth="1"/>
    <col min="2064" max="2064" width="8.85546875" style="129" customWidth="1"/>
    <col min="2065" max="2065" width="8.5703125" style="129" customWidth="1"/>
    <col min="2066" max="2066" width="9.140625" style="129" customWidth="1"/>
    <col min="2067" max="2067" width="15" style="129" customWidth="1"/>
    <col min="2068" max="2068" width="12.7109375" style="129" customWidth="1"/>
    <col min="2069" max="2069" width="12.28515625" style="129" customWidth="1"/>
    <col min="2070" max="2070" width="11.5703125" style="129" bestFit="1" customWidth="1"/>
    <col min="2071" max="2304" width="9.140625" style="129"/>
    <col min="2305" max="2305" width="3.5703125" style="129" customWidth="1"/>
    <col min="2306" max="2307" width="2.7109375" style="129" customWidth="1"/>
    <col min="2308" max="2308" width="3.42578125" style="129" customWidth="1"/>
    <col min="2309" max="2309" width="22.28515625" style="129" customWidth="1"/>
    <col min="2310" max="2310" width="0" style="129" hidden="1" customWidth="1"/>
    <col min="2311" max="2311" width="8.5703125" style="129" customWidth="1"/>
    <col min="2312" max="2312" width="9.28515625" style="129" customWidth="1"/>
    <col min="2313" max="2313" width="9.7109375" style="129" customWidth="1"/>
    <col min="2314" max="2314" width="10.5703125" style="129" customWidth="1"/>
    <col min="2315" max="2315" width="9.5703125" style="129" customWidth="1"/>
    <col min="2316" max="2316" width="9.7109375" style="129" customWidth="1"/>
    <col min="2317" max="2317" width="9.42578125" style="129" customWidth="1"/>
    <col min="2318" max="2318" width="9.85546875" style="129" customWidth="1"/>
    <col min="2319" max="2319" width="8.7109375" style="129" customWidth="1"/>
    <col min="2320" max="2320" width="8.85546875" style="129" customWidth="1"/>
    <col min="2321" max="2321" width="8.5703125" style="129" customWidth="1"/>
    <col min="2322" max="2322" width="9.140625" style="129" customWidth="1"/>
    <col min="2323" max="2323" width="15" style="129" customWidth="1"/>
    <col min="2324" max="2324" width="12.7109375" style="129" customWidth="1"/>
    <col min="2325" max="2325" width="12.28515625" style="129" customWidth="1"/>
    <col min="2326" max="2326" width="11.5703125" style="129" bestFit="1" customWidth="1"/>
    <col min="2327" max="2560" width="9.140625" style="129"/>
    <col min="2561" max="2561" width="3.5703125" style="129" customWidth="1"/>
    <col min="2562" max="2563" width="2.7109375" style="129" customWidth="1"/>
    <col min="2564" max="2564" width="3.42578125" style="129" customWidth="1"/>
    <col min="2565" max="2565" width="22.28515625" style="129" customWidth="1"/>
    <col min="2566" max="2566" width="0" style="129" hidden="1" customWidth="1"/>
    <col min="2567" max="2567" width="8.5703125" style="129" customWidth="1"/>
    <col min="2568" max="2568" width="9.28515625" style="129" customWidth="1"/>
    <col min="2569" max="2569" width="9.7109375" style="129" customWidth="1"/>
    <col min="2570" max="2570" width="10.5703125" style="129" customWidth="1"/>
    <col min="2571" max="2571" width="9.5703125" style="129" customWidth="1"/>
    <col min="2572" max="2572" width="9.7109375" style="129" customWidth="1"/>
    <col min="2573" max="2573" width="9.42578125" style="129" customWidth="1"/>
    <col min="2574" max="2574" width="9.85546875" style="129" customWidth="1"/>
    <col min="2575" max="2575" width="8.7109375" style="129" customWidth="1"/>
    <col min="2576" max="2576" width="8.85546875" style="129" customWidth="1"/>
    <col min="2577" max="2577" width="8.5703125" style="129" customWidth="1"/>
    <col min="2578" max="2578" width="9.140625" style="129" customWidth="1"/>
    <col min="2579" max="2579" width="15" style="129" customWidth="1"/>
    <col min="2580" max="2580" width="12.7109375" style="129" customWidth="1"/>
    <col min="2581" max="2581" width="12.28515625" style="129" customWidth="1"/>
    <col min="2582" max="2582" width="11.5703125" style="129" bestFit="1" customWidth="1"/>
    <col min="2583" max="2816" width="9.140625" style="129"/>
    <col min="2817" max="2817" width="3.5703125" style="129" customWidth="1"/>
    <col min="2818" max="2819" width="2.7109375" style="129" customWidth="1"/>
    <col min="2820" max="2820" width="3.42578125" style="129" customWidth="1"/>
    <col min="2821" max="2821" width="22.28515625" style="129" customWidth="1"/>
    <col min="2822" max="2822" width="0" style="129" hidden="1" customWidth="1"/>
    <col min="2823" max="2823" width="8.5703125" style="129" customWidth="1"/>
    <col min="2824" max="2824" width="9.28515625" style="129" customWidth="1"/>
    <col min="2825" max="2825" width="9.7109375" style="129" customWidth="1"/>
    <col min="2826" max="2826" width="10.5703125" style="129" customWidth="1"/>
    <col min="2827" max="2827" width="9.5703125" style="129" customWidth="1"/>
    <col min="2828" max="2828" width="9.7109375" style="129" customWidth="1"/>
    <col min="2829" max="2829" width="9.42578125" style="129" customWidth="1"/>
    <col min="2830" max="2830" width="9.85546875" style="129" customWidth="1"/>
    <col min="2831" max="2831" width="8.7109375" style="129" customWidth="1"/>
    <col min="2832" max="2832" width="8.85546875" style="129" customWidth="1"/>
    <col min="2833" max="2833" width="8.5703125" style="129" customWidth="1"/>
    <col min="2834" max="2834" width="9.140625" style="129" customWidth="1"/>
    <col min="2835" max="2835" width="15" style="129" customWidth="1"/>
    <col min="2836" max="2836" width="12.7109375" style="129" customWidth="1"/>
    <col min="2837" max="2837" width="12.28515625" style="129" customWidth="1"/>
    <col min="2838" max="2838" width="11.5703125" style="129" bestFit="1" customWidth="1"/>
    <col min="2839" max="3072" width="9.140625" style="129"/>
    <col min="3073" max="3073" width="3.5703125" style="129" customWidth="1"/>
    <col min="3074" max="3075" width="2.7109375" style="129" customWidth="1"/>
    <col min="3076" max="3076" width="3.42578125" style="129" customWidth="1"/>
    <col min="3077" max="3077" width="22.28515625" style="129" customWidth="1"/>
    <col min="3078" max="3078" width="0" style="129" hidden="1" customWidth="1"/>
    <col min="3079" max="3079" width="8.5703125" style="129" customWidth="1"/>
    <col min="3080" max="3080" width="9.28515625" style="129" customWidth="1"/>
    <col min="3081" max="3081" width="9.7109375" style="129" customWidth="1"/>
    <col min="3082" max="3082" width="10.5703125" style="129" customWidth="1"/>
    <col min="3083" max="3083" width="9.5703125" style="129" customWidth="1"/>
    <col min="3084" max="3084" width="9.7109375" style="129" customWidth="1"/>
    <col min="3085" max="3085" width="9.42578125" style="129" customWidth="1"/>
    <col min="3086" max="3086" width="9.85546875" style="129" customWidth="1"/>
    <col min="3087" max="3087" width="8.7109375" style="129" customWidth="1"/>
    <col min="3088" max="3088" width="8.85546875" style="129" customWidth="1"/>
    <col min="3089" max="3089" width="8.5703125" style="129" customWidth="1"/>
    <col min="3090" max="3090" width="9.140625" style="129" customWidth="1"/>
    <col min="3091" max="3091" width="15" style="129" customWidth="1"/>
    <col min="3092" max="3092" width="12.7109375" style="129" customWidth="1"/>
    <col min="3093" max="3093" width="12.28515625" style="129" customWidth="1"/>
    <col min="3094" max="3094" width="11.5703125" style="129" bestFit="1" customWidth="1"/>
    <col min="3095" max="3328" width="9.140625" style="129"/>
    <col min="3329" max="3329" width="3.5703125" style="129" customWidth="1"/>
    <col min="3330" max="3331" width="2.7109375" style="129" customWidth="1"/>
    <col min="3332" max="3332" width="3.42578125" style="129" customWidth="1"/>
    <col min="3333" max="3333" width="22.28515625" style="129" customWidth="1"/>
    <col min="3334" max="3334" width="0" style="129" hidden="1" customWidth="1"/>
    <col min="3335" max="3335" width="8.5703125" style="129" customWidth="1"/>
    <col min="3336" max="3336" width="9.28515625" style="129" customWidth="1"/>
    <col min="3337" max="3337" width="9.7109375" style="129" customWidth="1"/>
    <col min="3338" max="3338" width="10.5703125" style="129" customWidth="1"/>
    <col min="3339" max="3339" width="9.5703125" style="129" customWidth="1"/>
    <col min="3340" max="3340" width="9.7109375" style="129" customWidth="1"/>
    <col min="3341" max="3341" width="9.42578125" style="129" customWidth="1"/>
    <col min="3342" max="3342" width="9.85546875" style="129" customWidth="1"/>
    <col min="3343" max="3343" width="8.7109375" style="129" customWidth="1"/>
    <col min="3344" max="3344" width="8.85546875" style="129" customWidth="1"/>
    <col min="3345" max="3345" width="8.5703125" style="129" customWidth="1"/>
    <col min="3346" max="3346" width="9.140625" style="129" customWidth="1"/>
    <col min="3347" max="3347" width="15" style="129" customWidth="1"/>
    <col min="3348" max="3348" width="12.7109375" style="129" customWidth="1"/>
    <col min="3349" max="3349" width="12.28515625" style="129" customWidth="1"/>
    <col min="3350" max="3350" width="11.5703125" style="129" bestFit="1" customWidth="1"/>
    <col min="3351" max="3584" width="9.140625" style="129"/>
    <col min="3585" max="3585" width="3.5703125" style="129" customWidth="1"/>
    <col min="3586" max="3587" width="2.7109375" style="129" customWidth="1"/>
    <col min="3588" max="3588" width="3.42578125" style="129" customWidth="1"/>
    <col min="3589" max="3589" width="22.28515625" style="129" customWidth="1"/>
    <col min="3590" max="3590" width="0" style="129" hidden="1" customWidth="1"/>
    <col min="3591" max="3591" width="8.5703125" style="129" customWidth="1"/>
    <col min="3592" max="3592" width="9.28515625" style="129" customWidth="1"/>
    <col min="3593" max="3593" width="9.7109375" style="129" customWidth="1"/>
    <col min="3594" max="3594" width="10.5703125" style="129" customWidth="1"/>
    <col min="3595" max="3595" width="9.5703125" style="129" customWidth="1"/>
    <col min="3596" max="3596" width="9.7109375" style="129" customWidth="1"/>
    <col min="3597" max="3597" width="9.42578125" style="129" customWidth="1"/>
    <col min="3598" max="3598" width="9.85546875" style="129" customWidth="1"/>
    <col min="3599" max="3599" width="8.7109375" style="129" customWidth="1"/>
    <col min="3600" max="3600" width="8.85546875" style="129" customWidth="1"/>
    <col min="3601" max="3601" width="8.5703125" style="129" customWidth="1"/>
    <col min="3602" max="3602" width="9.140625" style="129" customWidth="1"/>
    <col min="3603" max="3603" width="15" style="129" customWidth="1"/>
    <col min="3604" max="3604" width="12.7109375" style="129" customWidth="1"/>
    <col min="3605" max="3605" width="12.28515625" style="129" customWidth="1"/>
    <col min="3606" max="3606" width="11.5703125" style="129" bestFit="1" customWidth="1"/>
    <col min="3607" max="3840" width="9.140625" style="129"/>
    <col min="3841" max="3841" width="3.5703125" style="129" customWidth="1"/>
    <col min="3842" max="3843" width="2.7109375" style="129" customWidth="1"/>
    <col min="3844" max="3844" width="3.42578125" style="129" customWidth="1"/>
    <col min="3845" max="3845" width="22.28515625" style="129" customWidth="1"/>
    <col min="3846" max="3846" width="0" style="129" hidden="1" customWidth="1"/>
    <col min="3847" max="3847" width="8.5703125" style="129" customWidth="1"/>
    <col min="3848" max="3848" width="9.28515625" style="129" customWidth="1"/>
    <col min="3849" max="3849" width="9.7109375" style="129" customWidth="1"/>
    <col min="3850" max="3850" width="10.5703125" style="129" customWidth="1"/>
    <col min="3851" max="3851" width="9.5703125" style="129" customWidth="1"/>
    <col min="3852" max="3852" width="9.7109375" style="129" customWidth="1"/>
    <col min="3853" max="3853" width="9.42578125" style="129" customWidth="1"/>
    <col min="3854" max="3854" width="9.85546875" style="129" customWidth="1"/>
    <col min="3855" max="3855" width="8.7109375" style="129" customWidth="1"/>
    <col min="3856" max="3856" width="8.85546875" style="129" customWidth="1"/>
    <col min="3857" max="3857" width="8.5703125" style="129" customWidth="1"/>
    <col min="3858" max="3858" width="9.140625" style="129" customWidth="1"/>
    <col min="3859" max="3859" width="15" style="129" customWidth="1"/>
    <col min="3860" max="3860" width="12.7109375" style="129" customWidth="1"/>
    <col min="3861" max="3861" width="12.28515625" style="129" customWidth="1"/>
    <col min="3862" max="3862" width="11.5703125" style="129" bestFit="1" customWidth="1"/>
    <col min="3863" max="4096" width="9.140625" style="129"/>
    <col min="4097" max="4097" width="3.5703125" style="129" customWidth="1"/>
    <col min="4098" max="4099" width="2.7109375" style="129" customWidth="1"/>
    <col min="4100" max="4100" width="3.42578125" style="129" customWidth="1"/>
    <col min="4101" max="4101" width="22.28515625" style="129" customWidth="1"/>
    <col min="4102" max="4102" width="0" style="129" hidden="1" customWidth="1"/>
    <col min="4103" max="4103" width="8.5703125" style="129" customWidth="1"/>
    <col min="4104" max="4104" width="9.28515625" style="129" customWidth="1"/>
    <col min="4105" max="4105" width="9.7109375" style="129" customWidth="1"/>
    <col min="4106" max="4106" width="10.5703125" style="129" customWidth="1"/>
    <col min="4107" max="4107" width="9.5703125" style="129" customWidth="1"/>
    <col min="4108" max="4108" width="9.7109375" style="129" customWidth="1"/>
    <col min="4109" max="4109" width="9.42578125" style="129" customWidth="1"/>
    <col min="4110" max="4110" width="9.85546875" style="129" customWidth="1"/>
    <col min="4111" max="4111" width="8.7109375" style="129" customWidth="1"/>
    <col min="4112" max="4112" width="8.85546875" style="129" customWidth="1"/>
    <col min="4113" max="4113" width="8.5703125" style="129" customWidth="1"/>
    <col min="4114" max="4114" width="9.140625" style="129" customWidth="1"/>
    <col min="4115" max="4115" width="15" style="129" customWidth="1"/>
    <col min="4116" max="4116" width="12.7109375" style="129" customWidth="1"/>
    <col min="4117" max="4117" width="12.28515625" style="129" customWidth="1"/>
    <col min="4118" max="4118" width="11.5703125" style="129" bestFit="1" customWidth="1"/>
    <col min="4119" max="4352" width="9.140625" style="129"/>
    <col min="4353" max="4353" width="3.5703125" style="129" customWidth="1"/>
    <col min="4354" max="4355" width="2.7109375" style="129" customWidth="1"/>
    <col min="4356" max="4356" width="3.42578125" style="129" customWidth="1"/>
    <col min="4357" max="4357" width="22.28515625" style="129" customWidth="1"/>
    <col min="4358" max="4358" width="0" style="129" hidden="1" customWidth="1"/>
    <col min="4359" max="4359" width="8.5703125" style="129" customWidth="1"/>
    <col min="4360" max="4360" width="9.28515625" style="129" customWidth="1"/>
    <col min="4361" max="4361" width="9.7109375" style="129" customWidth="1"/>
    <col min="4362" max="4362" width="10.5703125" style="129" customWidth="1"/>
    <col min="4363" max="4363" width="9.5703125" style="129" customWidth="1"/>
    <col min="4364" max="4364" width="9.7109375" style="129" customWidth="1"/>
    <col min="4365" max="4365" width="9.42578125" style="129" customWidth="1"/>
    <col min="4366" max="4366" width="9.85546875" style="129" customWidth="1"/>
    <col min="4367" max="4367" width="8.7109375" style="129" customWidth="1"/>
    <col min="4368" max="4368" width="8.85546875" style="129" customWidth="1"/>
    <col min="4369" max="4369" width="8.5703125" style="129" customWidth="1"/>
    <col min="4370" max="4370" width="9.140625" style="129" customWidth="1"/>
    <col min="4371" max="4371" width="15" style="129" customWidth="1"/>
    <col min="4372" max="4372" width="12.7109375" style="129" customWidth="1"/>
    <col min="4373" max="4373" width="12.28515625" style="129" customWidth="1"/>
    <col min="4374" max="4374" width="11.5703125" style="129" bestFit="1" customWidth="1"/>
    <col min="4375" max="4608" width="9.140625" style="129"/>
    <col min="4609" max="4609" width="3.5703125" style="129" customWidth="1"/>
    <col min="4610" max="4611" width="2.7109375" style="129" customWidth="1"/>
    <col min="4612" max="4612" width="3.42578125" style="129" customWidth="1"/>
    <col min="4613" max="4613" width="22.28515625" style="129" customWidth="1"/>
    <col min="4614" max="4614" width="0" style="129" hidden="1" customWidth="1"/>
    <col min="4615" max="4615" width="8.5703125" style="129" customWidth="1"/>
    <col min="4616" max="4616" width="9.28515625" style="129" customWidth="1"/>
    <col min="4617" max="4617" width="9.7109375" style="129" customWidth="1"/>
    <col min="4618" max="4618" width="10.5703125" style="129" customWidth="1"/>
    <col min="4619" max="4619" width="9.5703125" style="129" customWidth="1"/>
    <col min="4620" max="4620" width="9.7109375" style="129" customWidth="1"/>
    <col min="4621" max="4621" width="9.42578125" style="129" customWidth="1"/>
    <col min="4622" max="4622" width="9.85546875" style="129" customWidth="1"/>
    <col min="4623" max="4623" width="8.7109375" style="129" customWidth="1"/>
    <col min="4624" max="4624" width="8.85546875" style="129" customWidth="1"/>
    <col min="4625" max="4625" width="8.5703125" style="129" customWidth="1"/>
    <col min="4626" max="4626" width="9.140625" style="129" customWidth="1"/>
    <col min="4627" max="4627" width="15" style="129" customWidth="1"/>
    <col min="4628" max="4628" width="12.7109375" style="129" customWidth="1"/>
    <col min="4629" max="4629" width="12.28515625" style="129" customWidth="1"/>
    <col min="4630" max="4630" width="11.5703125" style="129" bestFit="1" customWidth="1"/>
    <col min="4631" max="4864" width="9.140625" style="129"/>
    <col min="4865" max="4865" width="3.5703125" style="129" customWidth="1"/>
    <col min="4866" max="4867" width="2.7109375" style="129" customWidth="1"/>
    <col min="4868" max="4868" width="3.42578125" style="129" customWidth="1"/>
    <col min="4869" max="4869" width="22.28515625" style="129" customWidth="1"/>
    <col min="4870" max="4870" width="0" style="129" hidden="1" customWidth="1"/>
    <col min="4871" max="4871" width="8.5703125" style="129" customWidth="1"/>
    <col min="4872" max="4872" width="9.28515625" style="129" customWidth="1"/>
    <col min="4873" max="4873" width="9.7109375" style="129" customWidth="1"/>
    <col min="4874" max="4874" width="10.5703125" style="129" customWidth="1"/>
    <col min="4875" max="4875" width="9.5703125" style="129" customWidth="1"/>
    <col min="4876" max="4876" width="9.7109375" style="129" customWidth="1"/>
    <col min="4877" max="4877" width="9.42578125" style="129" customWidth="1"/>
    <col min="4878" max="4878" width="9.85546875" style="129" customWidth="1"/>
    <col min="4879" max="4879" width="8.7109375" style="129" customWidth="1"/>
    <col min="4880" max="4880" width="8.85546875" style="129" customWidth="1"/>
    <col min="4881" max="4881" width="8.5703125" style="129" customWidth="1"/>
    <col min="4882" max="4882" width="9.140625" style="129" customWidth="1"/>
    <col min="4883" max="4883" width="15" style="129" customWidth="1"/>
    <col min="4884" max="4884" width="12.7109375" style="129" customWidth="1"/>
    <col min="4885" max="4885" width="12.28515625" style="129" customWidth="1"/>
    <col min="4886" max="4886" width="11.5703125" style="129" bestFit="1" customWidth="1"/>
    <col min="4887" max="5120" width="9.140625" style="129"/>
    <col min="5121" max="5121" width="3.5703125" style="129" customWidth="1"/>
    <col min="5122" max="5123" width="2.7109375" style="129" customWidth="1"/>
    <col min="5124" max="5124" width="3.42578125" style="129" customWidth="1"/>
    <col min="5125" max="5125" width="22.28515625" style="129" customWidth="1"/>
    <col min="5126" max="5126" width="0" style="129" hidden="1" customWidth="1"/>
    <col min="5127" max="5127" width="8.5703125" style="129" customWidth="1"/>
    <col min="5128" max="5128" width="9.28515625" style="129" customWidth="1"/>
    <col min="5129" max="5129" width="9.7109375" style="129" customWidth="1"/>
    <col min="5130" max="5130" width="10.5703125" style="129" customWidth="1"/>
    <col min="5131" max="5131" width="9.5703125" style="129" customWidth="1"/>
    <col min="5132" max="5132" width="9.7109375" style="129" customWidth="1"/>
    <col min="5133" max="5133" width="9.42578125" style="129" customWidth="1"/>
    <col min="5134" max="5134" width="9.85546875" style="129" customWidth="1"/>
    <col min="5135" max="5135" width="8.7109375" style="129" customWidth="1"/>
    <col min="5136" max="5136" width="8.85546875" style="129" customWidth="1"/>
    <col min="5137" max="5137" width="8.5703125" style="129" customWidth="1"/>
    <col min="5138" max="5138" width="9.140625" style="129" customWidth="1"/>
    <col min="5139" max="5139" width="15" style="129" customWidth="1"/>
    <col min="5140" max="5140" width="12.7109375" style="129" customWidth="1"/>
    <col min="5141" max="5141" width="12.28515625" style="129" customWidth="1"/>
    <col min="5142" max="5142" width="11.5703125" style="129" bestFit="1" customWidth="1"/>
    <col min="5143" max="5376" width="9.140625" style="129"/>
    <col min="5377" max="5377" width="3.5703125" style="129" customWidth="1"/>
    <col min="5378" max="5379" width="2.7109375" style="129" customWidth="1"/>
    <col min="5380" max="5380" width="3.42578125" style="129" customWidth="1"/>
    <col min="5381" max="5381" width="22.28515625" style="129" customWidth="1"/>
    <col min="5382" max="5382" width="0" style="129" hidden="1" customWidth="1"/>
    <col min="5383" max="5383" width="8.5703125" style="129" customWidth="1"/>
    <col min="5384" max="5384" width="9.28515625" style="129" customWidth="1"/>
    <col min="5385" max="5385" width="9.7109375" style="129" customWidth="1"/>
    <col min="5386" max="5386" width="10.5703125" style="129" customWidth="1"/>
    <col min="5387" max="5387" width="9.5703125" style="129" customWidth="1"/>
    <col min="5388" max="5388" width="9.7109375" style="129" customWidth="1"/>
    <col min="5389" max="5389" width="9.42578125" style="129" customWidth="1"/>
    <col min="5390" max="5390" width="9.85546875" style="129" customWidth="1"/>
    <col min="5391" max="5391" width="8.7109375" style="129" customWidth="1"/>
    <col min="5392" max="5392" width="8.85546875" style="129" customWidth="1"/>
    <col min="5393" max="5393" width="8.5703125" style="129" customWidth="1"/>
    <col min="5394" max="5394" width="9.140625" style="129" customWidth="1"/>
    <col min="5395" max="5395" width="15" style="129" customWidth="1"/>
    <col min="5396" max="5396" width="12.7109375" style="129" customWidth="1"/>
    <col min="5397" max="5397" width="12.28515625" style="129" customWidth="1"/>
    <col min="5398" max="5398" width="11.5703125" style="129" bestFit="1" customWidth="1"/>
    <col min="5399" max="5632" width="9.140625" style="129"/>
    <col min="5633" max="5633" width="3.5703125" style="129" customWidth="1"/>
    <col min="5634" max="5635" width="2.7109375" style="129" customWidth="1"/>
    <col min="5636" max="5636" width="3.42578125" style="129" customWidth="1"/>
    <col min="5637" max="5637" width="22.28515625" style="129" customWidth="1"/>
    <col min="5638" max="5638" width="0" style="129" hidden="1" customWidth="1"/>
    <col min="5639" max="5639" width="8.5703125" style="129" customWidth="1"/>
    <col min="5640" max="5640" width="9.28515625" style="129" customWidth="1"/>
    <col min="5641" max="5641" width="9.7109375" style="129" customWidth="1"/>
    <col min="5642" max="5642" width="10.5703125" style="129" customWidth="1"/>
    <col min="5643" max="5643" width="9.5703125" style="129" customWidth="1"/>
    <col min="5644" max="5644" width="9.7109375" style="129" customWidth="1"/>
    <col min="5645" max="5645" width="9.42578125" style="129" customWidth="1"/>
    <col min="5646" max="5646" width="9.85546875" style="129" customWidth="1"/>
    <col min="5647" max="5647" width="8.7109375" style="129" customWidth="1"/>
    <col min="5648" max="5648" width="8.85546875" style="129" customWidth="1"/>
    <col min="5649" max="5649" width="8.5703125" style="129" customWidth="1"/>
    <col min="5650" max="5650" width="9.140625" style="129" customWidth="1"/>
    <col min="5651" max="5651" width="15" style="129" customWidth="1"/>
    <col min="5652" max="5652" width="12.7109375" style="129" customWidth="1"/>
    <col min="5653" max="5653" width="12.28515625" style="129" customWidth="1"/>
    <col min="5654" max="5654" width="11.5703125" style="129" bestFit="1" customWidth="1"/>
    <col min="5655" max="5888" width="9.140625" style="129"/>
    <col min="5889" max="5889" width="3.5703125" style="129" customWidth="1"/>
    <col min="5890" max="5891" width="2.7109375" style="129" customWidth="1"/>
    <col min="5892" max="5892" width="3.42578125" style="129" customWidth="1"/>
    <col min="5893" max="5893" width="22.28515625" style="129" customWidth="1"/>
    <col min="5894" max="5894" width="0" style="129" hidden="1" customWidth="1"/>
    <col min="5895" max="5895" width="8.5703125" style="129" customWidth="1"/>
    <col min="5896" max="5896" width="9.28515625" style="129" customWidth="1"/>
    <col min="5897" max="5897" width="9.7109375" style="129" customWidth="1"/>
    <col min="5898" max="5898" width="10.5703125" style="129" customWidth="1"/>
    <col min="5899" max="5899" width="9.5703125" style="129" customWidth="1"/>
    <col min="5900" max="5900" width="9.7109375" style="129" customWidth="1"/>
    <col min="5901" max="5901" width="9.42578125" style="129" customWidth="1"/>
    <col min="5902" max="5902" width="9.85546875" style="129" customWidth="1"/>
    <col min="5903" max="5903" width="8.7109375" style="129" customWidth="1"/>
    <col min="5904" max="5904" width="8.85546875" style="129" customWidth="1"/>
    <col min="5905" max="5905" width="8.5703125" style="129" customWidth="1"/>
    <col min="5906" max="5906" width="9.140625" style="129" customWidth="1"/>
    <col min="5907" max="5907" width="15" style="129" customWidth="1"/>
    <col min="5908" max="5908" width="12.7109375" style="129" customWidth="1"/>
    <col min="5909" max="5909" width="12.28515625" style="129" customWidth="1"/>
    <col min="5910" max="5910" width="11.5703125" style="129" bestFit="1" customWidth="1"/>
    <col min="5911" max="6144" width="9.140625" style="129"/>
    <col min="6145" max="6145" width="3.5703125" style="129" customWidth="1"/>
    <col min="6146" max="6147" width="2.7109375" style="129" customWidth="1"/>
    <col min="6148" max="6148" width="3.42578125" style="129" customWidth="1"/>
    <col min="6149" max="6149" width="22.28515625" style="129" customWidth="1"/>
    <col min="6150" max="6150" width="0" style="129" hidden="1" customWidth="1"/>
    <col min="6151" max="6151" width="8.5703125" style="129" customWidth="1"/>
    <col min="6152" max="6152" width="9.28515625" style="129" customWidth="1"/>
    <col min="6153" max="6153" width="9.7109375" style="129" customWidth="1"/>
    <col min="6154" max="6154" width="10.5703125" style="129" customWidth="1"/>
    <col min="6155" max="6155" width="9.5703125" style="129" customWidth="1"/>
    <col min="6156" max="6156" width="9.7109375" style="129" customWidth="1"/>
    <col min="6157" max="6157" width="9.42578125" style="129" customWidth="1"/>
    <col min="6158" max="6158" width="9.85546875" style="129" customWidth="1"/>
    <col min="6159" max="6159" width="8.7109375" style="129" customWidth="1"/>
    <col min="6160" max="6160" width="8.85546875" style="129" customWidth="1"/>
    <col min="6161" max="6161" width="8.5703125" style="129" customWidth="1"/>
    <col min="6162" max="6162" width="9.140625" style="129" customWidth="1"/>
    <col min="6163" max="6163" width="15" style="129" customWidth="1"/>
    <col min="6164" max="6164" width="12.7109375" style="129" customWidth="1"/>
    <col min="6165" max="6165" width="12.28515625" style="129" customWidth="1"/>
    <col min="6166" max="6166" width="11.5703125" style="129" bestFit="1" customWidth="1"/>
    <col min="6167" max="6400" width="9.140625" style="129"/>
    <col min="6401" max="6401" width="3.5703125" style="129" customWidth="1"/>
    <col min="6402" max="6403" width="2.7109375" style="129" customWidth="1"/>
    <col min="6404" max="6404" width="3.42578125" style="129" customWidth="1"/>
    <col min="6405" max="6405" width="22.28515625" style="129" customWidth="1"/>
    <col min="6406" max="6406" width="0" style="129" hidden="1" customWidth="1"/>
    <col min="6407" max="6407" width="8.5703125" style="129" customWidth="1"/>
    <col min="6408" max="6408" width="9.28515625" style="129" customWidth="1"/>
    <col min="6409" max="6409" width="9.7109375" style="129" customWidth="1"/>
    <col min="6410" max="6410" width="10.5703125" style="129" customWidth="1"/>
    <col min="6411" max="6411" width="9.5703125" style="129" customWidth="1"/>
    <col min="6412" max="6412" width="9.7109375" style="129" customWidth="1"/>
    <col min="6413" max="6413" width="9.42578125" style="129" customWidth="1"/>
    <col min="6414" max="6414" width="9.85546875" style="129" customWidth="1"/>
    <col min="6415" max="6415" width="8.7109375" style="129" customWidth="1"/>
    <col min="6416" max="6416" width="8.85546875" style="129" customWidth="1"/>
    <col min="6417" max="6417" width="8.5703125" style="129" customWidth="1"/>
    <col min="6418" max="6418" width="9.140625" style="129" customWidth="1"/>
    <col min="6419" max="6419" width="15" style="129" customWidth="1"/>
    <col min="6420" max="6420" width="12.7109375" style="129" customWidth="1"/>
    <col min="6421" max="6421" width="12.28515625" style="129" customWidth="1"/>
    <col min="6422" max="6422" width="11.5703125" style="129" bestFit="1" customWidth="1"/>
    <col min="6423" max="6656" width="9.140625" style="129"/>
    <col min="6657" max="6657" width="3.5703125" style="129" customWidth="1"/>
    <col min="6658" max="6659" width="2.7109375" style="129" customWidth="1"/>
    <col min="6660" max="6660" width="3.42578125" style="129" customWidth="1"/>
    <col min="6661" max="6661" width="22.28515625" style="129" customWidth="1"/>
    <col min="6662" max="6662" width="0" style="129" hidden="1" customWidth="1"/>
    <col min="6663" max="6663" width="8.5703125" style="129" customWidth="1"/>
    <col min="6664" max="6664" width="9.28515625" style="129" customWidth="1"/>
    <col min="6665" max="6665" width="9.7109375" style="129" customWidth="1"/>
    <col min="6666" max="6666" width="10.5703125" style="129" customWidth="1"/>
    <col min="6667" max="6667" width="9.5703125" style="129" customWidth="1"/>
    <col min="6668" max="6668" width="9.7109375" style="129" customWidth="1"/>
    <col min="6669" max="6669" width="9.42578125" style="129" customWidth="1"/>
    <col min="6670" max="6670" width="9.85546875" style="129" customWidth="1"/>
    <col min="6671" max="6671" width="8.7109375" style="129" customWidth="1"/>
    <col min="6672" max="6672" width="8.85546875" style="129" customWidth="1"/>
    <col min="6673" max="6673" width="8.5703125" style="129" customWidth="1"/>
    <col min="6674" max="6674" width="9.140625" style="129" customWidth="1"/>
    <col min="6675" max="6675" width="15" style="129" customWidth="1"/>
    <col min="6676" max="6676" width="12.7109375" style="129" customWidth="1"/>
    <col min="6677" max="6677" width="12.28515625" style="129" customWidth="1"/>
    <col min="6678" max="6678" width="11.5703125" style="129" bestFit="1" customWidth="1"/>
    <col min="6679" max="6912" width="9.140625" style="129"/>
    <col min="6913" max="6913" width="3.5703125" style="129" customWidth="1"/>
    <col min="6914" max="6915" width="2.7109375" style="129" customWidth="1"/>
    <col min="6916" max="6916" width="3.42578125" style="129" customWidth="1"/>
    <col min="6917" max="6917" width="22.28515625" style="129" customWidth="1"/>
    <col min="6918" max="6918" width="0" style="129" hidden="1" customWidth="1"/>
    <col min="6919" max="6919" width="8.5703125" style="129" customWidth="1"/>
    <col min="6920" max="6920" width="9.28515625" style="129" customWidth="1"/>
    <col min="6921" max="6921" width="9.7109375" style="129" customWidth="1"/>
    <col min="6922" max="6922" width="10.5703125" style="129" customWidth="1"/>
    <col min="6923" max="6923" width="9.5703125" style="129" customWidth="1"/>
    <col min="6924" max="6924" width="9.7109375" style="129" customWidth="1"/>
    <col min="6925" max="6925" width="9.42578125" style="129" customWidth="1"/>
    <col min="6926" max="6926" width="9.85546875" style="129" customWidth="1"/>
    <col min="6927" max="6927" width="8.7109375" style="129" customWidth="1"/>
    <col min="6928" max="6928" width="8.85546875" style="129" customWidth="1"/>
    <col min="6929" max="6929" width="8.5703125" style="129" customWidth="1"/>
    <col min="6930" max="6930" width="9.140625" style="129" customWidth="1"/>
    <col min="6931" max="6931" width="15" style="129" customWidth="1"/>
    <col min="6932" max="6932" width="12.7109375" style="129" customWidth="1"/>
    <col min="6933" max="6933" width="12.28515625" style="129" customWidth="1"/>
    <col min="6934" max="6934" width="11.5703125" style="129" bestFit="1" customWidth="1"/>
    <col min="6935" max="7168" width="9.140625" style="129"/>
    <col min="7169" max="7169" width="3.5703125" style="129" customWidth="1"/>
    <col min="7170" max="7171" width="2.7109375" style="129" customWidth="1"/>
    <col min="7172" max="7172" width="3.42578125" style="129" customWidth="1"/>
    <col min="7173" max="7173" width="22.28515625" style="129" customWidth="1"/>
    <col min="7174" max="7174" width="0" style="129" hidden="1" customWidth="1"/>
    <col min="7175" max="7175" width="8.5703125" style="129" customWidth="1"/>
    <col min="7176" max="7176" width="9.28515625" style="129" customWidth="1"/>
    <col min="7177" max="7177" width="9.7109375" style="129" customWidth="1"/>
    <col min="7178" max="7178" width="10.5703125" style="129" customWidth="1"/>
    <col min="7179" max="7179" width="9.5703125" style="129" customWidth="1"/>
    <col min="7180" max="7180" width="9.7109375" style="129" customWidth="1"/>
    <col min="7181" max="7181" width="9.42578125" style="129" customWidth="1"/>
    <col min="7182" max="7182" width="9.85546875" style="129" customWidth="1"/>
    <col min="7183" max="7183" width="8.7109375" style="129" customWidth="1"/>
    <col min="7184" max="7184" width="8.85546875" style="129" customWidth="1"/>
    <col min="7185" max="7185" width="8.5703125" style="129" customWidth="1"/>
    <col min="7186" max="7186" width="9.140625" style="129" customWidth="1"/>
    <col min="7187" max="7187" width="15" style="129" customWidth="1"/>
    <col min="7188" max="7188" width="12.7109375" style="129" customWidth="1"/>
    <col min="7189" max="7189" width="12.28515625" style="129" customWidth="1"/>
    <col min="7190" max="7190" width="11.5703125" style="129" bestFit="1" customWidth="1"/>
    <col min="7191" max="7424" width="9.140625" style="129"/>
    <col min="7425" max="7425" width="3.5703125" style="129" customWidth="1"/>
    <col min="7426" max="7427" width="2.7109375" style="129" customWidth="1"/>
    <col min="7428" max="7428" width="3.42578125" style="129" customWidth="1"/>
    <col min="7429" max="7429" width="22.28515625" style="129" customWidth="1"/>
    <col min="7430" max="7430" width="0" style="129" hidden="1" customWidth="1"/>
    <col min="7431" max="7431" width="8.5703125" style="129" customWidth="1"/>
    <col min="7432" max="7432" width="9.28515625" style="129" customWidth="1"/>
    <col min="7433" max="7433" width="9.7109375" style="129" customWidth="1"/>
    <col min="7434" max="7434" width="10.5703125" style="129" customWidth="1"/>
    <col min="7435" max="7435" width="9.5703125" style="129" customWidth="1"/>
    <col min="7436" max="7436" width="9.7109375" style="129" customWidth="1"/>
    <col min="7437" max="7437" width="9.42578125" style="129" customWidth="1"/>
    <col min="7438" max="7438" width="9.85546875" style="129" customWidth="1"/>
    <col min="7439" max="7439" width="8.7109375" style="129" customWidth="1"/>
    <col min="7440" max="7440" width="8.85546875" style="129" customWidth="1"/>
    <col min="7441" max="7441" width="8.5703125" style="129" customWidth="1"/>
    <col min="7442" max="7442" width="9.140625" style="129" customWidth="1"/>
    <col min="7443" max="7443" width="15" style="129" customWidth="1"/>
    <col min="7444" max="7444" width="12.7109375" style="129" customWidth="1"/>
    <col min="7445" max="7445" width="12.28515625" style="129" customWidth="1"/>
    <col min="7446" max="7446" width="11.5703125" style="129" bestFit="1" customWidth="1"/>
    <col min="7447" max="7680" width="9.140625" style="129"/>
    <col min="7681" max="7681" width="3.5703125" style="129" customWidth="1"/>
    <col min="7682" max="7683" width="2.7109375" style="129" customWidth="1"/>
    <col min="7684" max="7684" width="3.42578125" style="129" customWidth="1"/>
    <col min="7685" max="7685" width="22.28515625" style="129" customWidth="1"/>
    <col min="7686" max="7686" width="0" style="129" hidden="1" customWidth="1"/>
    <col min="7687" max="7687" width="8.5703125" style="129" customWidth="1"/>
    <col min="7688" max="7688" width="9.28515625" style="129" customWidth="1"/>
    <col min="7689" max="7689" width="9.7109375" style="129" customWidth="1"/>
    <col min="7690" max="7690" width="10.5703125" style="129" customWidth="1"/>
    <col min="7691" max="7691" width="9.5703125" style="129" customWidth="1"/>
    <col min="7692" max="7692" width="9.7109375" style="129" customWidth="1"/>
    <col min="7693" max="7693" width="9.42578125" style="129" customWidth="1"/>
    <col min="7694" max="7694" width="9.85546875" style="129" customWidth="1"/>
    <col min="7695" max="7695" width="8.7109375" style="129" customWidth="1"/>
    <col min="7696" max="7696" width="8.85546875" style="129" customWidth="1"/>
    <col min="7697" max="7697" width="8.5703125" style="129" customWidth="1"/>
    <col min="7698" max="7698" width="9.140625" style="129" customWidth="1"/>
    <col min="7699" max="7699" width="15" style="129" customWidth="1"/>
    <col min="7700" max="7700" width="12.7109375" style="129" customWidth="1"/>
    <col min="7701" max="7701" width="12.28515625" style="129" customWidth="1"/>
    <col min="7702" max="7702" width="11.5703125" style="129" bestFit="1" customWidth="1"/>
    <col min="7703" max="7936" width="9.140625" style="129"/>
    <col min="7937" max="7937" width="3.5703125" style="129" customWidth="1"/>
    <col min="7938" max="7939" width="2.7109375" style="129" customWidth="1"/>
    <col min="7940" max="7940" width="3.42578125" style="129" customWidth="1"/>
    <col min="7941" max="7941" width="22.28515625" style="129" customWidth="1"/>
    <col min="7942" max="7942" width="0" style="129" hidden="1" customWidth="1"/>
    <col min="7943" max="7943" width="8.5703125" style="129" customWidth="1"/>
    <col min="7944" max="7944" width="9.28515625" style="129" customWidth="1"/>
    <col min="7945" max="7945" width="9.7109375" style="129" customWidth="1"/>
    <col min="7946" max="7946" width="10.5703125" style="129" customWidth="1"/>
    <col min="7947" max="7947" width="9.5703125" style="129" customWidth="1"/>
    <col min="7948" max="7948" width="9.7109375" style="129" customWidth="1"/>
    <col min="7949" max="7949" width="9.42578125" style="129" customWidth="1"/>
    <col min="7950" max="7950" width="9.85546875" style="129" customWidth="1"/>
    <col min="7951" max="7951" width="8.7109375" style="129" customWidth="1"/>
    <col min="7952" max="7952" width="8.85546875" style="129" customWidth="1"/>
    <col min="7953" max="7953" width="8.5703125" style="129" customWidth="1"/>
    <col min="7954" max="7954" width="9.140625" style="129" customWidth="1"/>
    <col min="7955" max="7955" width="15" style="129" customWidth="1"/>
    <col min="7956" max="7956" width="12.7109375" style="129" customWidth="1"/>
    <col min="7957" max="7957" width="12.28515625" style="129" customWidth="1"/>
    <col min="7958" max="7958" width="11.5703125" style="129" bestFit="1" customWidth="1"/>
    <col min="7959" max="8192" width="9.140625" style="129"/>
    <col min="8193" max="8193" width="3.5703125" style="129" customWidth="1"/>
    <col min="8194" max="8195" width="2.7109375" style="129" customWidth="1"/>
    <col min="8196" max="8196" width="3.42578125" style="129" customWidth="1"/>
    <col min="8197" max="8197" width="22.28515625" style="129" customWidth="1"/>
    <col min="8198" max="8198" width="0" style="129" hidden="1" customWidth="1"/>
    <col min="8199" max="8199" width="8.5703125" style="129" customWidth="1"/>
    <col min="8200" max="8200" width="9.28515625" style="129" customWidth="1"/>
    <col min="8201" max="8201" width="9.7109375" style="129" customWidth="1"/>
    <col min="8202" max="8202" width="10.5703125" style="129" customWidth="1"/>
    <col min="8203" max="8203" width="9.5703125" style="129" customWidth="1"/>
    <col min="8204" max="8204" width="9.7109375" style="129" customWidth="1"/>
    <col min="8205" max="8205" width="9.42578125" style="129" customWidth="1"/>
    <col min="8206" max="8206" width="9.85546875" style="129" customWidth="1"/>
    <col min="8207" max="8207" width="8.7109375" style="129" customWidth="1"/>
    <col min="8208" max="8208" width="8.85546875" style="129" customWidth="1"/>
    <col min="8209" max="8209" width="8.5703125" style="129" customWidth="1"/>
    <col min="8210" max="8210" width="9.140625" style="129" customWidth="1"/>
    <col min="8211" max="8211" width="15" style="129" customWidth="1"/>
    <col min="8212" max="8212" width="12.7109375" style="129" customWidth="1"/>
    <col min="8213" max="8213" width="12.28515625" style="129" customWidth="1"/>
    <col min="8214" max="8214" width="11.5703125" style="129" bestFit="1" customWidth="1"/>
    <col min="8215" max="8448" width="9.140625" style="129"/>
    <col min="8449" max="8449" width="3.5703125" style="129" customWidth="1"/>
    <col min="8450" max="8451" width="2.7109375" style="129" customWidth="1"/>
    <col min="8452" max="8452" width="3.42578125" style="129" customWidth="1"/>
    <col min="8453" max="8453" width="22.28515625" style="129" customWidth="1"/>
    <col min="8454" max="8454" width="0" style="129" hidden="1" customWidth="1"/>
    <col min="8455" max="8455" width="8.5703125" style="129" customWidth="1"/>
    <col min="8456" max="8456" width="9.28515625" style="129" customWidth="1"/>
    <col min="8457" max="8457" width="9.7109375" style="129" customWidth="1"/>
    <col min="8458" max="8458" width="10.5703125" style="129" customWidth="1"/>
    <col min="8459" max="8459" width="9.5703125" style="129" customWidth="1"/>
    <col min="8460" max="8460" width="9.7109375" style="129" customWidth="1"/>
    <col min="8461" max="8461" width="9.42578125" style="129" customWidth="1"/>
    <col min="8462" max="8462" width="9.85546875" style="129" customWidth="1"/>
    <col min="8463" max="8463" width="8.7109375" style="129" customWidth="1"/>
    <col min="8464" max="8464" width="8.85546875" style="129" customWidth="1"/>
    <col min="8465" max="8465" width="8.5703125" style="129" customWidth="1"/>
    <col min="8466" max="8466" width="9.140625" style="129" customWidth="1"/>
    <col min="8467" max="8467" width="15" style="129" customWidth="1"/>
    <col min="8468" max="8468" width="12.7109375" style="129" customWidth="1"/>
    <col min="8469" max="8469" width="12.28515625" style="129" customWidth="1"/>
    <col min="8470" max="8470" width="11.5703125" style="129" bestFit="1" customWidth="1"/>
    <col min="8471" max="8704" width="9.140625" style="129"/>
    <col min="8705" max="8705" width="3.5703125" style="129" customWidth="1"/>
    <col min="8706" max="8707" width="2.7109375" style="129" customWidth="1"/>
    <col min="8708" max="8708" width="3.42578125" style="129" customWidth="1"/>
    <col min="8709" max="8709" width="22.28515625" style="129" customWidth="1"/>
    <col min="8710" max="8710" width="0" style="129" hidden="1" customWidth="1"/>
    <col min="8711" max="8711" width="8.5703125" style="129" customWidth="1"/>
    <col min="8712" max="8712" width="9.28515625" style="129" customWidth="1"/>
    <col min="8713" max="8713" width="9.7109375" style="129" customWidth="1"/>
    <col min="8714" max="8714" width="10.5703125" style="129" customWidth="1"/>
    <col min="8715" max="8715" width="9.5703125" style="129" customWidth="1"/>
    <col min="8716" max="8716" width="9.7109375" style="129" customWidth="1"/>
    <col min="8717" max="8717" width="9.42578125" style="129" customWidth="1"/>
    <col min="8718" max="8718" width="9.85546875" style="129" customWidth="1"/>
    <col min="8719" max="8719" width="8.7109375" style="129" customWidth="1"/>
    <col min="8720" max="8720" width="8.85546875" style="129" customWidth="1"/>
    <col min="8721" max="8721" width="8.5703125" style="129" customWidth="1"/>
    <col min="8722" max="8722" width="9.140625" style="129" customWidth="1"/>
    <col min="8723" max="8723" width="15" style="129" customWidth="1"/>
    <col min="8724" max="8724" width="12.7109375" style="129" customWidth="1"/>
    <col min="8725" max="8725" width="12.28515625" style="129" customWidth="1"/>
    <col min="8726" max="8726" width="11.5703125" style="129" bestFit="1" customWidth="1"/>
    <col min="8727" max="8960" width="9.140625" style="129"/>
    <col min="8961" max="8961" width="3.5703125" style="129" customWidth="1"/>
    <col min="8962" max="8963" width="2.7109375" style="129" customWidth="1"/>
    <col min="8964" max="8964" width="3.42578125" style="129" customWidth="1"/>
    <col min="8965" max="8965" width="22.28515625" style="129" customWidth="1"/>
    <col min="8966" max="8966" width="0" style="129" hidden="1" customWidth="1"/>
    <col min="8967" max="8967" width="8.5703125" style="129" customWidth="1"/>
    <col min="8968" max="8968" width="9.28515625" style="129" customWidth="1"/>
    <col min="8969" max="8969" width="9.7109375" style="129" customWidth="1"/>
    <col min="8970" max="8970" width="10.5703125" style="129" customWidth="1"/>
    <col min="8971" max="8971" width="9.5703125" style="129" customWidth="1"/>
    <col min="8972" max="8972" width="9.7109375" style="129" customWidth="1"/>
    <col min="8973" max="8973" width="9.42578125" style="129" customWidth="1"/>
    <col min="8974" max="8974" width="9.85546875" style="129" customWidth="1"/>
    <col min="8975" max="8975" width="8.7109375" style="129" customWidth="1"/>
    <col min="8976" max="8976" width="8.85546875" style="129" customWidth="1"/>
    <col min="8977" max="8977" width="8.5703125" style="129" customWidth="1"/>
    <col min="8978" max="8978" width="9.140625" style="129" customWidth="1"/>
    <col min="8979" max="8979" width="15" style="129" customWidth="1"/>
    <col min="8980" max="8980" width="12.7109375" style="129" customWidth="1"/>
    <col min="8981" max="8981" width="12.28515625" style="129" customWidth="1"/>
    <col min="8982" max="8982" width="11.5703125" style="129" bestFit="1" customWidth="1"/>
    <col min="8983" max="9216" width="9.140625" style="129"/>
    <col min="9217" max="9217" width="3.5703125" style="129" customWidth="1"/>
    <col min="9218" max="9219" width="2.7109375" style="129" customWidth="1"/>
    <col min="9220" max="9220" width="3.42578125" style="129" customWidth="1"/>
    <col min="9221" max="9221" width="22.28515625" style="129" customWidth="1"/>
    <col min="9222" max="9222" width="0" style="129" hidden="1" customWidth="1"/>
    <col min="9223" max="9223" width="8.5703125" style="129" customWidth="1"/>
    <col min="9224" max="9224" width="9.28515625" style="129" customWidth="1"/>
    <col min="9225" max="9225" width="9.7109375" style="129" customWidth="1"/>
    <col min="9226" max="9226" width="10.5703125" style="129" customWidth="1"/>
    <col min="9227" max="9227" width="9.5703125" style="129" customWidth="1"/>
    <col min="9228" max="9228" width="9.7109375" style="129" customWidth="1"/>
    <col min="9229" max="9229" width="9.42578125" style="129" customWidth="1"/>
    <col min="9230" max="9230" width="9.85546875" style="129" customWidth="1"/>
    <col min="9231" max="9231" width="8.7109375" style="129" customWidth="1"/>
    <col min="9232" max="9232" width="8.85546875" style="129" customWidth="1"/>
    <col min="9233" max="9233" width="8.5703125" style="129" customWidth="1"/>
    <col min="9234" max="9234" width="9.140625" style="129" customWidth="1"/>
    <col min="9235" max="9235" width="15" style="129" customWidth="1"/>
    <col min="9236" max="9236" width="12.7109375" style="129" customWidth="1"/>
    <col min="9237" max="9237" width="12.28515625" style="129" customWidth="1"/>
    <col min="9238" max="9238" width="11.5703125" style="129" bestFit="1" customWidth="1"/>
    <col min="9239" max="9472" width="9.140625" style="129"/>
    <col min="9473" max="9473" width="3.5703125" style="129" customWidth="1"/>
    <col min="9474" max="9475" width="2.7109375" style="129" customWidth="1"/>
    <col min="9476" max="9476" width="3.42578125" style="129" customWidth="1"/>
    <col min="9477" max="9477" width="22.28515625" style="129" customWidth="1"/>
    <col min="9478" max="9478" width="0" style="129" hidden="1" customWidth="1"/>
    <col min="9479" max="9479" width="8.5703125" style="129" customWidth="1"/>
    <col min="9480" max="9480" width="9.28515625" style="129" customWidth="1"/>
    <col min="9481" max="9481" width="9.7109375" style="129" customWidth="1"/>
    <col min="9482" max="9482" width="10.5703125" style="129" customWidth="1"/>
    <col min="9483" max="9483" width="9.5703125" style="129" customWidth="1"/>
    <col min="9484" max="9484" width="9.7109375" style="129" customWidth="1"/>
    <col min="9485" max="9485" width="9.42578125" style="129" customWidth="1"/>
    <col min="9486" max="9486" width="9.85546875" style="129" customWidth="1"/>
    <col min="9487" max="9487" width="8.7109375" style="129" customWidth="1"/>
    <col min="9488" max="9488" width="8.85546875" style="129" customWidth="1"/>
    <col min="9489" max="9489" width="8.5703125" style="129" customWidth="1"/>
    <col min="9490" max="9490" width="9.140625" style="129" customWidth="1"/>
    <col min="9491" max="9491" width="15" style="129" customWidth="1"/>
    <col min="9492" max="9492" width="12.7109375" style="129" customWidth="1"/>
    <col min="9493" max="9493" width="12.28515625" style="129" customWidth="1"/>
    <col min="9494" max="9494" width="11.5703125" style="129" bestFit="1" customWidth="1"/>
    <col min="9495" max="9728" width="9.140625" style="129"/>
    <col min="9729" max="9729" width="3.5703125" style="129" customWidth="1"/>
    <col min="9730" max="9731" width="2.7109375" style="129" customWidth="1"/>
    <col min="9732" max="9732" width="3.42578125" style="129" customWidth="1"/>
    <col min="9733" max="9733" width="22.28515625" style="129" customWidth="1"/>
    <col min="9734" max="9734" width="0" style="129" hidden="1" customWidth="1"/>
    <col min="9735" max="9735" width="8.5703125" style="129" customWidth="1"/>
    <col min="9736" max="9736" width="9.28515625" style="129" customWidth="1"/>
    <col min="9737" max="9737" width="9.7109375" style="129" customWidth="1"/>
    <col min="9738" max="9738" width="10.5703125" style="129" customWidth="1"/>
    <col min="9739" max="9739" width="9.5703125" style="129" customWidth="1"/>
    <col min="9740" max="9740" width="9.7109375" style="129" customWidth="1"/>
    <col min="9741" max="9741" width="9.42578125" style="129" customWidth="1"/>
    <col min="9742" max="9742" width="9.85546875" style="129" customWidth="1"/>
    <col min="9743" max="9743" width="8.7109375" style="129" customWidth="1"/>
    <col min="9744" max="9744" width="8.85546875" style="129" customWidth="1"/>
    <col min="9745" max="9745" width="8.5703125" style="129" customWidth="1"/>
    <col min="9746" max="9746" width="9.140625" style="129" customWidth="1"/>
    <col min="9747" max="9747" width="15" style="129" customWidth="1"/>
    <col min="9748" max="9748" width="12.7109375" style="129" customWidth="1"/>
    <col min="9749" max="9749" width="12.28515625" style="129" customWidth="1"/>
    <col min="9750" max="9750" width="11.5703125" style="129" bestFit="1" customWidth="1"/>
    <col min="9751" max="9984" width="9.140625" style="129"/>
    <col min="9985" max="9985" width="3.5703125" style="129" customWidth="1"/>
    <col min="9986" max="9987" width="2.7109375" style="129" customWidth="1"/>
    <col min="9988" max="9988" width="3.42578125" style="129" customWidth="1"/>
    <col min="9989" max="9989" width="22.28515625" style="129" customWidth="1"/>
    <col min="9990" max="9990" width="0" style="129" hidden="1" customWidth="1"/>
    <col min="9991" max="9991" width="8.5703125" style="129" customWidth="1"/>
    <col min="9992" max="9992" width="9.28515625" style="129" customWidth="1"/>
    <col min="9993" max="9993" width="9.7109375" style="129" customWidth="1"/>
    <col min="9994" max="9994" width="10.5703125" style="129" customWidth="1"/>
    <col min="9995" max="9995" width="9.5703125" style="129" customWidth="1"/>
    <col min="9996" max="9996" width="9.7109375" style="129" customWidth="1"/>
    <col min="9997" max="9997" width="9.42578125" style="129" customWidth="1"/>
    <col min="9998" max="9998" width="9.85546875" style="129" customWidth="1"/>
    <col min="9999" max="9999" width="8.7109375" style="129" customWidth="1"/>
    <col min="10000" max="10000" width="8.85546875" style="129" customWidth="1"/>
    <col min="10001" max="10001" width="8.5703125" style="129" customWidth="1"/>
    <col min="10002" max="10002" width="9.140625" style="129" customWidth="1"/>
    <col min="10003" max="10003" width="15" style="129" customWidth="1"/>
    <col min="10004" max="10004" width="12.7109375" style="129" customWidth="1"/>
    <col min="10005" max="10005" width="12.28515625" style="129" customWidth="1"/>
    <col min="10006" max="10006" width="11.5703125" style="129" bestFit="1" customWidth="1"/>
    <col min="10007" max="10240" width="9.140625" style="129"/>
    <col min="10241" max="10241" width="3.5703125" style="129" customWidth="1"/>
    <col min="10242" max="10243" width="2.7109375" style="129" customWidth="1"/>
    <col min="10244" max="10244" width="3.42578125" style="129" customWidth="1"/>
    <col min="10245" max="10245" width="22.28515625" style="129" customWidth="1"/>
    <col min="10246" max="10246" width="0" style="129" hidden="1" customWidth="1"/>
    <col min="10247" max="10247" width="8.5703125" style="129" customWidth="1"/>
    <col min="10248" max="10248" width="9.28515625" style="129" customWidth="1"/>
    <col min="10249" max="10249" width="9.7109375" style="129" customWidth="1"/>
    <col min="10250" max="10250" width="10.5703125" style="129" customWidth="1"/>
    <col min="10251" max="10251" width="9.5703125" style="129" customWidth="1"/>
    <col min="10252" max="10252" width="9.7109375" style="129" customWidth="1"/>
    <col min="10253" max="10253" width="9.42578125" style="129" customWidth="1"/>
    <col min="10254" max="10254" width="9.85546875" style="129" customWidth="1"/>
    <col min="10255" max="10255" width="8.7109375" style="129" customWidth="1"/>
    <col min="10256" max="10256" width="8.85546875" style="129" customWidth="1"/>
    <col min="10257" max="10257" width="8.5703125" style="129" customWidth="1"/>
    <col min="10258" max="10258" width="9.140625" style="129" customWidth="1"/>
    <col min="10259" max="10259" width="15" style="129" customWidth="1"/>
    <col min="10260" max="10260" width="12.7109375" style="129" customWidth="1"/>
    <col min="10261" max="10261" width="12.28515625" style="129" customWidth="1"/>
    <col min="10262" max="10262" width="11.5703125" style="129" bestFit="1" customWidth="1"/>
    <col min="10263" max="10496" width="9.140625" style="129"/>
    <col min="10497" max="10497" width="3.5703125" style="129" customWidth="1"/>
    <col min="10498" max="10499" width="2.7109375" style="129" customWidth="1"/>
    <col min="10500" max="10500" width="3.42578125" style="129" customWidth="1"/>
    <col min="10501" max="10501" width="22.28515625" style="129" customWidth="1"/>
    <col min="10502" max="10502" width="0" style="129" hidden="1" customWidth="1"/>
    <col min="10503" max="10503" width="8.5703125" style="129" customWidth="1"/>
    <col min="10504" max="10504" width="9.28515625" style="129" customWidth="1"/>
    <col min="10505" max="10505" width="9.7109375" style="129" customWidth="1"/>
    <col min="10506" max="10506" width="10.5703125" style="129" customWidth="1"/>
    <col min="10507" max="10507" width="9.5703125" style="129" customWidth="1"/>
    <col min="10508" max="10508" width="9.7109375" style="129" customWidth="1"/>
    <col min="10509" max="10509" width="9.42578125" style="129" customWidth="1"/>
    <col min="10510" max="10510" width="9.85546875" style="129" customWidth="1"/>
    <col min="10511" max="10511" width="8.7109375" style="129" customWidth="1"/>
    <col min="10512" max="10512" width="8.85546875" style="129" customWidth="1"/>
    <col min="10513" max="10513" width="8.5703125" style="129" customWidth="1"/>
    <col min="10514" max="10514" width="9.140625" style="129" customWidth="1"/>
    <col min="10515" max="10515" width="15" style="129" customWidth="1"/>
    <col min="10516" max="10516" width="12.7109375" style="129" customWidth="1"/>
    <col min="10517" max="10517" width="12.28515625" style="129" customWidth="1"/>
    <col min="10518" max="10518" width="11.5703125" style="129" bestFit="1" customWidth="1"/>
    <col min="10519" max="10752" width="9.140625" style="129"/>
    <col min="10753" max="10753" width="3.5703125" style="129" customWidth="1"/>
    <col min="10754" max="10755" width="2.7109375" style="129" customWidth="1"/>
    <col min="10756" max="10756" width="3.42578125" style="129" customWidth="1"/>
    <col min="10757" max="10757" width="22.28515625" style="129" customWidth="1"/>
    <col min="10758" max="10758" width="0" style="129" hidden="1" customWidth="1"/>
    <col min="10759" max="10759" width="8.5703125" style="129" customWidth="1"/>
    <col min="10760" max="10760" width="9.28515625" style="129" customWidth="1"/>
    <col min="10761" max="10761" width="9.7109375" style="129" customWidth="1"/>
    <col min="10762" max="10762" width="10.5703125" style="129" customWidth="1"/>
    <col min="10763" max="10763" width="9.5703125" style="129" customWidth="1"/>
    <col min="10764" max="10764" width="9.7109375" style="129" customWidth="1"/>
    <col min="10765" max="10765" width="9.42578125" style="129" customWidth="1"/>
    <col min="10766" max="10766" width="9.85546875" style="129" customWidth="1"/>
    <col min="10767" max="10767" width="8.7109375" style="129" customWidth="1"/>
    <col min="10768" max="10768" width="8.85546875" style="129" customWidth="1"/>
    <col min="10769" max="10769" width="8.5703125" style="129" customWidth="1"/>
    <col min="10770" max="10770" width="9.140625" style="129" customWidth="1"/>
    <col min="10771" max="10771" width="15" style="129" customWidth="1"/>
    <col min="10772" max="10772" width="12.7109375" style="129" customWidth="1"/>
    <col min="10773" max="10773" width="12.28515625" style="129" customWidth="1"/>
    <col min="10774" max="10774" width="11.5703125" style="129" bestFit="1" customWidth="1"/>
    <col min="10775" max="11008" width="9.140625" style="129"/>
    <col min="11009" max="11009" width="3.5703125" style="129" customWidth="1"/>
    <col min="11010" max="11011" width="2.7109375" style="129" customWidth="1"/>
    <col min="11012" max="11012" width="3.42578125" style="129" customWidth="1"/>
    <col min="11013" max="11013" width="22.28515625" style="129" customWidth="1"/>
    <col min="11014" max="11014" width="0" style="129" hidden="1" customWidth="1"/>
    <col min="11015" max="11015" width="8.5703125" style="129" customWidth="1"/>
    <col min="11016" max="11016" width="9.28515625" style="129" customWidth="1"/>
    <col min="11017" max="11017" width="9.7109375" style="129" customWidth="1"/>
    <col min="11018" max="11018" width="10.5703125" style="129" customWidth="1"/>
    <col min="11019" max="11019" width="9.5703125" style="129" customWidth="1"/>
    <col min="11020" max="11020" width="9.7109375" style="129" customWidth="1"/>
    <col min="11021" max="11021" width="9.42578125" style="129" customWidth="1"/>
    <col min="11022" max="11022" width="9.85546875" style="129" customWidth="1"/>
    <col min="11023" max="11023" width="8.7109375" style="129" customWidth="1"/>
    <col min="11024" max="11024" width="8.85546875" style="129" customWidth="1"/>
    <col min="11025" max="11025" width="8.5703125" style="129" customWidth="1"/>
    <col min="11026" max="11026" width="9.140625" style="129" customWidth="1"/>
    <col min="11027" max="11027" width="15" style="129" customWidth="1"/>
    <col min="11028" max="11028" width="12.7109375" style="129" customWidth="1"/>
    <col min="11029" max="11029" width="12.28515625" style="129" customWidth="1"/>
    <col min="11030" max="11030" width="11.5703125" style="129" bestFit="1" customWidth="1"/>
    <col min="11031" max="11264" width="9.140625" style="129"/>
    <col min="11265" max="11265" width="3.5703125" style="129" customWidth="1"/>
    <col min="11266" max="11267" width="2.7109375" style="129" customWidth="1"/>
    <col min="11268" max="11268" width="3.42578125" style="129" customWidth="1"/>
    <col min="11269" max="11269" width="22.28515625" style="129" customWidth="1"/>
    <col min="11270" max="11270" width="0" style="129" hidden="1" customWidth="1"/>
    <col min="11271" max="11271" width="8.5703125" style="129" customWidth="1"/>
    <col min="11272" max="11272" width="9.28515625" style="129" customWidth="1"/>
    <col min="11273" max="11273" width="9.7109375" style="129" customWidth="1"/>
    <col min="11274" max="11274" width="10.5703125" style="129" customWidth="1"/>
    <col min="11275" max="11275" width="9.5703125" style="129" customWidth="1"/>
    <col min="11276" max="11276" width="9.7109375" style="129" customWidth="1"/>
    <col min="11277" max="11277" width="9.42578125" style="129" customWidth="1"/>
    <col min="11278" max="11278" width="9.85546875" style="129" customWidth="1"/>
    <col min="11279" max="11279" width="8.7109375" style="129" customWidth="1"/>
    <col min="11280" max="11280" width="8.85546875" style="129" customWidth="1"/>
    <col min="11281" max="11281" width="8.5703125" style="129" customWidth="1"/>
    <col min="11282" max="11282" width="9.140625" style="129" customWidth="1"/>
    <col min="11283" max="11283" width="15" style="129" customWidth="1"/>
    <col min="11284" max="11284" width="12.7109375" style="129" customWidth="1"/>
    <col min="11285" max="11285" width="12.28515625" style="129" customWidth="1"/>
    <col min="11286" max="11286" width="11.5703125" style="129" bestFit="1" customWidth="1"/>
    <col min="11287" max="11520" width="9.140625" style="129"/>
    <col min="11521" max="11521" width="3.5703125" style="129" customWidth="1"/>
    <col min="11522" max="11523" width="2.7109375" style="129" customWidth="1"/>
    <col min="11524" max="11524" width="3.42578125" style="129" customWidth="1"/>
    <col min="11525" max="11525" width="22.28515625" style="129" customWidth="1"/>
    <col min="11526" max="11526" width="0" style="129" hidden="1" customWidth="1"/>
    <col min="11527" max="11527" width="8.5703125" style="129" customWidth="1"/>
    <col min="11528" max="11528" width="9.28515625" style="129" customWidth="1"/>
    <col min="11529" max="11529" width="9.7109375" style="129" customWidth="1"/>
    <col min="11530" max="11530" width="10.5703125" style="129" customWidth="1"/>
    <col min="11531" max="11531" width="9.5703125" style="129" customWidth="1"/>
    <col min="11532" max="11532" width="9.7109375" style="129" customWidth="1"/>
    <col min="11533" max="11533" width="9.42578125" style="129" customWidth="1"/>
    <col min="11534" max="11534" width="9.85546875" style="129" customWidth="1"/>
    <col min="11535" max="11535" width="8.7109375" style="129" customWidth="1"/>
    <col min="11536" max="11536" width="8.85546875" style="129" customWidth="1"/>
    <col min="11537" max="11537" width="8.5703125" style="129" customWidth="1"/>
    <col min="11538" max="11538" width="9.140625" style="129" customWidth="1"/>
    <col min="11539" max="11539" width="15" style="129" customWidth="1"/>
    <col min="11540" max="11540" width="12.7109375" style="129" customWidth="1"/>
    <col min="11541" max="11541" width="12.28515625" style="129" customWidth="1"/>
    <col min="11542" max="11542" width="11.5703125" style="129" bestFit="1" customWidth="1"/>
    <col min="11543" max="11776" width="9.140625" style="129"/>
    <col min="11777" max="11777" width="3.5703125" style="129" customWidth="1"/>
    <col min="11778" max="11779" width="2.7109375" style="129" customWidth="1"/>
    <col min="11780" max="11780" width="3.42578125" style="129" customWidth="1"/>
    <col min="11781" max="11781" width="22.28515625" style="129" customWidth="1"/>
    <col min="11782" max="11782" width="0" style="129" hidden="1" customWidth="1"/>
    <col min="11783" max="11783" width="8.5703125" style="129" customWidth="1"/>
    <col min="11784" max="11784" width="9.28515625" style="129" customWidth="1"/>
    <col min="11785" max="11785" width="9.7109375" style="129" customWidth="1"/>
    <col min="11786" max="11786" width="10.5703125" style="129" customWidth="1"/>
    <col min="11787" max="11787" width="9.5703125" style="129" customWidth="1"/>
    <col min="11788" max="11788" width="9.7109375" style="129" customWidth="1"/>
    <col min="11789" max="11789" width="9.42578125" style="129" customWidth="1"/>
    <col min="11790" max="11790" width="9.85546875" style="129" customWidth="1"/>
    <col min="11791" max="11791" width="8.7109375" style="129" customWidth="1"/>
    <col min="11792" max="11792" width="8.85546875" style="129" customWidth="1"/>
    <col min="11793" max="11793" width="8.5703125" style="129" customWidth="1"/>
    <col min="11794" max="11794" width="9.140625" style="129" customWidth="1"/>
    <col min="11795" max="11795" width="15" style="129" customWidth="1"/>
    <col min="11796" max="11796" width="12.7109375" style="129" customWidth="1"/>
    <col min="11797" max="11797" width="12.28515625" style="129" customWidth="1"/>
    <col min="11798" max="11798" width="11.5703125" style="129" bestFit="1" customWidth="1"/>
    <col min="11799" max="12032" width="9.140625" style="129"/>
    <col min="12033" max="12033" width="3.5703125" style="129" customWidth="1"/>
    <col min="12034" max="12035" width="2.7109375" style="129" customWidth="1"/>
    <col min="12036" max="12036" width="3.42578125" style="129" customWidth="1"/>
    <col min="12037" max="12037" width="22.28515625" style="129" customWidth="1"/>
    <col min="12038" max="12038" width="0" style="129" hidden="1" customWidth="1"/>
    <col min="12039" max="12039" width="8.5703125" style="129" customWidth="1"/>
    <col min="12040" max="12040" width="9.28515625" style="129" customWidth="1"/>
    <col min="12041" max="12041" width="9.7109375" style="129" customWidth="1"/>
    <col min="12042" max="12042" width="10.5703125" style="129" customWidth="1"/>
    <col min="12043" max="12043" width="9.5703125" style="129" customWidth="1"/>
    <col min="12044" max="12044" width="9.7109375" style="129" customWidth="1"/>
    <col min="12045" max="12045" width="9.42578125" style="129" customWidth="1"/>
    <col min="12046" max="12046" width="9.85546875" style="129" customWidth="1"/>
    <col min="12047" max="12047" width="8.7109375" style="129" customWidth="1"/>
    <col min="12048" max="12048" width="8.85546875" style="129" customWidth="1"/>
    <col min="12049" max="12049" width="8.5703125" style="129" customWidth="1"/>
    <col min="12050" max="12050" width="9.140625" style="129" customWidth="1"/>
    <col min="12051" max="12051" width="15" style="129" customWidth="1"/>
    <col min="12052" max="12052" width="12.7109375" style="129" customWidth="1"/>
    <col min="12053" max="12053" width="12.28515625" style="129" customWidth="1"/>
    <col min="12054" max="12054" width="11.5703125" style="129" bestFit="1" customWidth="1"/>
    <col min="12055" max="12288" width="9.140625" style="129"/>
    <col min="12289" max="12289" width="3.5703125" style="129" customWidth="1"/>
    <col min="12290" max="12291" width="2.7109375" style="129" customWidth="1"/>
    <col min="12292" max="12292" width="3.42578125" style="129" customWidth="1"/>
    <col min="12293" max="12293" width="22.28515625" style="129" customWidth="1"/>
    <col min="12294" max="12294" width="0" style="129" hidden="1" customWidth="1"/>
    <col min="12295" max="12295" width="8.5703125" style="129" customWidth="1"/>
    <col min="12296" max="12296" width="9.28515625" style="129" customWidth="1"/>
    <col min="12297" max="12297" width="9.7109375" style="129" customWidth="1"/>
    <col min="12298" max="12298" width="10.5703125" style="129" customWidth="1"/>
    <col min="12299" max="12299" width="9.5703125" style="129" customWidth="1"/>
    <col min="12300" max="12300" width="9.7109375" style="129" customWidth="1"/>
    <col min="12301" max="12301" width="9.42578125" style="129" customWidth="1"/>
    <col min="12302" max="12302" width="9.85546875" style="129" customWidth="1"/>
    <col min="12303" max="12303" width="8.7109375" style="129" customWidth="1"/>
    <col min="12304" max="12304" width="8.85546875" style="129" customWidth="1"/>
    <col min="12305" max="12305" width="8.5703125" style="129" customWidth="1"/>
    <col min="12306" max="12306" width="9.140625" style="129" customWidth="1"/>
    <col min="12307" max="12307" width="15" style="129" customWidth="1"/>
    <col min="12308" max="12308" width="12.7109375" style="129" customWidth="1"/>
    <col min="12309" max="12309" width="12.28515625" style="129" customWidth="1"/>
    <col min="12310" max="12310" width="11.5703125" style="129" bestFit="1" customWidth="1"/>
    <col min="12311" max="12544" width="9.140625" style="129"/>
    <col min="12545" max="12545" width="3.5703125" style="129" customWidth="1"/>
    <col min="12546" max="12547" width="2.7109375" style="129" customWidth="1"/>
    <col min="12548" max="12548" width="3.42578125" style="129" customWidth="1"/>
    <col min="12549" max="12549" width="22.28515625" style="129" customWidth="1"/>
    <col min="12550" max="12550" width="0" style="129" hidden="1" customWidth="1"/>
    <col min="12551" max="12551" width="8.5703125" style="129" customWidth="1"/>
    <col min="12552" max="12552" width="9.28515625" style="129" customWidth="1"/>
    <col min="12553" max="12553" width="9.7109375" style="129" customWidth="1"/>
    <col min="12554" max="12554" width="10.5703125" style="129" customWidth="1"/>
    <col min="12555" max="12555" width="9.5703125" style="129" customWidth="1"/>
    <col min="12556" max="12556" width="9.7109375" style="129" customWidth="1"/>
    <col min="12557" max="12557" width="9.42578125" style="129" customWidth="1"/>
    <col min="12558" max="12558" width="9.85546875" style="129" customWidth="1"/>
    <col min="12559" max="12559" width="8.7109375" style="129" customWidth="1"/>
    <col min="12560" max="12560" width="8.85546875" style="129" customWidth="1"/>
    <col min="12561" max="12561" width="8.5703125" style="129" customWidth="1"/>
    <col min="12562" max="12562" width="9.140625" style="129" customWidth="1"/>
    <col min="12563" max="12563" width="15" style="129" customWidth="1"/>
    <col min="12564" max="12564" width="12.7109375" style="129" customWidth="1"/>
    <col min="12565" max="12565" width="12.28515625" style="129" customWidth="1"/>
    <col min="12566" max="12566" width="11.5703125" style="129" bestFit="1" customWidth="1"/>
    <col min="12567" max="12800" width="9.140625" style="129"/>
    <col min="12801" max="12801" width="3.5703125" style="129" customWidth="1"/>
    <col min="12802" max="12803" width="2.7109375" style="129" customWidth="1"/>
    <col min="12804" max="12804" width="3.42578125" style="129" customWidth="1"/>
    <col min="12805" max="12805" width="22.28515625" style="129" customWidth="1"/>
    <col min="12806" max="12806" width="0" style="129" hidden="1" customWidth="1"/>
    <col min="12807" max="12807" width="8.5703125" style="129" customWidth="1"/>
    <col min="12808" max="12808" width="9.28515625" style="129" customWidth="1"/>
    <col min="12809" max="12809" width="9.7109375" style="129" customWidth="1"/>
    <col min="12810" max="12810" width="10.5703125" style="129" customWidth="1"/>
    <col min="12811" max="12811" width="9.5703125" style="129" customWidth="1"/>
    <col min="12812" max="12812" width="9.7109375" style="129" customWidth="1"/>
    <col min="12813" max="12813" width="9.42578125" style="129" customWidth="1"/>
    <col min="12814" max="12814" width="9.85546875" style="129" customWidth="1"/>
    <col min="12815" max="12815" width="8.7109375" style="129" customWidth="1"/>
    <col min="12816" max="12816" width="8.85546875" style="129" customWidth="1"/>
    <col min="12817" max="12817" width="8.5703125" style="129" customWidth="1"/>
    <col min="12818" max="12818" width="9.140625" style="129" customWidth="1"/>
    <col min="12819" max="12819" width="15" style="129" customWidth="1"/>
    <col min="12820" max="12820" width="12.7109375" style="129" customWidth="1"/>
    <col min="12821" max="12821" width="12.28515625" style="129" customWidth="1"/>
    <col min="12822" max="12822" width="11.5703125" style="129" bestFit="1" customWidth="1"/>
    <col min="12823" max="13056" width="9.140625" style="129"/>
    <col min="13057" max="13057" width="3.5703125" style="129" customWidth="1"/>
    <col min="13058" max="13059" width="2.7109375" style="129" customWidth="1"/>
    <col min="13060" max="13060" width="3.42578125" style="129" customWidth="1"/>
    <col min="13061" max="13061" width="22.28515625" style="129" customWidth="1"/>
    <col min="13062" max="13062" width="0" style="129" hidden="1" customWidth="1"/>
    <col min="13063" max="13063" width="8.5703125" style="129" customWidth="1"/>
    <col min="13064" max="13064" width="9.28515625" style="129" customWidth="1"/>
    <col min="13065" max="13065" width="9.7109375" style="129" customWidth="1"/>
    <col min="13066" max="13066" width="10.5703125" style="129" customWidth="1"/>
    <col min="13067" max="13067" width="9.5703125" style="129" customWidth="1"/>
    <col min="13068" max="13068" width="9.7109375" style="129" customWidth="1"/>
    <col min="13069" max="13069" width="9.42578125" style="129" customWidth="1"/>
    <col min="13070" max="13070" width="9.85546875" style="129" customWidth="1"/>
    <col min="13071" max="13071" width="8.7109375" style="129" customWidth="1"/>
    <col min="13072" max="13072" width="8.85546875" style="129" customWidth="1"/>
    <col min="13073" max="13073" width="8.5703125" style="129" customWidth="1"/>
    <col min="13074" max="13074" width="9.140625" style="129" customWidth="1"/>
    <col min="13075" max="13075" width="15" style="129" customWidth="1"/>
    <col min="13076" max="13076" width="12.7109375" style="129" customWidth="1"/>
    <col min="13077" max="13077" width="12.28515625" style="129" customWidth="1"/>
    <col min="13078" max="13078" width="11.5703125" style="129" bestFit="1" customWidth="1"/>
    <col min="13079" max="13312" width="9.140625" style="129"/>
    <col min="13313" max="13313" width="3.5703125" style="129" customWidth="1"/>
    <col min="13314" max="13315" width="2.7109375" style="129" customWidth="1"/>
    <col min="13316" max="13316" width="3.42578125" style="129" customWidth="1"/>
    <col min="13317" max="13317" width="22.28515625" style="129" customWidth="1"/>
    <col min="13318" max="13318" width="0" style="129" hidden="1" customWidth="1"/>
    <col min="13319" max="13319" width="8.5703125" style="129" customWidth="1"/>
    <col min="13320" max="13320" width="9.28515625" style="129" customWidth="1"/>
    <col min="13321" max="13321" width="9.7109375" style="129" customWidth="1"/>
    <col min="13322" max="13322" width="10.5703125" style="129" customWidth="1"/>
    <col min="13323" max="13323" width="9.5703125" style="129" customWidth="1"/>
    <col min="13324" max="13324" width="9.7109375" style="129" customWidth="1"/>
    <col min="13325" max="13325" width="9.42578125" style="129" customWidth="1"/>
    <col min="13326" max="13326" width="9.85546875" style="129" customWidth="1"/>
    <col min="13327" max="13327" width="8.7109375" style="129" customWidth="1"/>
    <col min="13328" max="13328" width="8.85546875" style="129" customWidth="1"/>
    <col min="13329" max="13329" width="8.5703125" style="129" customWidth="1"/>
    <col min="13330" max="13330" width="9.140625" style="129" customWidth="1"/>
    <col min="13331" max="13331" width="15" style="129" customWidth="1"/>
    <col min="13332" max="13332" width="12.7109375" style="129" customWidth="1"/>
    <col min="13333" max="13333" width="12.28515625" style="129" customWidth="1"/>
    <col min="13334" max="13334" width="11.5703125" style="129" bestFit="1" customWidth="1"/>
    <col min="13335" max="13568" width="9.140625" style="129"/>
    <col min="13569" max="13569" width="3.5703125" style="129" customWidth="1"/>
    <col min="13570" max="13571" width="2.7109375" style="129" customWidth="1"/>
    <col min="13572" max="13572" width="3.42578125" style="129" customWidth="1"/>
    <col min="13573" max="13573" width="22.28515625" style="129" customWidth="1"/>
    <col min="13574" max="13574" width="0" style="129" hidden="1" customWidth="1"/>
    <col min="13575" max="13575" width="8.5703125" style="129" customWidth="1"/>
    <col min="13576" max="13576" width="9.28515625" style="129" customWidth="1"/>
    <col min="13577" max="13577" width="9.7109375" style="129" customWidth="1"/>
    <col min="13578" max="13578" width="10.5703125" style="129" customWidth="1"/>
    <col min="13579" max="13579" width="9.5703125" style="129" customWidth="1"/>
    <col min="13580" max="13580" width="9.7109375" style="129" customWidth="1"/>
    <col min="13581" max="13581" width="9.42578125" style="129" customWidth="1"/>
    <col min="13582" max="13582" width="9.85546875" style="129" customWidth="1"/>
    <col min="13583" max="13583" width="8.7109375" style="129" customWidth="1"/>
    <col min="13584" max="13584" width="8.85546875" style="129" customWidth="1"/>
    <col min="13585" max="13585" width="8.5703125" style="129" customWidth="1"/>
    <col min="13586" max="13586" width="9.140625" style="129" customWidth="1"/>
    <col min="13587" max="13587" width="15" style="129" customWidth="1"/>
    <col min="13588" max="13588" width="12.7109375" style="129" customWidth="1"/>
    <col min="13589" max="13589" width="12.28515625" style="129" customWidth="1"/>
    <col min="13590" max="13590" width="11.5703125" style="129" bestFit="1" customWidth="1"/>
    <col min="13591" max="13824" width="9.140625" style="129"/>
    <col min="13825" max="13825" width="3.5703125" style="129" customWidth="1"/>
    <col min="13826" max="13827" width="2.7109375" style="129" customWidth="1"/>
    <col min="13828" max="13828" width="3.42578125" style="129" customWidth="1"/>
    <col min="13829" max="13829" width="22.28515625" style="129" customWidth="1"/>
    <col min="13830" max="13830" width="0" style="129" hidden="1" customWidth="1"/>
    <col min="13831" max="13831" width="8.5703125" style="129" customWidth="1"/>
    <col min="13832" max="13832" width="9.28515625" style="129" customWidth="1"/>
    <col min="13833" max="13833" width="9.7109375" style="129" customWidth="1"/>
    <col min="13834" max="13834" width="10.5703125" style="129" customWidth="1"/>
    <col min="13835" max="13835" width="9.5703125" style="129" customWidth="1"/>
    <col min="13836" max="13836" width="9.7109375" style="129" customWidth="1"/>
    <col min="13837" max="13837" width="9.42578125" style="129" customWidth="1"/>
    <col min="13838" max="13838" width="9.85546875" style="129" customWidth="1"/>
    <col min="13839" max="13839" width="8.7109375" style="129" customWidth="1"/>
    <col min="13840" max="13840" width="8.85546875" style="129" customWidth="1"/>
    <col min="13841" max="13841" width="8.5703125" style="129" customWidth="1"/>
    <col min="13842" max="13842" width="9.140625" style="129" customWidth="1"/>
    <col min="13843" max="13843" width="15" style="129" customWidth="1"/>
    <col min="13844" max="13844" width="12.7109375" style="129" customWidth="1"/>
    <col min="13845" max="13845" width="12.28515625" style="129" customWidth="1"/>
    <col min="13846" max="13846" width="11.5703125" style="129" bestFit="1" customWidth="1"/>
    <col min="13847" max="14080" width="9.140625" style="129"/>
    <col min="14081" max="14081" width="3.5703125" style="129" customWidth="1"/>
    <col min="14082" max="14083" width="2.7109375" style="129" customWidth="1"/>
    <col min="14084" max="14084" width="3.42578125" style="129" customWidth="1"/>
    <col min="14085" max="14085" width="22.28515625" style="129" customWidth="1"/>
    <col min="14086" max="14086" width="0" style="129" hidden="1" customWidth="1"/>
    <col min="14087" max="14087" width="8.5703125" style="129" customWidth="1"/>
    <col min="14088" max="14088" width="9.28515625" style="129" customWidth="1"/>
    <col min="14089" max="14089" width="9.7109375" style="129" customWidth="1"/>
    <col min="14090" max="14090" width="10.5703125" style="129" customWidth="1"/>
    <col min="14091" max="14091" width="9.5703125" style="129" customWidth="1"/>
    <col min="14092" max="14092" width="9.7109375" style="129" customWidth="1"/>
    <col min="14093" max="14093" width="9.42578125" style="129" customWidth="1"/>
    <col min="14094" max="14094" width="9.85546875" style="129" customWidth="1"/>
    <col min="14095" max="14095" width="8.7109375" style="129" customWidth="1"/>
    <col min="14096" max="14096" width="8.85546875" style="129" customWidth="1"/>
    <col min="14097" max="14097" width="8.5703125" style="129" customWidth="1"/>
    <col min="14098" max="14098" width="9.140625" style="129" customWidth="1"/>
    <col min="14099" max="14099" width="15" style="129" customWidth="1"/>
    <col min="14100" max="14100" width="12.7109375" style="129" customWidth="1"/>
    <col min="14101" max="14101" width="12.28515625" style="129" customWidth="1"/>
    <col min="14102" max="14102" width="11.5703125" style="129" bestFit="1" customWidth="1"/>
    <col min="14103" max="14336" width="9.140625" style="129"/>
    <col min="14337" max="14337" width="3.5703125" style="129" customWidth="1"/>
    <col min="14338" max="14339" width="2.7109375" style="129" customWidth="1"/>
    <col min="14340" max="14340" width="3.42578125" style="129" customWidth="1"/>
    <col min="14341" max="14341" width="22.28515625" style="129" customWidth="1"/>
    <col min="14342" max="14342" width="0" style="129" hidden="1" customWidth="1"/>
    <col min="14343" max="14343" width="8.5703125" style="129" customWidth="1"/>
    <col min="14344" max="14344" width="9.28515625" style="129" customWidth="1"/>
    <col min="14345" max="14345" width="9.7109375" style="129" customWidth="1"/>
    <col min="14346" max="14346" width="10.5703125" style="129" customWidth="1"/>
    <col min="14347" max="14347" width="9.5703125" style="129" customWidth="1"/>
    <col min="14348" max="14348" width="9.7109375" style="129" customWidth="1"/>
    <col min="14349" max="14349" width="9.42578125" style="129" customWidth="1"/>
    <col min="14350" max="14350" width="9.85546875" style="129" customWidth="1"/>
    <col min="14351" max="14351" width="8.7109375" style="129" customWidth="1"/>
    <col min="14352" max="14352" width="8.85546875" style="129" customWidth="1"/>
    <col min="14353" max="14353" width="8.5703125" style="129" customWidth="1"/>
    <col min="14354" max="14354" width="9.140625" style="129" customWidth="1"/>
    <col min="14355" max="14355" width="15" style="129" customWidth="1"/>
    <col min="14356" max="14356" width="12.7109375" style="129" customWidth="1"/>
    <col min="14357" max="14357" width="12.28515625" style="129" customWidth="1"/>
    <col min="14358" max="14358" width="11.5703125" style="129" bestFit="1" customWidth="1"/>
    <col min="14359" max="14592" width="9.140625" style="129"/>
    <col min="14593" max="14593" width="3.5703125" style="129" customWidth="1"/>
    <col min="14594" max="14595" width="2.7109375" style="129" customWidth="1"/>
    <col min="14596" max="14596" width="3.42578125" style="129" customWidth="1"/>
    <col min="14597" max="14597" width="22.28515625" style="129" customWidth="1"/>
    <col min="14598" max="14598" width="0" style="129" hidden="1" customWidth="1"/>
    <col min="14599" max="14599" width="8.5703125" style="129" customWidth="1"/>
    <col min="14600" max="14600" width="9.28515625" style="129" customWidth="1"/>
    <col min="14601" max="14601" width="9.7109375" style="129" customWidth="1"/>
    <col min="14602" max="14602" width="10.5703125" style="129" customWidth="1"/>
    <col min="14603" max="14603" width="9.5703125" style="129" customWidth="1"/>
    <col min="14604" max="14604" width="9.7109375" style="129" customWidth="1"/>
    <col min="14605" max="14605" width="9.42578125" style="129" customWidth="1"/>
    <col min="14606" max="14606" width="9.85546875" style="129" customWidth="1"/>
    <col min="14607" max="14607" width="8.7109375" style="129" customWidth="1"/>
    <col min="14608" max="14608" width="8.85546875" style="129" customWidth="1"/>
    <col min="14609" max="14609" width="8.5703125" style="129" customWidth="1"/>
    <col min="14610" max="14610" width="9.140625" style="129" customWidth="1"/>
    <col min="14611" max="14611" width="15" style="129" customWidth="1"/>
    <col min="14612" max="14612" width="12.7109375" style="129" customWidth="1"/>
    <col min="14613" max="14613" width="12.28515625" style="129" customWidth="1"/>
    <col min="14614" max="14614" width="11.5703125" style="129" bestFit="1" customWidth="1"/>
    <col min="14615" max="14848" width="9.140625" style="129"/>
    <col min="14849" max="14849" width="3.5703125" style="129" customWidth="1"/>
    <col min="14850" max="14851" width="2.7109375" style="129" customWidth="1"/>
    <col min="14852" max="14852" width="3.42578125" style="129" customWidth="1"/>
    <col min="14853" max="14853" width="22.28515625" style="129" customWidth="1"/>
    <col min="14854" max="14854" width="0" style="129" hidden="1" customWidth="1"/>
    <col min="14855" max="14855" width="8.5703125" style="129" customWidth="1"/>
    <col min="14856" max="14856" width="9.28515625" style="129" customWidth="1"/>
    <col min="14857" max="14857" width="9.7109375" style="129" customWidth="1"/>
    <col min="14858" max="14858" width="10.5703125" style="129" customWidth="1"/>
    <col min="14859" max="14859" width="9.5703125" style="129" customWidth="1"/>
    <col min="14860" max="14860" width="9.7109375" style="129" customWidth="1"/>
    <col min="14861" max="14861" width="9.42578125" style="129" customWidth="1"/>
    <col min="14862" max="14862" width="9.85546875" style="129" customWidth="1"/>
    <col min="14863" max="14863" width="8.7109375" style="129" customWidth="1"/>
    <col min="14864" max="14864" width="8.85546875" style="129" customWidth="1"/>
    <col min="14865" max="14865" width="8.5703125" style="129" customWidth="1"/>
    <col min="14866" max="14866" width="9.140625" style="129" customWidth="1"/>
    <col min="14867" max="14867" width="15" style="129" customWidth="1"/>
    <col min="14868" max="14868" width="12.7109375" style="129" customWidth="1"/>
    <col min="14869" max="14869" width="12.28515625" style="129" customWidth="1"/>
    <col min="14870" max="14870" width="11.5703125" style="129" bestFit="1" customWidth="1"/>
    <col min="14871" max="15104" width="9.140625" style="129"/>
    <col min="15105" max="15105" width="3.5703125" style="129" customWidth="1"/>
    <col min="15106" max="15107" width="2.7109375" style="129" customWidth="1"/>
    <col min="15108" max="15108" width="3.42578125" style="129" customWidth="1"/>
    <col min="15109" max="15109" width="22.28515625" style="129" customWidth="1"/>
    <col min="15110" max="15110" width="0" style="129" hidden="1" customWidth="1"/>
    <col min="15111" max="15111" width="8.5703125" style="129" customWidth="1"/>
    <col min="15112" max="15112" width="9.28515625" style="129" customWidth="1"/>
    <col min="15113" max="15113" width="9.7109375" style="129" customWidth="1"/>
    <col min="15114" max="15114" width="10.5703125" style="129" customWidth="1"/>
    <col min="15115" max="15115" width="9.5703125" style="129" customWidth="1"/>
    <col min="15116" max="15116" width="9.7109375" style="129" customWidth="1"/>
    <col min="15117" max="15117" width="9.42578125" style="129" customWidth="1"/>
    <col min="15118" max="15118" width="9.85546875" style="129" customWidth="1"/>
    <col min="15119" max="15119" width="8.7109375" style="129" customWidth="1"/>
    <col min="15120" max="15120" width="8.85546875" style="129" customWidth="1"/>
    <col min="15121" max="15121" width="8.5703125" style="129" customWidth="1"/>
    <col min="15122" max="15122" width="9.140625" style="129" customWidth="1"/>
    <col min="15123" max="15123" width="15" style="129" customWidth="1"/>
    <col min="15124" max="15124" width="12.7109375" style="129" customWidth="1"/>
    <col min="15125" max="15125" width="12.28515625" style="129" customWidth="1"/>
    <col min="15126" max="15126" width="11.5703125" style="129" bestFit="1" customWidth="1"/>
    <col min="15127" max="15360" width="9.140625" style="129"/>
    <col min="15361" max="15361" width="3.5703125" style="129" customWidth="1"/>
    <col min="15362" max="15363" width="2.7109375" style="129" customWidth="1"/>
    <col min="15364" max="15364" width="3.42578125" style="129" customWidth="1"/>
    <col min="15365" max="15365" width="22.28515625" style="129" customWidth="1"/>
    <col min="15366" max="15366" width="0" style="129" hidden="1" customWidth="1"/>
    <col min="15367" max="15367" width="8.5703125" style="129" customWidth="1"/>
    <col min="15368" max="15368" width="9.28515625" style="129" customWidth="1"/>
    <col min="15369" max="15369" width="9.7109375" style="129" customWidth="1"/>
    <col min="15370" max="15370" width="10.5703125" style="129" customWidth="1"/>
    <col min="15371" max="15371" width="9.5703125" style="129" customWidth="1"/>
    <col min="15372" max="15372" width="9.7109375" style="129" customWidth="1"/>
    <col min="15373" max="15373" width="9.42578125" style="129" customWidth="1"/>
    <col min="15374" max="15374" width="9.85546875" style="129" customWidth="1"/>
    <col min="15375" max="15375" width="8.7109375" style="129" customWidth="1"/>
    <col min="15376" max="15376" width="8.85546875" style="129" customWidth="1"/>
    <col min="15377" max="15377" width="8.5703125" style="129" customWidth="1"/>
    <col min="15378" max="15378" width="9.140625" style="129" customWidth="1"/>
    <col min="15379" max="15379" width="15" style="129" customWidth="1"/>
    <col min="15380" max="15380" width="12.7109375" style="129" customWidth="1"/>
    <col min="15381" max="15381" width="12.28515625" style="129" customWidth="1"/>
    <col min="15382" max="15382" width="11.5703125" style="129" bestFit="1" customWidth="1"/>
    <col min="15383" max="15616" width="9.140625" style="129"/>
    <col min="15617" max="15617" width="3.5703125" style="129" customWidth="1"/>
    <col min="15618" max="15619" width="2.7109375" style="129" customWidth="1"/>
    <col min="15620" max="15620" width="3.42578125" style="129" customWidth="1"/>
    <col min="15621" max="15621" width="22.28515625" style="129" customWidth="1"/>
    <col min="15622" max="15622" width="0" style="129" hidden="1" customWidth="1"/>
    <col min="15623" max="15623" width="8.5703125" style="129" customWidth="1"/>
    <col min="15624" max="15624" width="9.28515625" style="129" customWidth="1"/>
    <col min="15625" max="15625" width="9.7109375" style="129" customWidth="1"/>
    <col min="15626" max="15626" width="10.5703125" style="129" customWidth="1"/>
    <col min="15627" max="15627" width="9.5703125" style="129" customWidth="1"/>
    <col min="15628" max="15628" width="9.7109375" style="129" customWidth="1"/>
    <col min="15629" max="15629" width="9.42578125" style="129" customWidth="1"/>
    <col min="15630" max="15630" width="9.85546875" style="129" customWidth="1"/>
    <col min="15631" max="15631" width="8.7109375" style="129" customWidth="1"/>
    <col min="15632" max="15632" width="8.85546875" style="129" customWidth="1"/>
    <col min="15633" max="15633" width="8.5703125" style="129" customWidth="1"/>
    <col min="15634" max="15634" width="9.140625" style="129" customWidth="1"/>
    <col min="15635" max="15635" width="15" style="129" customWidth="1"/>
    <col min="15636" max="15636" width="12.7109375" style="129" customWidth="1"/>
    <col min="15637" max="15637" width="12.28515625" style="129" customWidth="1"/>
    <col min="15638" max="15638" width="11.5703125" style="129" bestFit="1" customWidth="1"/>
    <col min="15639" max="15872" width="9.140625" style="129"/>
    <col min="15873" max="15873" width="3.5703125" style="129" customWidth="1"/>
    <col min="15874" max="15875" width="2.7109375" style="129" customWidth="1"/>
    <col min="15876" max="15876" width="3.42578125" style="129" customWidth="1"/>
    <col min="15877" max="15877" width="22.28515625" style="129" customWidth="1"/>
    <col min="15878" max="15878" width="0" style="129" hidden="1" customWidth="1"/>
    <col min="15879" max="15879" width="8.5703125" style="129" customWidth="1"/>
    <col min="15880" max="15880" width="9.28515625" style="129" customWidth="1"/>
    <col min="15881" max="15881" width="9.7109375" style="129" customWidth="1"/>
    <col min="15882" max="15882" width="10.5703125" style="129" customWidth="1"/>
    <col min="15883" max="15883" width="9.5703125" style="129" customWidth="1"/>
    <col min="15884" max="15884" width="9.7109375" style="129" customWidth="1"/>
    <col min="15885" max="15885" width="9.42578125" style="129" customWidth="1"/>
    <col min="15886" max="15886" width="9.85546875" style="129" customWidth="1"/>
    <col min="15887" max="15887" width="8.7109375" style="129" customWidth="1"/>
    <col min="15888" max="15888" width="8.85546875" style="129" customWidth="1"/>
    <col min="15889" max="15889" width="8.5703125" style="129" customWidth="1"/>
    <col min="15890" max="15890" width="9.140625" style="129" customWidth="1"/>
    <col min="15891" max="15891" width="15" style="129" customWidth="1"/>
    <col min="15892" max="15892" width="12.7109375" style="129" customWidth="1"/>
    <col min="15893" max="15893" width="12.28515625" style="129" customWidth="1"/>
    <col min="15894" max="15894" width="11.5703125" style="129" bestFit="1" customWidth="1"/>
    <col min="15895" max="16128" width="9.140625" style="129"/>
    <col min="16129" max="16129" width="3.5703125" style="129" customWidth="1"/>
    <col min="16130" max="16131" width="2.7109375" style="129" customWidth="1"/>
    <col min="16132" max="16132" width="3.42578125" style="129" customWidth="1"/>
    <col min="16133" max="16133" width="22.28515625" style="129" customWidth="1"/>
    <col min="16134" max="16134" width="0" style="129" hidden="1" customWidth="1"/>
    <col min="16135" max="16135" width="8.5703125" style="129" customWidth="1"/>
    <col min="16136" max="16136" width="9.28515625" style="129" customWidth="1"/>
    <col min="16137" max="16137" width="9.7109375" style="129" customWidth="1"/>
    <col min="16138" max="16138" width="10.5703125" style="129" customWidth="1"/>
    <col min="16139" max="16139" width="9.5703125" style="129" customWidth="1"/>
    <col min="16140" max="16140" width="9.7109375" style="129" customWidth="1"/>
    <col min="16141" max="16141" width="9.42578125" style="129" customWidth="1"/>
    <col min="16142" max="16142" width="9.85546875" style="129" customWidth="1"/>
    <col min="16143" max="16143" width="8.7109375" style="129" customWidth="1"/>
    <col min="16144" max="16144" width="8.85546875" style="129" customWidth="1"/>
    <col min="16145" max="16145" width="8.5703125" style="129" customWidth="1"/>
    <col min="16146" max="16146" width="9.140625" style="129" customWidth="1"/>
    <col min="16147" max="16147" width="15" style="129" customWidth="1"/>
    <col min="16148" max="16148" width="12.7109375" style="129" customWidth="1"/>
    <col min="16149" max="16149" width="12.28515625" style="129" customWidth="1"/>
    <col min="16150" max="16150" width="11.5703125" style="129" bestFit="1" customWidth="1"/>
    <col min="16151" max="16384" width="9.140625" style="129"/>
  </cols>
  <sheetData>
    <row r="1" spans="1:22" ht="13.5">
      <c r="A1" s="128"/>
      <c r="B1" s="906" t="s">
        <v>165</v>
      </c>
      <c r="C1" s="906"/>
      <c r="D1" s="906"/>
      <c r="E1" s="906"/>
      <c r="F1" s="906"/>
      <c r="G1" s="906"/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</row>
    <row r="2" spans="1:22" ht="12" customHeight="1">
      <c r="A2" s="130"/>
      <c r="B2" s="907"/>
      <c r="C2" s="907"/>
      <c r="D2" s="907"/>
      <c r="E2" s="907"/>
      <c r="F2" s="907"/>
      <c r="G2" s="907"/>
      <c r="H2" s="907"/>
      <c r="I2" s="907"/>
      <c r="J2" s="907"/>
      <c r="K2" s="907"/>
      <c r="L2" s="907"/>
      <c r="M2" s="907"/>
      <c r="N2" s="907"/>
      <c r="O2" s="907"/>
      <c r="P2" s="907"/>
      <c r="Q2" s="907"/>
      <c r="R2" s="907"/>
    </row>
    <row r="3" spans="1:22" ht="12" customHeight="1">
      <c r="A3" s="907" t="s">
        <v>565</v>
      </c>
      <c r="B3" s="907"/>
      <c r="C3" s="907"/>
      <c r="D3" s="907"/>
      <c r="E3" s="907"/>
      <c r="F3" s="907"/>
      <c r="G3" s="907"/>
      <c r="H3" s="907"/>
      <c r="I3" s="907"/>
      <c r="J3" s="907"/>
      <c r="K3" s="907"/>
      <c r="L3" s="907"/>
      <c r="M3" s="907"/>
      <c r="N3" s="907"/>
      <c r="O3" s="907"/>
      <c r="P3" s="907"/>
      <c r="Q3" s="907"/>
      <c r="R3" s="907"/>
    </row>
    <row r="4" spans="1:22" ht="12" customHeight="1">
      <c r="A4" s="131"/>
      <c r="B4" s="132"/>
      <c r="C4" s="132"/>
      <c r="D4" s="132"/>
      <c r="E4" s="133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22" ht="12.75" customHeight="1">
      <c r="A5" s="134" t="s">
        <v>166</v>
      </c>
      <c r="B5" s="908" t="s">
        <v>167</v>
      </c>
      <c r="C5" s="908"/>
      <c r="D5" s="908"/>
      <c r="E5" s="908"/>
      <c r="F5" s="908"/>
      <c r="G5" s="908"/>
      <c r="H5" s="908"/>
      <c r="I5" s="908"/>
      <c r="J5" s="908"/>
      <c r="K5" s="908"/>
      <c r="L5" s="908"/>
      <c r="M5" s="908"/>
      <c r="N5" s="908"/>
      <c r="O5" s="908"/>
      <c r="P5" s="908"/>
      <c r="Q5" s="908"/>
      <c r="R5" s="135"/>
    </row>
    <row r="6" spans="1:22" ht="9.75" customHeight="1" thickBot="1">
      <c r="B6" s="136"/>
      <c r="C6" s="137"/>
      <c r="D6" s="137"/>
      <c r="E6" s="138"/>
      <c r="F6" s="139"/>
      <c r="G6" s="139"/>
      <c r="H6" s="139"/>
      <c r="I6" s="139"/>
      <c r="J6" s="140"/>
      <c r="K6" s="140"/>
      <c r="L6" s="140"/>
      <c r="M6" s="140"/>
      <c r="N6" s="909" t="s">
        <v>168</v>
      </c>
      <c r="O6" s="909"/>
      <c r="P6" s="909"/>
      <c r="Q6" s="909"/>
      <c r="R6" s="909"/>
    </row>
    <row r="7" spans="1:22" ht="21" customHeight="1">
      <c r="A7" s="910" t="s">
        <v>169</v>
      </c>
      <c r="B7" s="912" t="s">
        <v>170</v>
      </c>
      <c r="C7" s="914" t="s">
        <v>171</v>
      </c>
      <c r="D7" s="916" t="s">
        <v>172</v>
      </c>
      <c r="E7" s="918" t="s">
        <v>173</v>
      </c>
      <c r="F7" s="904" t="s">
        <v>174</v>
      </c>
      <c r="G7" s="905" t="s">
        <v>175</v>
      </c>
      <c r="H7" s="905"/>
      <c r="I7" s="905"/>
      <c r="J7" s="905"/>
      <c r="K7" s="905" t="s">
        <v>176</v>
      </c>
      <c r="L7" s="905"/>
      <c r="M7" s="905"/>
      <c r="N7" s="905"/>
      <c r="O7" s="905" t="s">
        <v>177</v>
      </c>
      <c r="P7" s="905"/>
      <c r="Q7" s="905"/>
      <c r="R7" s="905"/>
    </row>
    <row r="8" spans="1:22" ht="30.75" customHeight="1" thickBot="1">
      <c r="A8" s="911"/>
      <c r="B8" s="913"/>
      <c r="C8" s="915"/>
      <c r="D8" s="917"/>
      <c r="E8" s="919"/>
      <c r="F8" s="904"/>
      <c r="G8" s="141" t="s">
        <v>178</v>
      </c>
      <c r="H8" s="141" t="s">
        <v>179</v>
      </c>
      <c r="I8" s="141" t="s">
        <v>180</v>
      </c>
      <c r="J8" s="141" t="s">
        <v>181</v>
      </c>
      <c r="K8" s="141" t="s">
        <v>178</v>
      </c>
      <c r="L8" s="141" t="s">
        <v>179</v>
      </c>
      <c r="M8" s="141" t="s">
        <v>180</v>
      </c>
      <c r="N8" s="141" t="s">
        <v>181</v>
      </c>
      <c r="O8" s="141" t="s">
        <v>178</v>
      </c>
      <c r="P8" s="141" t="s">
        <v>179</v>
      </c>
      <c r="Q8" s="141" t="s">
        <v>180</v>
      </c>
      <c r="R8" s="141" t="s">
        <v>181</v>
      </c>
    </row>
    <row r="9" spans="1:22" ht="11.25" customHeight="1" thickBot="1">
      <c r="A9" s="142" t="s">
        <v>13</v>
      </c>
      <c r="B9" s="143" t="s">
        <v>182</v>
      </c>
      <c r="C9" s="143" t="s">
        <v>183</v>
      </c>
      <c r="D9" s="144" t="s">
        <v>184</v>
      </c>
      <c r="E9" s="145" t="s">
        <v>184</v>
      </c>
      <c r="F9" s="146"/>
      <c r="G9" s="147">
        <v>5</v>
      </c>
      <c r="H9" s="147">
        <v>6</v>
      </c>
      <c r="I9" s="147">
        <v>7</v>
      </c>
      <c r="J9" s="147">
        <v>8</v>
      </c>
      <c r="K9" s="147">
        <v>9</v>
      </c>
      <c r="L9" s="147"/>
      <c r="M9" s="147">
        <v>11</v>
      </c>
      <c r="N9" s="147">
        <v>12</v>
      </c>
      <c r="O9" s="141">
        <v>13</v>
      </c>
      <c r="P9" s="141">
        <v>14</v>
      </c>
      <c r="Q9" s="141">
        <v>15</v>
      </c>
      <c r="R9" s="141">
        <v>16</v>
      </c>
    </row>
    <row r="10" spans="1:22" ht="57.75" customHeight="1" thickBot="1">
      <c r="A10" s="148">
        <v>2000</v>
      </c>
      <c r="B10" s="149" t="s">
        <v>185</v>
      </c>
      <c r="C10" s="150" t="s">
        <v>17</v>
      </c>
      <c r="D10" s="151" t="s">
        <v>17</v>
      </c>
      <c r="E10" s="152" t="s">
        <v>186</v>
      </c>
      <c r="F10" s="153"/>
      <c r="G10" s="154">
        <f>K10+O10-'[1]ekam erams bashx nor'!L140</f>
        <v>985063.99050000007</v>
      </c>
      <c r="H10" s="154">
        <f>L10+P10-'[1]ekam erams bashx nor'!M140</f>
        <v>2097624.3265</v>
      </c>
      <c r="I10" s="88">
        <f>M10+Q10-'[1]ekam erams bashx nor'!N140</f>
        <v>3014195.1885000002</v>
      </c>
      <c r="J10" s="154">
        <f>N10+R10-'[1]ekam erams bashx nor'!O140</f>
        <v>3777879.4123999998</v>
      </c>
      <c r="K10" s="88">
        <f t="shared" ref="K10:R10" si="0">K11+K46+K64+K90+K143+K163+K183+K212+K242+K273+K305</f>
        <v>259953.70049999998</v>
      </c>
      <c r="L10" s="88">
        <f t="shared" si="0"/>
        <v>511506.0955</v>
      </c>
      <c r="M10" s="88">
        <f t="shared" si="0"/>
        <v>718995.46950000001</v>
      </c>
      <c r="N10" s="88">
        <f>N11+N46+N64+N90+N143+N163+N183+N212+N242+N273+N305</f>
        <v>941845.53740000003</v>
      </c>
      <c r="O10" s="88">
        <f t="shared" si="0"/>
        <v>760110.29</v>
      </c>
      <c r="P10" s="88">
        <f t="shared" si="0"/>
        <v>1669118.2309999999</v>
      </c>
      <c r="Q10" s="88">
        <f t="shared" si="0"/>
        <v>2398199.719</v>
      </c>
      <c r="R10" s="88">
        <f t="shared" si="0"/>
        <v>2989033.875</v>
      </c>
      <c r="S10" s="155"/>
      <c r="T10" s="156"/>
      <c r="U10" s="157"/>
      <c r="V10" s="157"/>
    </row>
    <row r="11" spans="1:22" ht="71.25" customHeight="1">
      <c r="A11" s="158">
        <v>2100</v>
      </c>
      <c r="B11" s="159" t="s">
        <v>187</v>
      </c>
      <c r="C11" s="160" t="s">
        <v>188</v>
      </c>
      <c r="D11" s="161" t="s">
        <v>188</v>
      </c>
      <c r="E11" s="162" t="s">
        <v>189</v>
      </c>
      <c r="F11" s="163" t="s">
        <v>190</v>
      </c>
      <c r="G11" s="164">
        <f t="shared" ref="G11:J74" si="1">K11+O11</f>
        <v>95107.789499999999</v>
      </c>
      <c r="H11" s="164">
        <f t="shared" si="1"/>
        <v>360158.28950000001</v>
      </c>
      <c r="I11" s="164">
        <f t="shared" si="1"/>
        <v>437749.5895</v>
      </c>
      <c r="J11" s="164">
        <f t="shared" si="1"/>
        <v>501862.26699999999</v>
      </c>
      <c r="K11" s="164">
        <f>K13+K18+K22+K27+K30+K33+K36+K39</f>
        <v>86307.789499999999</v>
      </c>
      <c r="L11" s="164">
        <f t="shared" ref="L11:R11" si="2">L13+L18+L22+L27+L30+L33+L36+L39</f>
        <v>167708.28950000001</v>
      </c>
      <c r="M11" s="165">
        <f t="shared" si="2"/>
        <v>245299.5895</v>
      </c>
      <c r="N11" s="164">
        <f>N13+N18+N22+N27+N30+N33+N36+N39</f>
        <v>309412.26699999999</v>
      </c>
      <c r="O11" s="166">
        <f t="shared" si="2"/>
        <v>8800</v>
      </c>
      <c r="P11" s="166">
        <f t="shared" si="2"/>
        <v>192450</v>
      </c>
      <c r="Q11" s="166">
        <f>Q13+Q18+Q22+Q27+Q30+Q33+Q36+Q39</f>
        <v>192450</v>
      </c>
      <c r="R11" s="166">
        <f t="shared" si="2"/>
        <v>192450</v>
      </c>
    </row>
    <row r="12" spans="1:22" ht="10.5" customHeight="1">
      <c r="A12" s="167"/>
      <c r="B12" s="159"/>
      <c r="C12" s="160"/>
      <c r="D12" s="161"/>
      <c r="E12" s="168" t="s">
        <v>191</v>
      </c>
      <c r="F12" s="169"/>
      <c r="G12" s="170"/>
      <c r="H12" s="170"/>
      <c r="I12" s="170"/>
      <c r="J12" s="170"/>
      <c r="K12" s="171"/>
      <c r="L12" s="171"/>
      <c r="M12" s="171"/>
      <c r="N12" s="171"/>
      <c r="O12" s="171"/>
      <c r="P12" s="171"/>
      <c r="Q12" s="171"/>
      <c r="R12" s="171"/>
    </row>
    <row r="13" spans="1:22" ht="63.75" customHeight="1">
      <c r="A13" s="172">
        <v>2110</v>
      </c>
      <c r="B13" s="159" t="s">
        <v>187</v>
      </c>
      <c r="C13" s="173" t="s">
        <v>13</v>
      </c>
      <c r="D13" s="174" t="s">
        <v>188</v>
      </c>
      <c r="E13" s="175" t="s">
        <v>192</v>
      </c>
      <c r="F13" s="176" t="s">
        <v>193</v>
      </c>
      <c r="G13" s="177">
        <f t="shared" si="1"/>
        <v>70892.5</v>
      </c>
      <c r="H13" s="177">
        <f t="shared" si="1"/>
        <v>130230</v>
      </c>
      <c r="I13" s="177">
        <f t="shared" si="1"/>
        <v>185718.8</v>
      </c>
      <c r="J13" s="177">
        <f t="shared" si="1"/>
        <v>228484.5</v>
      </c>
      <c r="K13" s="177">
        <f>K15+K16+K17</f>
        <v>62492.5</v>
      </c>
      <c r="L13" s="177">
        <f t="shared" ref="L13:R13" si="3">L15+L16+L17</f>
        <v>116830</v>
      </c>
      <c r="M13" s="177">
        <f t="shared" si="3"/>
        <v>172318.8</v>
      </c>
      <c r="N13" s="177">
        <f t="shared" si="3"/>
        <v>215084.5</v>
      </c>
      <c r="O13" s="178">
        <f t="shared" si="3"/>
        <v>8400</v>
      </c>
      <c r="P13" s="178">
        <f t="shared" si="3"/>
        <v>13400</v>
      </c>
      <c r="Q13" s="178">
        <f t="shared" si="3"/>
        <v>13400</v>
      </c>
      <c r="R13" s="178">
        <f t="shared" si="3"/>
        <v>13400</v>
      </c>
    </row>
    <row r="14" spans="1:22" ht="11.25" customHeight="1">
      <c r="A14" s="172"/>
      <c r="B14" s="159"/>
      <c r="C14" s="173"/>
      <c r="D14" s="174"/>
      <c r="E14" s="168" t="s">
        <v>194</v>
      </c>
      <c r="F14" s="179"/>
      <c r="G14" s="170"/>
      <c r="H14" s="170"/>
      <c r="I14" s="170"/>
      <c r="J14" s="170"/>
      <c r="K14" s="180"/>
      <c r="L14" s="180"/>
      <c r="M14" s="180"/>
      <c r="N14" s="180"/>
      <c r="O14" s="180"/>
      <c r="P14" s="180"/>
      <c r="Q14" s="180"/>
      <c r="R14" s="180"/>
    </row>
    <row r="15" spans="1:22" ht="37.5" customHeight="1">
      <c r="A15" s="172">
        <v>2111</v>
      </c>
      <c r="B15" s="181" t="s">
        <v>187</v>
      </c>
      <c r="C15" s="182" t="s">
        <v>13</v>
      </c>
      <c r="D15" s="183" t="s">
        <v>13</v>
      </c>
      <c r="E15" s="168" t="s">
        <v>195</v>
      </c>
      <c r="F15" s="169" t="s">
        <v>196</v>
      </c>
      <c r="G15" s="88">
        <f t="shared" si="1"/>
        <v>70892.5</v>
      </c>
      <c r="H15" s="88">
        <f t="shared" si="1"/>
        <v>130230</v>
      </c>
      <c r="I15" s="88">
        <f t="shared" si="1"/>
        <v>185718.8</v>
      </c>
      <c r="J15" s="88">
        <f t="shared" si="1"/>
        <v>228484.5</v>
      </c>
      <c r="K15" s="184">
        <f>[1]aparat!G32</f>
        <v>62492.5</v>
      </c>
      <c r="L15" s="184">
        <f>[1]aparat!H32</f>
        <v>116830</v>
      </c>
      <c r="M15" s="184">
        <f>[1]aparat!I32</f>
        <v>172318.8</v>
      </c>
      <c r="N15" s="184">
        <f>[1]aparat!J32</f>
        <v>215084.5</v>
      </c>
      <c r="O15" s="185">
        <f>[1]aparat!G150</f>
        <v>8400</v>
      </c>
      <c r="P15" s="185">
        <f>[1]aparat!H150</f>
        <v>13400</v>
      </c>
      <c r="Q15" s="185">
        <f>[1]aparat!I150</f>
        <v>13400</v>
      </c>
      <c r="R15" s="185">
        <f>[1]aparat!J150</f>
        <v>13400</v>
      </c>
    </row>
    <row r="16" spans="1:22" ht="12" hidden="1" customHeight="1">
      <c r="A16" s="172">
        <v>2112</v>
      </c>
      <c r="B16" s="181" t="s">
        <v>187</v>
      </c>
      <c r="C16" s="182" t="s">
        <v>13</v>
      </c>
      <c r="D16" s="183" t="s">
        <v>182</v>
      </c>
      <c r="E16" s="168" t="s">
        <v>197</v>
      </c>
      <c r="F16" s="169" t="s">
        <v>198</v>
      </c>
      <c r="G16" s="170">
        <f t="shared" si="1"/>
        <v>0</v>
      </c>
      <c r="H16" s="170">
        <f t="shared" si="1"/>
        <v>0</v>
      </c>
      <c r="I16" s="170">
        <f t="shared" si="1"/>
        <v>0</v>
      </c>
      <c r="J16" s="170">
        <f t="shared" si="1"/>
        <v>0</v>
      </c>
      <c r="K16" s="171"/>
      <c r="L16" s="171"/>
      <c r="M16" s="171"/>
      <c r="N16" s="171"/>
      <c r="O16" s="171"/>
      <c r="P16" s="171"/>
      <c r="Q16" s="171"/>
      <c r="R16" s="171"/>
    </row>
    <row r="17" spans="1:18" ht="12" hidden="1" customHeight="1">
      <c r="A17" s="172">
        <v>2113</v>
      </c>
      <c r="B17" s="181" t="s">
        <v>187</v>
      </c>
      <c r="C17" s="182" t="s">
        <v>13</v>
      </c>
      <c r="D17" s="183" t="s">
        <v>183</v>
      </c>
      <c r="E17" s="168" t="s">
        <v>199</v>
      </c>
      <c r="F17" s="169" t="s">
        <v>200</v>
      </c>
      <c r="G17" s="170">
        <f t="shared" si="1"/>
        <v>0</v>
      </c>
      <c r="H17" s="170">
        <f t="shared" si="1"/>
        <v>0</v>
      </c>
      <c r="I17" s="170">
        <f t="shared" si="1"/>
        <v>0</v>
      </c>
      <c r="J17" s="170">
        <f t="shared" si="1"/>
        <v>0</v>
      </c>
      <c r="K17" s="171"/>
      <c r="L17" s="171"/>
      <c r="M17" s="171"/>
      <c r="N17" s="171"/>
      <c r="O17" s="171"/>
      <c r="P17" s="171"/>
      <c r="Q17" s="171"/>
      <c r="R17" s="171"/>
    </row>
    <row r="18" spans="1:18" ht="12" hidden="1" customHeight="1">
      <c r="A18" s="172">
        <v>2120</v>
      </c>
      <c r="B18" s="159" t="s">
        <v>187</v>
      </c>
      <c r="C18" s="173" t="s">
        <v>182</v>
      </c>
      <c r="D18" s="174" t="s">
        <v>188</v>
      </c>
      <c r="E18" s="175" t="s">
        <v>201</v>
      </c>
      <c r="F18" s="186" t="s">
        <v>202</v>
      </c>
      <c r="G18" s="170">
        <f t="shared" si="1"/>
        <v>0</v>
      </c>
      <c r="H18" s="170">
        <f t="shared" si="1"/>
        <v>0</v>
      </c>
      <c r="I18" s="170">
        <f t="shared" si="1"/>
        <v>0</v>
      </c>
      <c r="J18" s="170">
        <f t="shared" si="1"/>
        <v>0</v>
      </c>
      <c r="K18" s="171">
        <f>K20+K21</f>
        <v>0</v>
      </c>
      <c r="L18" s="171">
        <f t="shared" ref="L18:R18" si="4">L20+L21</f>
        <v>0</v>
      </c>
      <c r="M18" s="171">
        <f t="shared" si="4"/>
        <v>0</v>
      </c>
      <c r="N18" s="171">
        <f t="shared" si="4"/>
        <v>0</v>
      </c>
      <c r="O18" s="171">
        <f t="shared" si="4"/>
        <v>0</v>
      </c>
      <c r="P18" s="171">
        <f t="shared" si="4"/>
        <v>0</v>
      </c>
      <c r="Q18" s="171">
        <f t="shared" si="4"/>
        <v>0</v>
      </c>
      <c r="R18" s="171">
        <f t="shared" si="4"/>
        <v>0</v>
      </c>
    </row>
    <row r="19" spans="1:18" ht="12" hidden="1" customHeight="1">
      <c r="A19" s="172"/>
      <c r="B19" s="159"/>
      <c r="C19" s="173"/>
      <c r="D19" s="174"/>
      <c r="E19" s="168" t="s">
        <v>194</v>
      </c>
      <c r="F19" s="179"/>
      <c r="G19" s="170"/>
      <c r="H19" s="170"/>
      <c r="I19" s="170"/>
      <c r="J19" s="170"/>
      <c r="K19" s="171"/>
      <c r="L19" s="171"/>
      <c r="M19" s="171"/>
      <c r="N19" s="180"/>
      <c r="O19" s="180"/>
      <c r="P19" s="180"/>
      <c r="Q19" s="180"/>
      <c r="R19" s="180"/>
    </row>
    <row r="20" spans="1:18" ht="12" hidden="1" customHeight="1">
      <c r="A20" s="172">
        <v>2121</v>
      </c>
      <c r="B20" s="181" t="s">
        <v>187</v>
      </c>
      <c r="C20" s="182" t="s">
        <v>182</v>
      </c>
      <c r="D20" s="183" t="s">
        <v>13</v>
      </c>
      <c r="E20" s="187" t="s">
        <v>203</v>
      </c>
      <c r="F20" s="169" t="s">
        <v>204</v>
      </c>
      <c r="G20" s="170">
        <f t="shared" si="1"/>
        <v>0</v>
      </c>
      <c r="H20" s="170">
        <f t="shared" si="1"/>
        <v>0</v>
      </c>
      <c r="I20" s="170">
        <f t="shared" si="1"/>
        <v>0</v>
      </c>
      <c r="J20" s="170">
        <f t="shared" si="1"/>
        <v>0</v>
      </c>
      <c r="K20" s="171"/>
      <c r="L20" s="171"/>
      <c r="M20" s="171"/>
      <c r="N20" s="171"/>
      <c r="O20" s="171"/>
      <c r="P20" s="171"/>
      <c r="Q20" s="171"/>
      <c r="R20" s="171"/>
    </row>
    <row r="21" spans="1:18" ht="12" hidden="1" customHeight="1">
      <c r="A21" s="172">
        <v>2122</v>
      </c>
      <c r="B21" s="181" t="s">
        <v>187</v>
      </c>
      <c r="C21" s="182" t="s">
        <v>182</v>
      </c>
      <c r="D21" s="183" t="s">
        <v>182</v>
      </c>
      <c r="E21" s="168" t="s">
        <v>205</v>
      </c>
      <c r="F21" s="169" t="s">
        <v>206</v>
      </c>
      <c r="G21" s="170">
        <f t="shared" si="1"/>
        <v>0</v>
      </c>
      <c r="H21" s="170">
        <f t="shared" si="1"/>
        <v>0</v>
      </c>
      <c r="I21" s="170">
        <f t="shared" si="1"/>
        <v>0</v>
      </c>
      <c r="J21" s="170">
        <f t="shared" si="1"/>
        <v>0</v>
      </c>
      <c r="K21" s="171"/>
      <c r="L21" s="171"/>
      <c r="M21" s="171"/>
      <c r="N21" s="171"/>
      <c r="O21" s="171"/>
      <c r="P21" s="171"/>
      <c r="Q21" s="171"/>
      <c r="R21" s="171"/>
    </row>
    <row r="22" spans="1:18" ht="24" customHeight="1">
      <c r="A22" s="172">
        <v>2130</v>
      </c>
      <c r="B22" s="159" t="s">
        <v>187</v>
      </c>
      <c r="C22" s="173" t="s">
        <v>183</v>
      </c>
      <c r="D22" s="174" t="s">
        <v>188</v>
      </c>
      <c r="E22" s="175" t="s">
        <v>207</v>
      </c>
      <c r="F22" s="188" t="s">
        <v>208</v>
      </c>
      <c r="G22" s="88">
        <f t="shared" si="1"/>
        <v>967.62249999999995</v>
      </c>
      <c r="H22" s="88">
        <f t="shared" si="1"/>
        <v>1924.6224999999999</v>
      </c>
      <c r="I22" s="88">
        <f t="shared" si="1"/>
        <v>2884.1224999999999</v>
      </c>
      <c r="J22" s="88">
        <f t="shared" si="1"/>
        <v>3327</v>
      </c>
      <c r="K22" s="184">
        <f>K24+K25+K26</f>
        <v>967.62249999999995</v>
      </c>
      <c r="L22" s="184">
        <f t="shared" ref="L22:R22" si="5">L24+L25+L26</f>
        <v>1924.6224999999999</v>
      </c>
      <c r="M22" s="184">
        <f t="shared" si="5"/>
        <v>2884.1224999999999</v>
      </c>
      <c r="N22" s="184">
        <f t="shared" si="5"/>
        <v>3327</v>
      </c>
      <c r="O22" s="185">
        <f t="shared" si="5"/>
        <v>0</v>
      </c>
      <c r="P22" s="185">
        <f t="shared" si="5"/>
        <v>0</v>
      </c>
      <c r="Q22" s="185">
        <f t="shared" si="5"/>
        <v>0</v>
      </c>
      <c r="R22" s="185">
        <f t="shared" si="5"/>
        <v>0</v>
      </c>
    </row>
    <row r="23" spans="1:18" ht="12.75" customHeight="1">
      <c r="A23" s="172"/>
      <c r="B23" s="159"/>
      <c r="C23" s="173"/>
      <c r="D23" s="174"/>
      <c r="E23" s="168" t="s">
        <v>194</v>
      </c>
      <c r="F23" s="179"/>
      <c r="G23" s="88"/>
      <c r="H23" s="88"/>
      <c r="I23" s="88"/>
      <c r="J23" s="88"/>
      <c r="K23" s="184"/>
      <c r="L23" s="184"/>
      <c r="M23" s="184"/>
      <c r="N23" s="189"/>
      <c r="O23" s="190"/>
      <c r="P23" s="190"/>
      <c r="Q23" s="190"/>
      <c r="R23" s="190"/>
    </row>
    <row r="24" spans="1:18" ht="12" hidden="1" customHeight="1">
      <c r="A24" s="172">
        <v>2131</v>
      </c>
      <c r="B24" s="181" t="s">
        <v>187</v>
      </c>
      <c r="C24" s="182" t="s">
        <v>183</v>
      </c>
      <c r="D24" s="183" t="s">
        <v>13</v>
      </c>
      <c r="E24" s="168" t="s">
        <v>209</v>
      </c>
      <c r="F24" s="169" t="s">
        <v>210</v>
      </c>
      <c r="G24" s="88">
        <f t="shared" si="1"/>
        <v>0</v>
      </c>
      <c r="H24" s="88">
        <f t="shared" si="1"/>
        <v>0</v>
      </c>
      <c r="I24" s="88">
        <f t="shared" si="1"/>
        <v>0</v>
      </c>
      <c r="J24" s="88">
        <f t="shared" si="1"/>
        <v>0</v>
      </c>
      <c r="K24" s="184"/>
      <c r="L24" s="184"/>
      <c r="M24" s="184"/>
      <c r="N24" s="184"/>
      <c r="O24" s="185"/>
      <c r="P24" s="185"/>
      <c r="Q24" s="185"/>
      <c r="R24" s="185"/>
    </row>
    <row r="25" spans="1:18" ht="12" hidden="1" customHeight="1">
      <c r="A25" s="172">
        <v>2132</v>
      </c>
      <c r="B25" s="181" t="s">
        <v>187</v>
      </c>
      <c r="C25" s="182" t="s">
        <v>183</v>
      </c>
      <c r="D25" s="183" t="s">
        <v>182</v>
      </c>
      <c r="E25" s="168" t="s">
        <v>211</v>
      </c>
      <c r="F25" s="169" t="s">
        <v>212</v>
      </c>
      <c r="G25" s="88">
        <f t="shared" si="1"/>
        <v>0</v>
      </c>
      <c r="H25" s="88">
        <f t="shared" si="1"/>
        <v>0</v>
      </c>
      <c r="I25" s="88">
        <f t="shared" si="1"/>
        <v>0</v>
      </c>
      <c r="J25" s="88">
        <f t="shared" si="1"/>
        <v>0</v>
      </c>
      <c r="K25" s="184"/>
      <c r="L25" s="184"/>
      <c r="M25" s="184"/>
      <c r="N25" s="184"/>
      <c r="O25" s="185"/>
      <c r="P25" s="185"/>
      <c r="Q25" s="185"/>
      <c r="R25" s="185"/>
    </row>
    <row r="26" spans="1:18" ht="22.5" customHeight="1">
      <c r="A26" s="172">
        <v>2133</v>
      </c>
      <c r="B26" s="181" t="s">
        <v>187</v>
      </c>
      <c r="C26" s="182" t="s">
        <v>183</v>
      </c>
      <c r="D26" s="183" t="s">
        <v>183</v>
      </c>
      <c r="E26" s="168" t="s">
        <v>213</v>
      </c>
      <c r="F26" s="169" t="s">
        <v>214</v>
      </c>
      <c r="G26" s="88">
        <f t="shared" si="1"/>
        <v>967.62249999999995</v>
      </c>
      <c r="H26" s="88">
        <f t="shared" si="1"/>
        <v>1924.6224999999999</v>
      </c>
      <c r="I26" s="88">
        <f t="shared" si="1"/>
        <v>2884.1224999999999</v>
      </c>
      <c r="J26" s="88">
        <f t="shared" si="1"/>
        <v>3327</v>
      </c>
      <c r="K26" s="184">
        <f>'[1]zags '!G32+'[1]վեկտոր պլյուս'!G32</f>
        <v>967.62249999999995</v>
      </c>
      <c r="L26" s="184">
        <f>'[1]zags '!H32+'[1]վեկտոր պլյուս'!H32</f>
        <v>1924.6224999999999</v>
      </c>
      <c r="M26" s="184">
        <f>'[1]zags '!I32+'[1]վեկտոր պլյուս'!I32</f>
        <v>2884.1224999999999</v>
      </c>
      <c r="N26" s="184">
        <f>'[1]zags '!J32+'[1]վեկտոր պլյուս'!J32</f>
        <v>3327</v>
      </c>
      <c r="O26" s="185">
        <f>'[1]zags '!G151+'[1]վեկտոր պլյուս'!G151</f>
        <v>0</v>
      </c>
      <c r="P26" s="185">
        <f>'[1]zags '!H151+'[1]վեկտոր պլյուս'!H151</f>
        <v>0</v>
      </c>
      <c r="Q26" s="185">
        <f>'[1]zags '!I151+'[1]վեկտոր պլյուս'!I151</f>
        <v>0</v>
      </c>
      <c r="R26" s="185">
        <f>'[1]zags '!J151+'[1]վեկտոր պլյուս'!J151</f>
        <v>0</v>
      </c>
    </row>
    <row r="27" spans="1:18" ht="12" hidden="1" customHeight="1">
      <c r="A27" s="172">
        <v>2140</v>
      </c>
      <c r="B27" s="159" t="s">
        <v>187</v>
      </c>
      <c r="C27" s="173" t="s">
        <v>184</v>
      </c>
      <c r="D27" s="174" t="s">
        <v>188</v>
      </c>
      <c r="E27" s="175" t="s">
        <v>215</v>
      </c>
      <c r="F27" s="179" t="s">
        <v>216</v>
      </c>
      <c r="G27" s="170">
        <f t="shared" si="1"/>
        <v>0</v>
      </c>
      <c r="H27" s="170">
        <f t="shared" si="1"/>
        <v>0</v>
      </c>
      <c r="I27" s="170">
        <f t="shared" si="1"/>
        <v>0</v>
      </c>
      <c r="J27" s="170">
        <f t="shared" si="1"/>
        <v>0</v>
      </c>
      <c r="K27" s="171">
        <f>K29</f>
        <v>0</v>
      </c>
      <c r="L27" s="171">
        <f t="shared" ref="L27:R27" si="6">L29</f>
        <v>0</v>
      </c>
      <c r="M27" s="171">
        <f t="shared" si="6"/>
        <v>0</v>
      </c>
      <c r="N27" s="171">
        <f t="shared" si="6"/>
        <v>0</v>
      </c>
      <c r="O27" s="185">
        <f t="shared" si="6"/>
        <v>0</v>
      </c>
      <c r="P27" s="185">
        <f t="shared" si="6"/>
        <v>0</v>
      </c>
      <c r="Q27" s="185">
        <f t="shared" si="6"/>
        <v>0</v>
      </c>
      <c r="R27" s="185">
        <f t="shared" si="6"/>
        <v>0</v>
      </c>
    </row>
    <row r="28" spans="1:18" ht="12" hidden="1" customHeight="1">
      <c r="A28" s="172"/>
      <c r="B28" s="159"/>
      <c r="C28" s="173"/>
      <c r="D28" s="174"/>
      <c r="E28" s="168" t="s">
        <v>194</v>
      </c>
      <c r="F28" s="179"/>
      <c r="G28" s="170"/>
      <c r="H28" s="170"/>
      <c r="I28" s="170"/>
      <c r="J28" s="170"/>
      <c r="K28" s="171"/>
      <c r="L28" s="171"/>
      <c r="M28" s="171"/>
      <c r="N28" s="180"/>
      <c r="O28" s="190"/>
      <c r="P28" s="190"/>
      <c r="Q28" s="190"/>
      <c r="R28" s="190"/>
    </row>
    <row r="29" spans="1:18" ht="12" hidden="1" customHeight="1">
      <c r="A29" s="172">
        <v>2141</v>
      </c>
      <c r="B29" s="181" t="s">
        <v>187</v>
      </c>
      <c r="C29" s="182" t="s">
        <v>184</v>
      </c>
      <c r="D29" s="183" t="s">
        <v>13</v>
      </c>
      <c r="E29" s="168" t="s">
        <v>217</v>
      </c>
      <c r="F29" s="191" t="s">
        <v>218</v>
      </c>
      <c r="G29" s="170">
        <f t="shared" si="1"/>
        <v>0</v>
      </c>
      <c r="H29" s="170">
        <f t="shared" si="1"/>
        <v>0</v>
      </c>
      <c r="I29" s="170">
        <f t="shared" si="1"/>
        <v>0</v>
      </c>
      <c r="J29" s="170">
        <f t="shared" si="1"/>
        <v>0</v>
      </c>
      <c r="K29" s="171"/>
      <c r="L29" s="171"/>
      <c r="M29" s="171"/>
      <c r="N29" s="171"/>
      <c r="O29" s="185"/>
      <c r="P29" s="185"/>
      <c r="Q29" s="185"/>
      <c r="R29" s="185"/>
    </row>
    <row r="30" spans="1:18" ht="12" hidden="1" customHeight="1">
      <c r="A30" s="172">
        <v>2150</v>
      </c>
      <c r="B30" s="159" t="s">
        <v>187</v>
      </c>
      <c r="C30" s="173" t="s">
        <v>219</v>
      </c>
      <c r="D30" s="174" t="s">
        <v>188</v>
      </c>
      <c r="E30" s="175" t="s">
        <v>220</v>
      </c>
      <c r="F30" s="179" t="s">
        <v>221</v>
      </c>
      <c r="G30" s="170">
        <f t="shared" si="1"/>
        <v>0</v>
      </c>
      <c r="H30" s="170">
        <f t="shared" si="1"/>
        <v>0</v>
      </c>
      <c r="I30" s="170">
        <f t="shared" si="1"/>
        <v>0</v>
      </c>
      <c r="J30" s="170">
        <f t="shared" si="1"/>
        <v>0</v>
      </c>
      <c r="K30" s="171">
        <f>K32</f>
        <v>0</v>
      </c>
      <c r="L30" s="171">
        <f t="shared" ref="L30:R30" si="7">L32</f>
        <v>0</v>
      </c>
      <c r="M30" s="171">
        <f t="shared" si="7"/>
        <v>0</v>
      </c>
      <c r="N30" s="171">
        <f t="shared" si="7"/>
        <v>0</v>
      </c>
      <c r="O30" s="185">
        <f t="shared" si="7"/>
        <v>0</v>
      </c>
      <c r="P30" s="185">
        <f t="shared" si="7"/>
        <v>0</v>
      </c>
      <c r="Q30" s="185">
        <f t="shared" si="7"/>
        <v>0</v>
      </c>
      <c r="R30" s="185">
        <f t="shared" si="7"/>
        <v>0</v>
      </c>
    </row>
    <row r="31" spans="1:18" ht="12" hidden="1" customHeight="1">
      <c r="A31" s="172"/>
      <c r="B31" s="159"/>
      <c r="C31" s="173"/>
      <c r="D31" s="174"/>
      <c r="E31" s="168" t="s">
        <v>194</v>
      </c>
      <c r="F31" s="179"/>
      <c r="G31" s="170"/>
      <c r="H31" s="170"/>
      <c r="I31" s="170"/>
      <c r="J31" s="170"/>
      <c r="K31" s="171"/>
      <c r="L31" s="171"/>
      <c r="M31" s="171"/>
      <c r="N31" s="180"/>
      <c r="O31" s="190"/>
      <c r="P31" s="190"/>
      <c r="Q31" s="190"/>
      <c r="R31" s="190"/>
    </row>
    <row r="32" spans="1:18" ht="12" hidden="1" customHeight="1">
      <c r="A32" s="172">
        <v>2151</v>
      </c>
      <c r="B32" s="181" t="s">
        <v>187</v>
      </c>
      <c r="C32" s="182" t="s">
        <v>219</v>
      </c>
      <c r="D32" s="183" t="s">
        <v>13</v>
      </c>
      <c r="E32" s="168" t="s">
        <v>222</v>
      </c>
      <c r="F32" s="191" t="s">
        <v>223</v>
      </c>
      <c r="G32" s="170">
        <f t="shared" si="1"/>
        <v>0</v>
      </c>
      <c r="H32" s="170">
        <f t="shared" si="1"/>
        <v>0</v>
      </c>
      <c r="I32" s="170">
        <f t="shared" si="1"/>
        <v>0</v>
      </c>
      <c r="J32" s="170">
        <f t="shared" si="1"/>
        <v>0</v>
      </c>
      <c r="K32" s="171"/>
      <c r="L32" s="171"/>
      <c r="M32" s="171"/>
      <c r="N32" s="171"/>
      <c r="O32" s="185"/>
      <c r="P32" s="185"/>
      <c r="Q32" s="185"/>
      <c r="R32" s="185"/>
    </row>
    <row r="33" spans="1:18" ht="36.75" customHeight="1">
      <c r="A33" s="172">
        <v>2160</v>
      </c>
      <c r="B33" s="159" t="s">
        <v>187</v>
      </c>
      <c r="C33" s="173" t="s">
        <v>224</v>
      </c>
      <c r="D33" s="174" t="s">
        <v>188</v>
      </c>
      <c r="E33" s="175" t="s">
        <v>225</v>
      </c>
      <c r="F33" s="179" t="s">
        <v>226</v>
      </c>
      <c r="G33" s="154">
        <f t="shared" si="1"/>
        <v>23247.667000000001</v>
      </c>
      <c r="H33" s="154">
        <f t="shared" si="1"/>
        <v>228003.66700000002</v>
      </c>
      <c r="I33" s="154">
        <f t="shared" si="1"/>
        <v>249146.66700000002</v>
      </c>
      <c r="J33" s="154">
        <f t="shared" si="1"/>
        <v>270050.76699999999</v>
      </c>
      <c r="K33" s="185">
        <f>K35</f>
        <v>22847.667000000001</v>
      </c>
      <c r="L33" s="185">
        <f t="shared" ref="L33:R33" si="8">L35</f>
        <v>48953.667000000001</v>
      </c>
      <c r="M33" s="185">
        <f t="shared" si="8"/>
        <v>70096.667000000001</v>
      </c>
      <c r="N33" s="185">
        <f t="shared" si="8"/>
        <v>91000.767000000007</v>
      </c>
      <c r="O33" s="185">
        <f t="shared" si="8"/>
        <v>400</v>
      </c>
      <c r="P33" s="185">
        <f t="shared" si="8"/>
        <v>179050</v>
      </c>
      <c r="Q33" s="185">
        <f t="shared" si="8"/>
        <v>179050</v>
      </c>
      <c r="R33" s="185">
        <f t="shared" si="8"/>
        <v>179050</v>
      </c>
    </row>
    <row r="34" spans="1:18" ht="9.75" customHeight="1">
      <c r="A34" s="172"/>
      <c r="B34" s="159"/>
      <c r="C34" s="173"/>
      <c r="D34" s="174"/>
      <c r="E34" s="168" t="s">
        <v>194</v>
      </c>
      <c r="F34" s="179"/>
      <c r="G34" s="154"/>
      <c r="H34" s="154"/>
      <c r="I34" s="154"/>
      <c r="J34" s="154"/>
      <c r="K34" s="185"/>
      <c r="L34" s="185"/>
      <c r="M34" s="185"/>
      <c r="N34" s="190"/>
      <c r="O34" s="190"/>
      <c r="P34" s="190"/>
      <c r="Q34" s="190"/>
      <c r="R34" s="190"/>
    </row>
    <row r="35" spans="1:18" ht="40.5" customHeight="1">
      <c r="A35" s="172">
        <v>2161</v>
      </c>
      <c r="B35" s="181" t="s">
        <v>187</v>
      </c>
      <c r="C35" s="182" t="s">
        <v>224</v>
      </c>
      <c r="D35" s="183" t="s">
        <v>13</v>
      </c>
      <c r="E35" s="168" t="s">
        <v>227</v>
      </c>
      <c r="F35" s="169" t="s">
        <v>228</v>
      </c>
      <c r="G35" s="154">
        <f t="shared" si="1"/>
        <v>23247.667000000001</v>
      </c>
      <c r="H35" s="154">
        <f t="shared" si="1"/>
        <v>228003.66700000002</v>
      </c>
      <c r="I35" s="154">
        <f t="shared" si="1"/>
        <v>249146.66700000002</v>
      </c>
      <c r="J35" s="154">
        <f t="shared" si="1"/>
        <v>270050.76699999999</v>
      </c>
      <c r="K35" s="185">
        <f>[1]turq!G32</f>
        <v>22847.667000000001</v>
      </c>
      <c r="L35" s="185">
        <f>[1]turq!H32</f>
        <v>48953.667000000001</v>
      </c>
      <c r="M35" s="185">
        <f>[1]turq!I32</f>
        <v>70096.667000000001</v>
      </c>
      <c r="N35" s="185">
        <f>[1]turq!F32</f>
        <v>91000.767000000007</v>
      </c>
      <c r="O35" s="185">
        <f>[1]turq!G151</f>
        <v>400</v>
      </c>
      <c r="P35" s="185">
        <f>[1]turq!H151</f>
        <v>179050</v>
      </c>
      <c r="Q35" s="185">
        <f>[1]turq!I151</f>
        <v>179050</v>
      </c>
      <c r="R35" s="185">
        <f>[1]turq!J151</f>
        <v>179050</v>
      </c>
    </row>
    <row r="36" spans="1:18" ht="12" hidden="1" customHeight="1">
      <c r="A36" s="172">
        <v>2170</v>
      </c>
      <c r="B36" s="159" t="s">
        <v>187</v>
      </c>
      <c r="C36" s="173" t="s">
        <v>229</v>
      </c>
      <c r="D36" s="174" t="s">
        <v>188</v>
      </c>
      <c r="E36" s="175" t="s">
        <v>230</v>
      </c>
      <c r="F36" s="169"/>
      <c r="G36" s="170">
        <f t="shared" si="1"/>
        <v>0</v>
      </c>
      <c r="H36" s="170">
        <f t="shared" si="1"/>
        <v>0</v>
      </c>
      <c r="I36" s="170">
        <f t="shared" si="1"/>
        <v>0</v>
      </c>
      <c r="J36" s="170">
        <f t="shared" si="1"/>
        <v>0</v>
      </c>
      <c r="K36" s="171">
        <f>K38</f>
        <v>0</v>
      </c>
      <c r="L36" s="171">
        <f t="shared" ref="L36:R36" si="9">L38</f>
        <v>0</v>
      </c>
      <c r="M36" s="171">
        <f t="shared" si="9"/>
        <v>0</v>
      </c>
      <c r="N36" s="171">
        <f t="shared" si="9"/>
        <v>0</v>
      </c>
      <c r="O36" s="171">
        <f t="shared" si="9"/>
        <v>0</v>
      </c>
      <c r="P36" s="171">
        <f t="shared" si="9"/>
        <v>0</v>
      </c>
      <c r="Q36" s="171">
        <f t="shared" si="9"/>
        <v>0</v>
      </c>
      <c r="R36" s="171">
        <f t="shared" si="9"/>
        <v>0</v>
      </c>
    </row>
    <row r="37" spans="1:18" ht="12" hidden="1" customHeight="1">
      <c r="A37" s="172"/>
      <c r="B37" s="159"/>
      <c r="C37" s="173"/>
      <c r="D37" s="174"/>
      <c r="E37" s="168" t="s">
        <v>194</v>
      </c>
      <c r="F37" s="179"/>
      <c r="G37" s="170"/>
      <c r="H37" s="170"/>
      <c r="I37" s="170"/>
      <c r="J37" s="170"/>
      <c r="K37" s="171"/>
      <c r="L37" s="171"/>
      <c r="M37" s="171"/>
      <c r="N37" s="180"/>
      <c r="O37" s="180"/>
      <c r="P37" s="180"/>
      <c r="Q37" s="180"/>
      <c r="R37" s="180"/>
    </row>
    <row r="38" spans="1:18" ht="12" hidden="1" customHeight="1">
      <c r="A38" s="172">
        <v>2171</v>
      </c>
      <c r="B38" s="181" t="s">
        <v>187</v>
      </c>
      <c r="C38" s="182" t="s">
        <v>229</v>
      </c>
      <c r="D38" s="183" t="s">
        <v>13</v>
      </c>
      <c r="E38" s="168" t="s">
        <v>230</v>
      </c>
      <c r="F38" s="169"/>
      <c r="G38" s="170">
        <f t="shared" si="1"/>
        <v>0</v>
      </c>
      <c r="H38" s="170">
        <f t="shared" si="1"/>
        <v>0</v>
      </c>
      <c r="I38" s="170">
        <f t="shared" si="1"/>
        <v>0</v>
      </c>
      <c r="J38" s="170">
        <f t="shared" si="1"/>
        <v>0</v>
      </c>
      <c r="K38" s="171"/>
      <c r="L38" s="171"/>
      <c r="M38" s="171"/>
      <c r="N38" s="171"/>
      <c r="O38" s="171"/>
      <c r="P38" s="171"/>
      <c r="Q38" s="171"/>
      <c r="R38" s="171"/>
    </row>
    <row r="39" spans="1:18" ht="12" hidden="1" customHeight="1">
      <c r="A39" s="172">
        <v>2180</v>
      </c>
      <c r="B39" s="159" t="s">
        <v>187</v>
      </c>
      <c r="C39" s="173" t="s">
        <v>231</v>
      </c>
      <c r="D39" s="174" t="s">
        <v>188</v>
      </c>
      <c r="E39" s="175" t="s">
        <v>232</v>
      </c>
      <c r="F39" s="179" t="s">
        <v>233</v>
      </c>
      <c r="G39" s="170">
        <f t="shared" si="1"/>
        <v>0</v>
      </c>
      <c r="H39" s="170">
        <f t="shared" si="1"/>
        <v>0</v>
      </c>
      <c r="I39" s="170">
        <f t="shared" si="1"/>
        <v>0</v>
      </c>
      <c r="J39" s="170">
        <f t="shared" si="1"/>
        <v>0</v>
      </c>
      <c r="K39" s="171">
        <f>K41</f>
        <v>0</v>
      </c>
      <c r="L39" s="171">
        <f t="shared" ref="L39:R39" si="10">L41</f>
        <v>0</v>
      </c>
      <c r="M39" s="171">
        <f t="shared" si="10"/>
        <v>0</v>
      </c>
      <c r="N39" s="171">
        <f t="shared" si="10"/>
        <v>0</v>
      </c>
      <c r="O39" s="171">
        <f t="shared" si="10"/>
        <v>0</v>
      </c>
      <c r="P39" s="171">
        <f t="shared" si="10"/>
        <v>0</v>
      </c>
      <c r="Q39" s="171">
        <f t="shared" si="10"/>
        <v>0</v>
      </c>
      <c r="R39" s="171">
        <f t="shared" si="10"/>
        <v>0</v>
      </c>
    </row>
    <row r="40" spans="1:18" ht="12" hidden="1" customHeight="1">
      <c r="A40" s="172"/>
      <c r="B40" s="159"/>
      <c r="C40" s="173"/>
      <c r="D40" s="174"/>
      <c r="E40" s="168" t="s">
        <v>194</v>
      </c>
      <c r="F40" s="179"/>
      <c r="G40" s="170"/>
      <c r="H40" s="170"/>
      <c r="I40" s="170"/>
      <c r="J40" s="170"/>
      <c r="K40" s="171"/>
      <c r="L40" s="171"/>
      <c r="M40" s="171"/>
      <c r="N40" s="180"/>
      <c r="O40" s="180"/>
      <c r="P40" s="180"/>
      <c r="Q40" s="180"/>
      <c r="R40" s="180"/>
    </row>
    <row r="41" spans="1:18" ht="12" hidden="1" customHeight="1">
      <c r="A41" s="172">
        <v>2181</v>
      </c>
      <c r="B41" s="181" t="s">
        <v>187</v>
      </c>
      <c r="C41" s="182" t="s">
        <v>231</v>
      </c>
      <c r="D41" s="183" t="s">
        <v>13</v>
      </c>
      <c r="E41" s="168" t="s">
        <v>232</v>
      </c>
      <c r="F41" s="191" t="s">
        <v>234</v>
      </c>
      <c r="G41" s="170">
        <f t="shared" si="1"/>
        <v>0</v>
      </c>
      <c r="H41" s="170">
        <f t="shared" si="1"/>
        <v>0</v>
      </c>
      <c r="I41" s="170">
        <f t="shared" si="1"/>
        <v>0</v>
      </c>
      <c r="J41" s="170">
        <f t="shared" si="1"/>
        <v>0</v>
      </c>
      <c r="K41" s="171">
        <f>K43+K44+K45</f>
        <v>0</v>
      </c>
      <c r="L41" s="171">
        <f t="shared" ref="L41:R41" si="11">L43+L44+L45</f>
        <v>0</v>
      </c>
      <c r="M41" s="171">
        <f t="shared" si="11"/>
        <v>0</v>
      </c>
      <c r="N41" s="171">
        <f t="shared" si="11"/>
        <v>0</v>
      </c>
      <c r="O41" s="171">
        <f t="shared" si="11"/>
        <v>0</v>
      </c>
      <c r="P41" s="171">
        <f t="shared" si="11"/>
        <v>0</v>
      </c>
      <c r="Q41" s="171">
        <f t="shared" si="11"/>
        <v>0</v>
      </c>
      <c r="R41" s="171">
        <f t="shared" si="11"/>
        <v>0</v>
      </c>
    </row>
    <row r="42" spans="1:18" ht="12" hidden="1" customHeight="1">
      <c r="A42" s="172"/>
      <c r="B42" s="181"/>
      <c r="C42" s="182"/>
      <c r="D42" s="183"/>
      <c r="E42" s="192" t="s">
        <v>194</v>
      </c>
      <c r="F42" s="191"/>
      <c r="G42" s="170"/>
      <c r="H42" s="170"/>
      <c r="I42" s="170"/>
      <c r="J42" s="170"/>
      <c r="K42" s="171"/>
      <c r="L42" s="171"/>
      <c r="M42" s="171"/>
      <c r="N42" s="171"/>
      <c r="O42" s="171"/>
      <c r="P42" s="171"/>
      <c r="Q42" s="171"/>
      <c r="R42" s="171"/>
    </row>
    <row r="43" spans="1:18" ht="12" hidden="1" customHeight="1">
      <c r="A43" s="172">
        <v>2182</v>
      </c>
      <c r="B43" s="181" t="s">
        <v>187</v>
      </c>
      <c r="C43" s="182" t="s">
        <v>231</v>
      </c>
      <c r="D43" s="183" t="s">
        <v>13</v>
      </c>
      <c r="E43" s="192" t="s">
        <v>235</v>
      </c>
      <c r="F43" s="191"/>
      <c r="G43" s="170">
        <f t="shared" si="1"/>
        <v>0</v>
      </c>
      <c r="H43" s="170">
        <f t="shared" si="1"/>
        <v>0</v>
      </c>
      <c r="I43" s="170">
        <f t="shared" si="1"/>
        <v>0</v>
      </c>
      <c r="J43" s="170">
        <f t="shared" si="1"/>
        <v>0</v>
      </c>
      <c r="K43" s="171"/>
      <c r="L43" s="171"/>
      <c r="M43" s="171"/>
      <c r="N43" s="171"/>
      <c r="O43" s="171"/>
      <c r="P43" s="171"/>
      <c r="Q43" s="171"/>
      <c r="R43" s="171"/>
    </row>
    <row r="44" spans="1:18" ht="12" hidden="1" customHeight="1">
      <c r="A44" s="172">
        <v>2183</v>
      </c>
      <c r="B44" s="181" t="s">
        <v>187</v>
      </c>
      <c r="C44" s="182" t="s">
        <v>231</v>
      </c>
      <c r="D44" s="183" t="s">
        <v>13</v>
      </c>
      <c r="E44" s="192" t="s">
        <v>236</v>
      </c>
      <c r="F44" s="191"/>
      <c r="G44" s="170">
        <f t="shared" si="1"/>
        <v>0</v>
      </c>
      <c r="H44" s="170">
        <f t="shared" si="1"/>
        <v>0</v>
      </c>
      <c r="I44" s="170">
        <f t="shared" si="1"/>
        <v>0</v>
      </c>
      <c r="J44" s="170">
        <f t="shared" si="1"/>
        <v>0</v>
      </c>
      <c r="K44" s="171"/>
      <c r="L44" s="171"/>
      <c r="M44" s="171"/>
      <c r="N44" s="171"/>
      <c r="O44" s="171"/>
      <c r="P44" s="171"/>
      <c r="Q44" s="171"/>
      <c r="R44" s="171"/>
    </row>
    <row r="45" spans="1:18" ht="12" hidden="1" customHeight="1">
      <c r="A45" s="172">
        <v>2184</v>
      </c>
      <c r="B45" s="181" t="s">
        <v>187</v>
      </c>
      <c r="C45" s="182" t="s">
        <v>231</v>
      </c>
      <c r="D45" s="183" t="s">
        <v>13</v>
      </c>
      <c r="E45" s="192" t="s">
        <v>237</v>
      </c>
      <c r="F45" s="191"/>
      <c r="G45" s="170">
        <f t="shared" si="1"/>
        <v>0</v>
      </c>
      <c r="H45" s="170">
        <f t="shared" si="1"/>
        <v>0</v>
      </c>
      <c r="I45" s="170">
        <f t="shared" si="1"/>
        <v>0</v>
      </c>
      <c r="J45" s="170">
        <f t="shared" si="1"/>
        <v>0</v>
      </c>
      <c r="K45" s="171"/>
      <c r="L45" s="171"/>
      <c r="M45" s="171"/>
      <c r="N45" s="171"/>
      <c r="O45" s="171"/>
      <c r="P45" s="171"/>
      <c r="Q45" s="171"/>
      <c r="R45" s="171"/>
    </row>
    <row r="46" spans="1:18" ht="12" hidden="1" customHeight="1">
      <c r="A46" s="193">
        <v>2200</v>
      </c>
      <c r="B46" s="159" t="s">
        <v>238</v>
      </c>
      <c r="C46" s="173" t="s">
        <v>188</v>
      </c>
      <c r="D46" s="174" t="s">
        <v>188</v>
      </c>
      <c r="E46" s="162" t="s">
        <v>239</v>
      </c>
      <c r="F46" s="191"/>
      <c r="G46" s="170">
        <f t="shared" si="1"/>
        <v>0</v>
      </c>
      <c r="H46" s="170">
        <f t="shared" si="1"/>
        <v>0</v>
      </c>
      <c r="I46" s="170">
        <f t="shared" si="1"/>
        <v>0</v>
      </c>
      <c r="J46" s="170">
        <f t="shared" si="1"/>
        <v>0</v>
      </c>
      <c r="K46" s="171">
        <f>K48+K51+K54+K57+K61</f>
        <v>0</v>
      </c>
      <c r="L46" s="171">
        <f t="shared" ref="L46:Q46" si="12">L48+L51+L54+L57+L61</f>
        <v>0</v>
      </c>
      <c r="M46" s="171">
        <f t="shared" si="12"/>
        <v>0</v>
      </c>
      <c r="N46" s="171">
        <f t="shared" si="12"/>
        <v>0</v>
      </c>
      <c r="O46" s="171">
        <f t="shared" si="12"/>
        <v>0</v>
      </c>
      <c r="P46" s="171">
        <f t="shared" si="12"/>
        <v>0</v>
      </c>
      <c r="Q46" s="171">
        <f t="shared" si="12"/>
        <v>0</v>
      </c>
      <c r="R46" s="171">
        <f>R48+R51+R54+R57+R61</f>
        <v>0</v>
      </c>
    </row>
    <row r="47" spans="1:18" ht="12" hidden="1" customHeight="1">
      <c r="A47" s="167"/>
      <c r="B47" s="159"/>
      <c r="C47" s="160"/>
      <c r="D47" s="161"/>
      <c r="E47" s="168" t="s">
        <v>191</v>
      </c>
      <c r="F47" s="194" t="s">
        <v>240</v>
      </c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</row>
    <row r="48" spans="1:18" ht="12" hidden="1" customHeight="1">
      <c r="A48" s="172">
        <v>2210</v>
      </c>
      <c r="B48" s="159" t="s">
        <v>238</v>
      </c>
      <c r="C48" s="182" t="s">
        <v>13</v>
      </c>
      <c r="D48" s="183" t="s">
        <v>188</v>
      </c>
      <c r="E48" s="175" t="s">
        <v>241</v>
      </c>
      <c r="F48" s="169"/>
      <c r="G48" s="170">
        <f t="shared" si="1"/>
        <v>0</v>
      </c>
      <c r="H48" s="170">
        <f t="shared" si="1"/>
        <v>0</v>
      </c>
      <c r="I48" s="170">
        <f t="shared" si="1"/>
        <v>0</v>
      </c>
      <c r="J48" s="170">
        <f t="shared" si="1"/>
        <v>0</v>
      </c>
      <c r="K48" s="171">
        <f>K50</f>
        <v>0</v>
      </c>
      <c r="L48" s="171">
        <f t="shared" ref="L48:R48" si="13">L50</f>
        <v>0</v>
      </c>
      <c r="M48" s="171">
        <f t="shared" si="13"/>
        <v>0</v>
      </c>
      <c r="N48" s="171">
        <f t="shared" si="13"/>
        <v>0</v>
      </c>
      <c r="O48" s="171">
        <f t="shared" si="13"/>
        <v>0</v>
      </c>
      <c r="P48" s="171">
        <f t="shared" si="13"/>
        <v>0</v>
      </c>
      <c r="Q48" s="171">
        <f t="shared" si="13"/>
        <v>0</v>
      </c>
      <c r="R48" s="171">
        <f t="shared" si="13"/>
        <v>0</v>
      </c>
    </row>
    <row r="49" spans="1:18" ht="12" hidden="1" customHeight="1">
      <c r="A49" s="172"/>
      <c r="B49" s="159"/>
      <c r="C49" s="173"/>
      <c r="D49" s="174"/>
      <c r="E49" s="168" t="s">
        <v>194</v>
      </c>
      <c r="F49" s="195" t="s">
        <v>242</v>
      </c>
      <c r="G49" s="170"/>
      <c r="H49" s="170"/>
      <c r="I49" s="170"/>
      <c r="J49" s="170"/>
      <c r="K49" s="171"/>
      <c r="L49" s="171"/>
      <c r="M49" s="171"/>
      <c r="N49" s="171"/>
      <c r="O49" s="171"/>
      <c r="P49" s="171"/>
      <c r="Q49" s="171"/>
      <c r="R49" s="171"/>
    </row>
    <row r="50" spans="1:18" ht="12" hidden="1" customHeight="1">
      <c r="A50" s="172">
        <v>2211</v>
      </c>
      <c r="B50" s="181" t="s">
        <v>238</v>
      </c>
      <c r="C50" s="182" t="s">
        <v>13</v>
      </c>
      <c r="D50" s="183" t="s">
        <v>13</v>
      </c>
      <c r="E50" s="168" t="s">
        <v>243</v>
      </c>
      <c r="F50" s="179"/>
      <c r="G50" s="170">
        <f t="shared" si="1"/>
        <v>0</v>
      </c>
      <c r="H50" s="170">
        <f t="shared" si="1"/>
        <v>0</v>
      </c>
      <c r="I50" s="170">
        <f t="shared" si="1"/>
        <v>0</v>
      </c>
      <c r="J50" s="170">
        <f t="shared" si="1"/>
        <v>0</v>
      </c>
      <c r="K50" s="171"/>
      <c r="L50" s="171"/>
      <c r="M50" s="171"/>
      <c r="N50" s="180"/>
      <c r="O50" s="180"/>
      <c r="P50" s="180"/>
      <c r="Q50" s="180"/>
      <c r="R50" s="180"/>
    </row>
    <row r="51" spans="1:18" ht="12" hidden="1" customHeight="1">
      <c r="A51" s="172">
        <v>2220</v>
      </c>
      <c r="B51" s="159" t="s">
        <v>238</v>
      </c>
      <c r="C51" s="173" t="s">
        <v>182</v>
      </c>
      <c r="D51" s="174" t="s">
        <v>188</v>
      </c>
      <c r="E51" s="175" t="s">
        <v>244</v>
      </c>
      <c r="F51" s="191" t="s">
        <v>245</v>
      </c>
      <c r="G51" s="170">
        <f t="shared" si="1"/>
        <v>0</v>
      </c>
      <c r="H51" s="170">
        <f t="shared" si="1"/>
        <v>0</v>
      </c>
      <c r="I51" s="170">
        <f t="shared" si="1"/>
        <v>0</v>
      </c>
      <c r="J51" s="170">
        <f t="shared" si="1"/>
        <v>0</v>
      </c>
      <c r="K51" s="171">
        <f>K53</f>
        <v>0</v>
      </c>
      <c r="L51" s="171">
        <f t="shared" ref="L51:R51" si="14">L53</f>
        <v>0</v>
      </c>
      <c r="M51" s="171">
        <f t="shared" si="14"/>
        <v>0</v>
      </c>
      <c r="N51" s="171">
        <f t="shared" si="14"/>
        <v>0</v>
      </c>
      <c r="O51" s="171">
        <f t="shared" si="14"/>
        <v>0</v>
      </c>
      <c r="P51" s="171">
        <f t="shared" si="14"/>
        <v>0</v>
      </c>
      <c r="Q51" s="171">
        <f t="shared" si="14"/>
        <v>0</v>
      </c>
      <c r="R51" s="171">
        <f t="shared" si="14"/>
        <v>0</v>
      </c>
    </row>
    <row r="52" spans="1:18" ht="12" hidden="1" customHeight="1">
      <c r="A52" s="172"/>
      <c r="B52" s="159"/>
      <c r="C52" s="173"/>
      <c r="D52" s="174"/>
      <c r="E52" s="168" t="s">
        <v>194</v>
      </c>
      <c r="F52" s="195" t="s">
        <v>246</v>
      </c>
      <c r="G52" s="170"/>
      <c r="H52" s="170"/>
      <c r="I52" s="170"/>
      <c r="J52" s="170"/>
      <c r="K52" s="171"/>
      <c r="L52" s="171"/>
      <c r="M52" s="171"/>
      <c r="N52" s="171"/>
      <c r="O52" s="171"/>
      <c r="P52" s="171"/>
      <c r="Q52" s="171"/>
      <c r="R52" s="171"/>
    </row>
    <row r="53" spans="1:18" ht="12" hidden="1" customHeight="1">
      <c r="A53" s="172">
        <v>2221</v>
      </c>
      <c r="B53" s="181" t="s">
        <v>238</v>
      </c>
      <c r="C53" s="182" t="s">
        <v>182</v>
      </c>
      <c r="D53" s="183" t="s">
        <v>13</v>
      </c>
      <c r="E53" s="168" t="s">
        <v>247</v>
      </c>
      <c r="F53" s="179"/>
      <c r="G53" s="170">
        <f t="shared" si="1"/>
        <v>0</v>
      </c>
      <c r="H53" s="170">
        <f t="shared" si="1"/>
        <v>0</v>
      </c>
      <c r="I53" s="170">
        <f t="shared" si="1"/>
        <v>0</v>
      </c>
      <c r="J53" s="170">
        <f t="shared" si="1"/>
        <v>0</v>
      </c>
      <c r="K53" s="171"/>
      <c r="L53" s="171"/>
      <c r="M53" s="171"/>
      <c r="N53" s="180"/>
      <c r="O53" s="180"/>
      <c r="P53" s="180"/>
      <c r="Q53" s="180"/>
      <c r="R53" s="180"/>
    </row>
    <row r="54" spans="1:18" ht="12" hidden="1" customHeight="1">
      <c r="A54" s="172">
        <v>2230</v>
      </c>
      <c r="B54" s="159" t="s">
        <v>238</v>
      </c>
      <c r="C54" s="182" t="s">
        <v>183</v>
      </c>
      <c r="D54" s="183" t="s">
        <v>188</v>
      </c>
      <c r="E54" s="175" t="s">
        <v>248</v>
      </c>
      <c r="F54" s="191" t="s">
        <v>249</v>
      </c>
      <c r="G54" s="170">
        <f t="shared" si="1"/>
        <v>0</v>
      </c>
      <c r="H54" s="170">
        <f t="shared" si="1"/>
        <v>0</v>
      </c>
      <c r="I54" s="170">
        <f t="shared" si="1"/>
        <v>0</v>
      </c>
      <c r="J54" s="170">
        <f t="shared" si="1"/>
        <v>0</v>
      </c>
      <c r="K54" s="171">
        <f>K56</f>
        <v>0</v>
      </c>
      <c r="L54" s="171">
        <f t="shared" ref="L54:R54" si="15">L56</f>
        <v>0</v>
      </c>
      <c r="M54" s="171">
        <f t="shared" si="15"/>
        <v>0</v>
      </c>
      <c r="N54" s="171">
        <f t="shared" si="15"/>
        <v>0</v>
      </c>
      <c r="O54" s="171">
        <f t="shared" si="15"/>
        <v>0</v>
      </c>
      <c r="P54" s="171">
        <f t="shared" si="15"/>
        <v>0</v>
      </c>
      <c r="Q54" s="171">
        <f t="shared" si="15"/>
        <v>0</v>
      </c>
      <c r="R54" s="171">
        <f t="shared" si="15"/>
        <v>0</v>
      </c>
    </row>
    <row r="55" spans="1:18" ht="12" hidden="1" customHeight="1">
      <c r="A55" s="172"/>
      <c r="B55" s="159"/>
      <c r="C55" s="173"/>
      <c r="D55" s="174"/>
      <c r="E55" s="168" t="s">
        <v>194</v>
      </c>
      <c r="F55" s="195" t="s">
        <v>250</v>
      </c>
      <c r="G55" s="170"/>
      <c r="H55" s="170"/>
      <c r="I55" s="170"/>
      <c r="J55" s="170"/>
      <c r="K55" s="171"/>
      <c r="L55" s="171"/>
      <c r="M55" s="171"/>
      <c r="N55" s="171"/>
      <c r="O55" s="171"/>
      <c r="P55" s="171"/>
      <c r="Q55" s="171"/>
      <c r="R55" s="171"/>
    </row>
    <row r="56" spans="1:18" ht="12" hidden="1" customHeight="1">
      <c r="A56" s="172">
        <v>2231</v>
      </c>
      <c r="B56" s="181" t="s">
        <v>238</v>
      </c>
      <c r="C56" s="182" t="s">
        <v>183</v>
      </c>
      <c r="D56" s="183" t="s">
        <v>13</v>
      </c>
      <c r="E56" s="168" t="s">
        <v>251</v>
      </c>
      <c r="F56" s="179"/>
      <c r="G56" s="170">
        <f t="shared" si="1"/>
        <v>0</v>
      </c>
      <c r="H56" s="170">
        <f t="shared" si="1"/>
        <v>0</v>
      </c>
      <c r="I56" s="170">
        <f t="shared" si="1"/>
        <v>0</v>
      </c>
      <c r="J56" s="170">
        <f t="shared" si="1"/>
        <v>0</v>
      </c>
      <c r="K56" s="171"/>
      <c r="L56" s="171"/>
      <c r="M56" s="171"/>
      <c r="N56" s="180"/>
      <c r="O56" s="180"/>
      <c r="P56" s="180"/>
      <c r="Q56" s="180"/>
      <c r="R56" s="180"/>
    </row>
    <row r="57" spans="1:18" ht="12" hidden="1" customHeight="1">
      <c r="A57" s="172">
        <v>2240</v>
      </c>
      <c r="B57" s="159" t="s">
        <v>238</v>
      </c>
      <c r="C57" s="173" t="s">
        <v>184</v>
      </c>
      <c r="D57" s="174" t="s">
        <v>188</v>
      </c>
      <c r="E57" s="175" t="s">
        <v>252</v>
      </c>
      <c r="F57" s="191" t="s">
        <v>253</v>
      </c>
      <c r="G57" s="170">
        <f t="shared" si="1"/>
        <v>0</v>
      </c>
      <c r="H57" s="170">
        <f t="shared" si="1"/>
        <v>0</v>
      </c>
      <c r="I57" s="170">
        <f t="shared" si="1"/>
        <v>0</v>
      </c>
      <c r="J57" s="170">
        <f t="shared" si="1"/>
        <v>0</v>
      </c>
      <c r="K57" s="171">
        <f>K59</f>
        <v>0</v>
      </c>
      <c r="L57" s="171">
        <f t="shared" ref="L57:R57" si="16">L59</f>
        <v>0</v>
      </c>
      <c r="M57" s="171">
        <f t="shared" si="16"/>
        <v>0</v>
      </c>
      <c r="N57" s="171">
        <f t="shared" si="16"/>
        <v>0</v>
      </c>
      <c r="O57" s="171">
        <f t="shared" si="16"/>
        <v>0</v>
      </c>
      <c r="P57" s="171">
        <f t="shared" si="16"/>
        <v>0</v>
      </c>
      <c r="Q57" s="171">
        <f t="shared" si="16"/>
        <v>0</v>
      </c>
      <c r="R57" s="171">
        <f t="shared" si="16"/>
        <v>0</v>
      </c>
    </row>
    <row r="58" spans="1:18" ht="12" hidden="1" customHeight="1">
      <c r="A58" s="172"/>
      <c r="B58" s="159"/>
      <c r="C58" s="173"/>
      <c r="D58" s="174"/>
      <c r="E58" s="168" t="s">
        <v>194</v>
      </c>
      <c r="F58" s="179" t="s">
        <v>254</v>
      </c>
      <c r="G58" s="170">
        <f t="shared" si="1"/>
        <v>0</v>
      </c>
      <c r="H58" s="170">
        <f t="shared" si="1"/>
        <v>0</v>
      </c>
      <c r="I58" s="170">
        <f t="shared" si="1"/>
        <v>0</v>
      </c>
      <c r="J58" s="170">
        <f t="shared" si="1"/>
        <v>0</v>
      </c>
      <c r="K58" s="171"/>
      <c r="L58" s="171"/>
      <c r="M58" s="171"/>
      <c r="N58" s="171"/>
      <c r="O58" s="171"/>
      <c r="P58" s="171"/>
      <c r="Q58" s="171"/>
      <c r="R58" s="171"/>
    </row>
    <row r="59" spans="1:18" ht="12" hidden="1" customHeight="1">
      <c r="A59" s="172">
        <v>2241</v>
      </c>
      <c r="B59" s="181" t="s">
        <v>238</v>
      </c>
      <c r="C59" s="182" t="s">
        <v>184</v>
      </c>
      <c r="D59" s="183" t="s">
        <v>13</v>
      </c>
      <c r="E59" s="168" t="s">
        <v>252</v>
      </c>
      <c r="F59" s="179"/>
      <c r="G59" s="170">
        <f t="shared" si="1"/>
        <v>0</v>
      </c>
      <c r="H59" s="170">
        <f t="shared" si="1"/>
        <v>0</v>
      </c>
      <c r="I59" s="170">
        <f t="shared" si="1"/>
        <v>0</v>
      </c>
      <c r="J59" s="170">
        <f t="shared" si="1"/>
        <v>0</v>
      </c>
      <c r="K59" s="171"/>
      <c r="L59" s="171"/>
      <c r="M59" s="171"/>
      <c r="N59" s="180"/>
      <c r="O59" s="180"/>
      <c r="P59" s="180"/>
      <c r="Q59" s="180"/>
      <c r="R59" s="180"/>
    </row>
    <row r="60" spans="1:18" ht="12" hidden="1" customHeight="1">
      <c r="A60" s="172"/>
      <c r="B60" s="159"/>
      <c r="C60" s="173"/>
      <c r="D60" s="174"/>
      <c r="E60" s="168" t="s">
        <v>194</v>
      </c>
      <c r="F60" s="191" t="s">
        <v>254</v>
      </c>
      <c r="G60" s="170">
        <f t="shared" si="1"/>
        <v>0</v>
      </c>
      <c r="H60" s="170">
        <f t="shared" si="1"/>
        <v>0</v>
      </c>
      <c r="I60" s="170">
        <f t="shared" si="1"/>
        <v>0</v>
      </c>
      <c r="J60" s="170">
        <f t="shared" si="1"/>
        <v>0</v>
      </c>
      <c r="K60" s="171"/>
      <c r="L60" s="171"/>
      <c r="M60" s="171"/>
      <c r="N60" s="171"/>
      <c r="O60" s="171"/>
      <c r="P60" s="171"/>
      <c r="Q60" s="171"/>
      <c r="R60" s="171"/>
    </row>
    <row r="61" spans="1:18" ht="12" hidden="1" customHeight="1">
      <c r="A61" s="172">
        <v>2250</v>
      </c>
      <c r="B61" s="159" t="s">
        <v>238</v>
      </c>
      <c r="C61" s="173" t="s">
        <v>219</v>
      </c>
      <c r="D61" s="174" t="s">
        <v>188</v>
      </c>
      <c r="E61" s="175" t="s">
        <v>255</v>
      </c>
      <c r="F61" s="179"/>
      <c r="G61" s="170">
        <f t="shared" si="1"/>
        <v>0</v>
      </c>
      <c r="H61" s="170">
        <f t="shared" si="1"/>
        <v>0</v>
      </c>
      <c r="I61" s="170">
        <f t="shared" si="1"/>
        <v>0</v>
      </c>
      <c r="J61" s="170">
        <f t="shared" si="1"/>
        <v>0</v>
      </c>
      <c r="K61" s="171">
        <f>K63</f>
        <v>0</v>
      </c>
      <c r="L61" s="171">
        <f t="shared" ref="L61:R61" si="17">L63</f>
        <v>0</v>
      </c>
      <c r="M61" s="171">
        <f t="shared" si="17"/>
        <v>0</v>
      </c>
      <c r="N61" s="171">
        <f t="shared" si="17"/>
        <v>0</v>
      </c>
      <c r="O61" s="171">
        <f t="shared" si="17"/>
        <v>0</v>
      </c>
      <c r="P61" s="171">
        <f t="shared" si="17"/>
        <v>0</v>
      </c>
      <c r="Q61" s="171">
        <f t="shared" si="17"/>
        <v>0</v>
      </c>
      <c r="R61" s="171">
        <f t="shared" si="17"/>
        <v>0</v>
      </c>
    </row>
    <row r="62" spans="1:18" ht="12" hidden="1" customHeight="1">
      <c r="A62" s="172"/>
      <c r="B62" s="159"/>
      <c r="C62" s="173"/>
      <c r="D62" s="174"/>
      <c r="E62" s="168" t="s">
        <v>194</v>
      </c>
      <c r="F62" s="179" t="s">
        <v>256</v>
      </c>
      <c r="G62" s="170"/>
      <c r="H62" s="170"/>
      <c r="I62" s="170"/>
      <c r="J62" s="170"/>
      <c r="K62" s="171"/>
      <c r="L62" s="171"/>
      <c r="M62" s="171"/>
      <c r="N62" s="171"/>
      <c r="O62" s="171"/>
      <c r="P62" s="171"/>
      <c r="Q62" s="171"/>
      <c r="R62" s="171"/>
    </row>
    <row r="63" spans="1:18" ht="12" hidden="1" customHeight="1">
      <c r="A63" s="172">
        <v>2251</v>
      </c>
      <c r="B63" s="181" t="s">
        <v>238</v>
      </c>
      <c r="C63" s="182" t="s">
        <v>219</v>
      </c>
      <c r="D63" s="183" t="s">
        <v>13</v>
      </c>
      <c r="E63" s="168" t="s">
        <v>255</v>
      </c>
      <c r="F63" s="179"/>
      <c r="G63" s="170">
        <f t="shared" si="1"/>
        <v>0</v>
      </c>
      <c r="H63" s="170">
        <f t="shared" si="1"/>
        <v>0</v>
      </c>
      <c r="I63" s="170">
        <f t="shared" si="1"/>
        <v>0</v>
      </c>
      <c r="J63" s="170">
        <f t="shared" si="1"/>
        <v>0</v>
      </c>
      <c r="K63" s="171"/>
      <c r="L63" s="171"/>
      <c r="M63" s="171"/>
      <c r="N63" s="180"/>
      <c r="O63" s="180"/>
      <c r="P63" s="180"/>
      <c r="Q63" s="180"/>
      <c r="R63" s="180"/>
    </row>
    <row r="64" spans="1:18" ht="12" hidden="1" customHeight="1">
      <c r="A64" s="193">
        <v>2300</v>
      </c>
      <c r="B64" s="196" t="s">
        <v>257</v>
      </c>
      <c r="C64" s="173" t="s">
        <v>188</v>
      </c>
      <c r="D64" s="174" t="s">
        <v>188</v>
      </c>
      <c r="E64" s="197" t="s">
        <v>258</v>
      </c>
      <c r="F64" s="191" t="s">
        <v>259</v>
      </c>
      <c r="G64" s="170">
        <f t="shared" si="1"/>
        <v>0</v>
      </c>
      <c r="H64" s="170">
        <f t="shared" si="1"/>
        <v>0</v>
      </c>
      <c r="I64" s="170">
        <f t="shared" si="1"/>
        <v>0</v>
      </c>
      <c r="J64" s="170">
        <f t="shared" si="1"/>
        <v>0</v>
      </c>
      <c r="K64" s="171">
        <f>K66+K71+K74+K78+K81+K84+K87</f>
        <v>0</v>
      </c>
      <c r="L64" s="171">
        <f t="shared" ref="L64:R64" si="18">L66+L71+L74+L78+L81+L84+L87</f>
        <v>0</v>
      </c>
      <c r="M64" s="171">
        <f t="shared" si="18"/>
        <v>0</v>
      </c>
      <c r="N64" s="171">
        <f t="shared" si="18"/>
        <v>0</v>
      </c>
      <c r="O64" s="171">
        <f t="shared" si="18"/>
        <v>0</v>
      </c>
      <c r="P64" s="171">
        <f t="shared" si="18"/>
        <v>0</v>
      </c>
      <c r="Q64" s="171">
        <f t="shared" si="18"/>
        <v>0</v>
      </c>
      <c r="R64" s="171">
        <f t="shared" si="18"/>
        <v>0</v>
      </c>
    </row>
    <row r="65" spans="1:18" ht="12" hidden="1" customHeight="1">
      <c r="A65" s="167"/>
      <c r="B65" s="159"/>
      <c r="C65" s="160"/>
      <c r="D65" s="161"/>
      <c r="E65" s="168" t="s">
        <v>191</v>
      </c>
      <c r="F65" s="194" t="s">
        <v>260</v>
      </c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</row>
    <row r="66" spans="1:18" ht="12" hidden="1" customHeight="1">
      <c r="A66" s="172">
        <v>2310</v>
      </c>
      <c r="B66" s="196" t="s">
        <v>257</v>
      </c>
      <c r="C66" s="173" t="s">
        <v>13</v>
      </c>
      <c r="D66" s="174" t="s">
        <v>188</v>
      </c>
      <c r="E66" s="175" t="s">
        <v>261</v>
      </c>
      <c r="F66" s="169"/>
      <c r="G66" s="170">
        <f t="shared" si="1"/>
        <v>0</v>
      </c>
      <c r="H66" s="170">
        <f t="shared" si="1"/>
        <v>0</v>
      </c>
      <c r="I66" s="170">
        <f t="shared" si="1"/>
        <v>0</v>
      </c>
      <c r="J66" s="170">
        <f t="shared" si="1"/>
        <v>0</v>
      </c>
      <c r="K66" s="171">
        <f>K68+K69+K70</f>
        <v>0</v>
      </c>
      <c r="L66" s="171">
        <f t="shared" ref="L66:R66" si="19">L68+L69+L70</f>
        <v>0</v>
      </c>
      <c r="M66" s="171">
        <f t="shared" si="19"/>
        <v>0</v>
      </c>
      <c r="N66" s="171">
        <f t="shared" si="19"/>
        <v>0</v>
      </c>
      <c r="O66" s="171">
        <f t="shared" si="19"/>
        <v>0</v>
      </c>
      <c r="P66" s="171">
        <f t="shared" si="19"/>
        <v>0</v>
      </c>
      <c r="Q66" s="171">
        <f t="shared" si="19"/>
        <v>0</v>
      </c>
      <c r="R66" s="171">
        <f t="shared" si="19"/>
        <v>0</v>
      </c>
    </row>
    <row r="67" spans="1:18" ht="12" hidden="1" customHeight="1">
      <c r="A67" s="172"/>
      <c r="B67" s="159"/>
      <c r="C67" s="173"/>
      <c r="D67" s="174"/>
      <c r="E67" s="168" t="s">
        <v>194</v>
      </c>
      <c r="F67" s="179" t="s">
        <v>262</v>
      </c>
      <c r="G67" s="170"/>
      <c r="H67" s="170"/>
      <c r="I67" s="170"/>
      <c r="J67" s="170"/>
      <c r="K67" s="171"/>
      <c r="L67" s="171"/>
      <c r="M67" s="171"/>
      <c r="N67" s="171"/>
      <c r="O67" s="171"/>
      <c r="P67" s="171"/>
      <c r="Q67" s="171"/>
      <c r="R67" s="171"/>
    </row>
    <row r="68" spans="1:18" ht="12" hidden="1" customHeight="1">
      <c r="A68" s="172">
        <v>2311</v>
      </c>
      <c r="B68" s="198" t="s">
        <v>257</v>
      </c>
      <c r="C68" s="182" t="s">
        <v>13</v>
      </c>
      <c r="D68" s="183" t="s">
        <v>13</v>
      </c>
      <c r="E68" s="168" t="s">
        <v>263</v>
      </c>
      <c r="F68" s="179"/>
      <c r="G68" s="170">
        <f t="shared" si="1"/>
        <v>0</v>
      </c>
      <c r="H68" s="170">
        <f t="shared" si="1"/>
        <v>0</v>
      </c>
      <c r="I68" s="170">
        <f t="shared" si="1"/>
        <v>0</v>
      </c>
      <c r="J68" s="170">
        <f t="shared" si="1"/>
        <v>0</v>
      </c>
      <c r="K68" s="171"/>
      <c r="L68" s="171"/>
      <c r="M68" s="171"/>
      <c r="N68" s="180"/>
      <c r="O68" s="180"/>
      <c r="P68" s="180"/>
      <c r="Q68" s="180"/>
      <c r="R68" s="180"/>
    </row>
    <row r="69" spans="1:18" ht="12" hidden="1" customHeight="1">
      <c r="A69" s="172">
        <v>2312</v>
      </c>
      <c r="B69" s="198" t="s">
        <v>257</v>
      </c>
      <c r="C69" s="182" t="s">
        <v>13</v>
      </c>
      <c r="D69" s="183" t="s">
        <v>182</v>
      </c>
      <c r="E69" s="168" t="s">
        <v>264</v>
      </c>
      <c r="F69" s="191" t="s">
        <v>265</v>
      </c>
      <c r="G69" s="170">
        <f t="shared" si="1"/>
        <v>0</v>
      </c>
      <c r="H69" s="170">
        <f t="shared" si="1"/>
        <v>0</v>
      </c>
      <c r="I69" s="170">
        <f t="shared" si="1"/>
        <v>0</v>
      </c>
      <c r="J69" s="170">
        <f t="shared" si="1"/>
        <v>0</v>
      </c>
      <c r="K69" s="171"/>
      <c r="L69" s="171"/>
      <c r="M69" s="171"/>
      <c r="N69" s="171"/>
      <c r="O69" s="171"/>
      <c r="P69" s="171"/>
      <c r="Q69" s="171"/>
      <c r="R69" s="171"/>
    </row>
    <row r="70" spans="1:18" ht="12" hidden="1" customHeight="1">
      <c r="A70" s="172">
        <v>2313</v>
      </c>
      <c r="B70" s="198" t="s">
        <v>257</v>
      </c>
      <c r="C70" s="182" t="s">
        <v>13</v>
      </c>
      <c r="D70" s="183" t="s">
        <v>183</v>
      </c>
      <c r="E70" s="168" t="s">
        <v>266</v>
      </c>
      <c r="F70" s="191"/>
      <c r="G70" s="170">
        <f t="shared" si="1"/>
        <v>0</v>
      </c>
      <c r="H70" s="170">
        <f t="shared" si="1"/>
        <v>0</v>
      </c>
      <c r="I70" s="170">
        <f t="shared" si="1"/>
        <v>0</v>
      </c>
      <c r="J70" s="170">
        <f t="shared" si="1"/>
        <v>0</v>
      </c>
      <c r="K70" s="171"/>
      <c r="L70" s="171"/>
      <c r="M70" s="171"/>
      <c r="N70" s="171"/>
      <c r="O70" s="171"/>
      <c r="P70" s="171"/>
      <c r="Q70" s="171"/>
      <c r="R70" s="171"/>
    </row>
    <row r="71" spans="1:18" ht="12" hidden="1" customHeight="1">
      <c r="A71" s="172">
        <v>2320</v>
      </c>
      <c r="B71" s="196" t="s">
        <v>257</v>
      </c>
      <c r="C71" s="173" t="s">
        <v>182</v>
      </c>
      <c r="D71" s="174" t="s">
        <v>188</v>
      </c>
      <c r="E71" s="175" t="s">
        <v>267</v>
      </c>
      <c r="F71" s="191"/>
      <c r="G71" s="170">
        <f t="shared" si="1"/>
        <v>0</v>
      </c>
      <c r="H71" s="170">
        <f t="shared" si="1"/>
        <v>0</v>
      </c>
      <c r="I71" s="170">
        <f t="shared" si="1"/>
        <v>0</v>
      </c>
      <c r="J71" s="170">
        <f t="shared" si="1"/>
        <v>0</v>
      </c>
      <c r="K71" s="171">
        <f>K73</f>
        <v>0</v>
      </c>
      <c r="L71" s="171">
        <f t="shared" ref="L71:R71" si="20">L73</f>
        <v>0</v>
      </c>
      <c r="M71" s="171">
        <f t="shared" si="20"/>
        <v>0</v>
      </c>
      <c r="N71" s="171">
        <f t="shared" si="20"/>
        <v>0</v>
      </c>
      <c r="O71" s="171">
        <f t="shared" si="20"/>
        <v>0</v>
      </c>
      <c r="P71" s="171">
        <f t="shared" si="20"/>
        <v>0</v>
      </c>
      <c r="Q71" s="171">
        <f t="shared" si="20"/>
        <v>0</v>
      </c>
      <c r="R71" s="171">
        <f t="shared" si="20"/>
        <v>0</v>
      </c>
    </row>
    <row r="72" spans="1:18" ht="12" hidden="1" customHeight="1">
      <c r="A72" s="172"/>
      <c r="B72" s="159"/>
      <c r="C72" s="173"/>
      <c r="D72" s="174"/>
      <c r="E72" s="168" t="s">
        <v>194</v>
      </c>
      <c r="F72" s="179" t="s">
        <v>268</v>
      </c>
      <c r="G72" s="170"/>
      <c r="H72" s="170"/>
      <c r="I72" s="170"/>
      <c r="J72" s="170"/>
      <c r="K72" s="171"/>
      <c r="L72" s="171"/>
      <c r="M72" s="171"/>
      <c r="N72" s="171"/>
      <c r="O72" s="171"/>
      <c r="P72" s="171"/>
      <c r="Q72" s="171"/>
      <c r="R72" s="171"/>
    </row>
    <row r="73" spans="1:18" ht="12" hidden="1" customHeight="1">
      <c r="A73" s="172">
        <v>2321</v>
      </c>
      <c r="B73" s="198" t="s">
        <v>257</v>
      </c>
      <c r="C73" s="182" t="s">
        <v>182</v>
      </c>
      <c r="D73" s="183" t="s">
        <v>13</v>
      </c>
      <c r="E73" s="168" t="s">
        <v>269</v>
      </c>
      <c r="F73" s="179"/>
      <c r="G73" s="170">
        <f t="shared" si="1"/>
        <v>0</v>
      </c>
      <c r="H73" s="170">
        <f t="shared" si="1"/>
        <v>0</v>
      </c>
      <c r="I73" s="170">
        <f t="shared" si="1"/>
        <v>0</v>
      </c>
      <c r="J73" s="170">
        <f t="shared" si="1"/>
        <v>0</v>
      </c>
      <c r="K73" s="171"/>
      <c r="L73" s="171"/>
      <c r="M73" s="171"/>
      <c r="N73" s="180"/>
      <c r="O73" s="180"/>
      <c r="P73" s="180"/>
      <c r="Q73" s="180"/>
      <c r="R73" s="180"/>
    </row>
    <row r="74" spans="1:18" ht="12" hidden="1" customHeight="1">
      <c r="A74" s="172">
        <v>2330</v>
      </c>
      <c r="B74" s="196" t="s">
        <v>257</v>
      </c>
      <c r="C74" s="173" t="s">
        <v>183</v>
      </c>
      <c r="D74" s="174" t="s">
        <v>188</v>
      </c>
      <c r="E74" s="175" t="s">
        <v>270</v>
      </c>
      <c r="F74" s="191" t="s">
        <v>271</v>
      </c>
      <c r="G74" s="170">
        <f t="shared" si="1"/>
        <v>0</v>
      </c>
      <c r="H74" s="170">
        <f t="shared" si="1"/>
        <v>0</v>
      </c>
      <c r="I74" s="170">
        <f t="shared" si="1"/>
        <v>0</v>
      </c>
      <c r="J74" s="170">
        <f t="shared" si="1"/>
        <v>0</v>
      </c>
      <c r="K74" s="171">
        <f>K76+K77</f>
        <v>0</v>
      </c>
      <c r="L74" s="171">
        <f t="shared" ref="L74:R74" si="21">L76+L77</f>
        <v>0</v>
      </c>
      <c r="M74" s="171">
        <f t="shared" si="21"/>
        <v>0</v>
      </c>
      <c r="N74" s="171">
        <f t="shared" si="21"/>
        <v>0</v>
      </c>
      <c r="O74" s="171">
        <f t="shared" si="21"/>
        <v>0</v>
      </c>
      <c r="P74" s="171">
        <f t="shared" si="21"/>
        <v>0</v>
      </c>
      <c r="Q74" s="171">
        <f t="shared" si="21"/>
        <v>0</v>
      </c>
      <c r="R74" s="171">
        <f t="shared" si="21"/>
        <v>0</v>
      </c>
    </row>
    <row r="75" spans="1:18" ht="12" hidden="1" customHeight="1">
      <c r="A75" s="172"/>
      <c r="B75" s="159"/>
      <c r="C75" s="173"/>
      <c r="D75" s="174"/>
      <c r="E75" s="168" t="s">
        <v>194</v>
      </c>
      <c r="F75" s="179" t="s">
        <v>272</v>
      </c>
      <c r="G75" s="170"/>
      <c r="H75" s="170"/>
      <c r="I75" s="170"/>
      <c r="J75" s="170"/>
      <c r="K75" s="171"/>
      <c r="L75" s="171"/>
      <c r="M75" s="171"/>
      <c r="N75" s="171"/>
      <c r="O75" s="171"/>
      <c r="P75" s="171"/>
      <c r="Q75" s="171"/>
      <c r="R75" s="171"/>
    </row>
    <row r="76" spans="1:18" ht="12" hidden="1" customHeight="1">
      <c r="A76" s="172">
        <v>2331</v>
      </c>
      <c r="B76" s="198" t="s">
        <v>257</v>
      </c>
      <c r="C76" s="182" t="s">
        <v>183</v>
      </c>
      <c r="D76" s="183" t="s">
        <v>13</v>
      </c>
      <c r="E76" s="168" t="s">
        <v>273</v>
      </c>
      <c r="F76" s="179"/>
      <c r="G76" s="170">
        <f t="shared" ref="G76:J138" si="22">K76+O76</f>
        <v>0</v>
      </c>
      <c r="H76" s="170">
        <f t="shared" si="22"/>
        <v>0</v>
      </c>
      <c r="I76" s="170">
        <f t="shared" si="22"/>
        <v>0</v>
      </c>
      <c r="J76" s="170">
        <f t="shared" si="22"/>
        <v>0</v>
      </c>
      <c r="K76" s="171"/>
      <c r="L76" s="171"/>
      <c r="M76" s="171"/>
      <c r="N76" s="180"/>
      <c r="O76" s="180"/>
      <c r="P76" s="180"/>
      <c r="Q76" s="180"/>
      <c r="R76" s="180"/>
    </row>
    <row r="77" spans="1:18" ht="12" hidden="1" customHeight="1">
      <c r="A77" s="172">
        <v>2332</v>
      </c>
      <c r="B77" s="198" t="s">
        <v>257</v>
      </c>
      <c r="C77" s="182" t="s">
        <v>183</v>
      </c>
      <c r="D77" s="183" t="s">
        <v>182</v>
      </c>
      <c r="E77" s="168" t="s">
        <v>274</v>
      </c>
      <c r="F77" s="191" t="s">
        <v>275</v>
      </c>
      <c r="G77" s="170">
        <f t="shared" si="22"/>
        <v>0</v>
      </c>
      <c r="H77" s="170">
        <f t="shared" si="22"/>
        <v>0</v>
      </c>
      <c r="I77" s="170">
        <f t="shared" si="22"/>
        <v>0</v>
      </c>
      <c r="J77" s="170">
        <f t="shared" si="22"/>
        <v>0</v>
      </c>
      <c r="K77" s="171"/>
      <c r="L77" s="171"/>
      <c r="M77" s="171"/>
      <c r="N77" s="171"/>
      <c r="O77" s="171"/>
      <c r="P77" s="171"/>
      <c r="Q77" s="171"/>
      <c r="R77" s="171"/>
    </row>
    <row r="78" spans="1:18" ht="12" hidden="1" customHeight="1">
      <c r="A78" s="172">
        <v>2340</v>
      </c>
      <c r="B78" s="196" t="s">
        <v>257</v>
      </c>
      <c r="C78" s="173" t="s">
        <v>184</v>
      </c>
      <c r="D78" s="174" t="s">
        <v>188</v>
      </c>
      <c r="E78" s="175" t="s">
        <v>276</v>
      </c>
      <c r="F78" s="191"/>
      <c r="G78" s="170">
        <f t="shared" si="22"/>
        <v>0</v>
      </c>
      <c r="H78" s="170">
        <f t="shared" si="22"/>
        <v>0</v>
      </c>
      <c r="I78" s="170">
        <f t="shared" si="22"/>
        <v>0</v>
      </c>
      <c r="J78" s="170">
        <f t="shared" si="22"/>
        <v>0</v>
      </c>
      <c r="K78" s="171">
        <f>K80</f>
        <v>0</v>
      </c>
      <c r="L78" s="171">
        <f t="shared" ref="L78:R78" si="23">L80</f>
        <v>0</v>
      </c>
      <c r="M78" s="171">
        <f t="shared" si="23"/>
        <v>0</v>
      </c>
      <c r="N78" s="171">
        <f t="shared" si="23"/>
        <v>0</v>
      </c>
      <c r="O78" s="171">
        <f t="shared" si="23"/>
        <v>0</v>
      </c>
      <c r="P78" s="171">
        <f t="shared" si="23"/>
        <v>0</v>
      </c>
      <c r="Q78" s="171">
        <f t="shared" si="23"/>
        <v>0</v>
      </c>
      <c r="R78" s="171">
        <f t="shared" si="23"/>
        <v>0</v>
      </c>
    </row>
    <row r="79" spans="1:18" ht="12" hidden="1" customHeight="1">
      <c r="A79" s="172"/>
      <c r="B79" s="159"/>
      <c r="C79" s="173"/>
      <c r="D79" s="174"/>
      <c r="E79" s="168" t="s">
        <v>194</v>
      </c>
      <c r="F79" s="191"/>
      <c r="G79" s="170"/>
      <c r="H79" s="170"/>
      <c r="I79" s="170"/>
      <c r="J79" s="170"/>
      <c r="K79" s="171"/>
      <c r="L79" s="171"/>
      <c r="M79" s="171"/>
      <c r="N79" s="171"/>
      <c r="O79" s="171"/>
      <c r="P79" s="171"/>
      <c r="Q79" s="171"/>
      <c r="R79" s="171"/>
    </row>
    <row r="80" spans="1:18" ht="12" hidden="1" customHeight="1">
      <c r="A80" s="172">
        <v>2341</v>
      </c>
      <c r="B80" s="198" t="s">
        <v>257</v>
      </c>
      <c r="C80" s="182" t="s">
        <v>184</v>
      </c>
      <c r="D80" s="183" t="s">
        <v>13</v>
      </c>
      <c r="E80" s="168" t="s">
        <v>276</v>
      </c>
      <c r="F80" s="179"/>
      <c r="G80" s="170">
        <f t="shared" si="22"/>
        <v>0</v>
      </c>
      <c r="H80" s="170">
        <f t="shared" si="22"/>
        <v>0</v>
      </c>
      <c r="I80" s="170">
        <f t="shared" si="22"/>
        <v>0</v>
      </c>
      <c r="J80" s="170">
        <f t="shared" si="22"/>
        <v>0</v>
      </c>
      <c r="K80" s="171"/>
      <c r="L80" s="171"/>
      <c r="M80" s="171"/>
      <c r="N80" s="180"/>
      <c r="O80" s="180"/>
      <c r="P80" s="180"/>
      <c r="Q80" s="180"/>
      <c r="R80" s="180"/>
    </row>
    <row r="81" spans="1:18" ht="12" hidden="1" customHeight="1">
      <c r="A81" s="172">
        <v>2350</v>
      </c>
      <c r="B81" s="196" t="s">
        <v>257</v>
      </c>
      <c r="C81" s="173" t="s">
        <v>219</v>
      </c>
      <c r="D81" s="174" t="s">
        <v>188</v>
      </c>
      <c r="E81" s="175" t="s">
        <v>277</v>
      </c>
      <c r="F81" s="191"/>
      <c r="G81" s="170">
        <f t="shared" si="22"/>
        <v>0</v>
      </c>
      <c r="H81" s="170">
        <f t="shared" si="22"/>
        <v>0</v>
      </c>
      <c r="I81" s="170">
        <f t="shared" si="22"/>
        <v>0</v>
      </c>
      <c r="J81" s="170">
        <f t="shared" si="22"/>
        <v>0</v>
      </c>
      <c r="K81" s="171">
        <f>K83</f>
        <v>0</v>
      </c>
      <c r="L81" s="171">
        <f t="shared" ref="L81:R81" si="24">L83</f>
        <v>0</v>
      </c>
      <c r="M81" s="171">
        <f t="shared" si="24"/>
        <v>0</v>
      </c>
      <c r="N81" s="171">
        <f t="shared" si="24"/>
        <v>0</v>
      </c>
      <c r="O81" s="171">
        <f t="shared" si="24"/>
        <v>0</v>
      </c>
      <c r="P81" s="171">
        <f t="shared" si="24"/>
        <v>0</v>
      </c>
      <c r="Q81" s="171">
        <f t="shared" si="24"/>
        <v>0</v>
      </c>
      <c r="R81" s="171">
        <f t="shared" si="24"/>
        <v>0</v>
      </c>
    </row>
    <row r="82" spans="1:18" ht="12" hidden="1" customHeight="1">
      <c r="A82" s="172"/>
      <c r="B82" s="159"/>
      <c r="C82" s="173"/>
      <c r="D82" s="174"/>
      <c r="E82" s="168" t="s">
        <v>194</v>
      </c>
      <c r="F82" s="179" t="s">
        <v>278</v>
      </c>
      <c r="G82" s="170"/>
      <c r="H82" s="170"/>
      <c r="I82" s="170"/>
      <c r="J82" s="170"/>
      <c r="K82" s="171"/>
      <c r="L82" s="171"/>
      <c r="M82" s="171"/>
      <c r="N82" s="171"/>
      <c r="O82" s="171"/>
      <c r="P82" s="171"/>
      <c r="Q82" s="171"/>
      <c r="R82" s="171"/>
    </row>
    <row r="83" spans="1:18" ht="12" hidden="1" customHeight="1">
      <c r="A83" s="172">
        <v>2351</v>
      </c>
      <c r="B83" s="198" t="s">
        <v>257</v>
      </c>
      <c r="C83" s="182" t="s">
        <v>219</v>
      </c>
      <c r="D83" s="183" t="s">
        <v>13</v>
      </c>
      <c r="E83" s="168" t="s">
        <v>279</v>
      </c>
      <c r="F83" s="179"/>
      <c r="G83" s="170">
        <f t="shared" si="22"/>
        <v>0</v>
      </c>
      <c r="H83" s="170">
        <f t="shared" si="22"/>
        <v>0</v>
      </c>
      <c r="I83" s="170">
        <f t="shared" si="22"/>
        <v>0</v>
      </c>
      <c r="J83" s="170">
        <f t="shared" si="22"/>
        <v>0</v>
      </c>
      <c r="K83" s="171"/>
      <c r="L83" s="171"/>
      <c r="M83" s="171"/>
      <c r="N83" s="180"/>
      <c r="O83" s="180"/>
      <c r="P83" s="180"/>
      <c r="Q83" s="180"/>
      <c r="R83" s="180"/>
    </row>
    <row r="84" spans="1:18" ht="12" hidden="1" customHeight="1">
      <c r="A84" s="172">
        <v>2360</v>
      </c>
      <c r="B84" s="196" t="s">
        <v>257</v>
      </c>
      <c r="C84" s="173" t="s">
        <v>224</v>
      </c>
      <c r="D84" s="174" t="s">
        <v>188</v>
      </c>
      <c r="E84" s="175" t="s">
        <v>280</v>
      </c>
      <c r="F84" s="191" t="s">
        <v>278</v>
      </c>
      <c r="G84" s="170">
        <f t="shared" si="22"/>
        <v>0</v>
      </c>
      <c r="H84" s="170">
        <f t="shared" si="22"/>
        <v>0</v>
      </c>
      <c r="I84" s="170">
        <f t="shared" si="22"/>
        <v>0</v>
      </c>
      <c r="J84" s="170">
        <f t="shared" si="22"/>
        <v>0</v>
      </c>
      <c r="K84" s="171">
        <f>K86</f>
        <v>0</v>
      </c>
      <c r="L84" s="171">
        <f t="shared" ref="L84:R84" si="25">L86</f>
        <v>0</v>
      </c>
      <c r="M84" s="171">
        <f t="shared" si="25"/>
        <v>0</v>
      </c>
      <c r="N84" s="171">
        <f t="shared" si="25"/>
        <v>0</v>
      </c>
      <c r="O84" s="171">
        <f t="shared" si="25"/>
        <v>0</v>
      </c>
      <c r="P84" s="171">
        <f t="shared" si="25"/>
        <v>0</v>
      </c>
      <c r="Q84" s="171">
        <f t="shared" si="25"/>
        <v>0</v>
      </c>
      <c r="R84" s="171">
        <f t="shared" si="25"/>
        <v>0</v>
      </c>
    </row>
    <row r="85" spans="1:18" ht="12" hidden="1" customHeight="1">
      <c r="A85" s="172"/>
      <c r="B85" s="159"/>
      <c r="C85" s="173"/>
      <c r="D85" s="174"/>
      <c r="E85" s="168" t="s">
        <v>194</v>
      </c>
      <c r="F85" s="179" t="s">
        <v>281</v>
      </c>
      <c r="G85" s="170"/>
      <c r="H85" s="170"/>
      <c r="I85" s="170"/>
      <c r="J85" s="170"/>
      <c r="K85" s="171"/>
      <c r="L85" s="171"/>
      <c r="M85" s="171"/>
      <c r="N85" s="171"/>
      <c r="O85" s="171"/>
      <c r="P85" s="171"/>
      <c r="Q85" s="171"/>
      <c r="R85" s="171"/>
    </row>
    <row r="86" spans="1:18" ht="12" hidden="1" customHeight="1">
      <c r="A86" s="172">
        <v>2361</v>
      </c>
      <c r="B86" s="198" t="s">
        <v>257</v>
      </c>
      <c r="C86" s="182" t="s">
        <v>224</v>
      </c>
      <c r="D86" s="183" t="s">
        <v>13</v>
      </c>
      <c r="E86" s="168" t="s">
        <v>280</v>
      </c>
      <c r="F86" s="179"/>
      <c r="G86" s="170">
        <f t="shared" si="22"/>
        <v>0</v>
      </c>
      <c r="H86" s="170">
        <f t="shared" si="22"/>
        <v>0</v>
      </c>
      <c r="I86" s="170">
        <f t="shared" si="22"/>
        <v>0</v>
      </c>
      <c r="J86" s="170">
        <f t="shared" si="22"/>
        <v>0</v>
      </c>
      <c r="K86" s="171"/>
      <c r="L86" s="171"/>
      <c r="M86" s="171"/>
      <c r="N86" s="180"/>
      <c r="O86" s="180"/>
      <c r="P86" s="180"/>
      <c r="Q86" s="180"/>
      <c r="R86" s="180"/>
    </row>
    <row r="87" spans="1:18" ht="12" hidden="1" customHeight="1">
      <c r="A87" s="172">
        <v>2370</v>
      </c>
      <c r="B87" s="196" t="s">
        <v>257</v>
      </c>
      <c r="C87" s="173" t="s">
        <v>229</v>
      </c>
      <c r="D87" s="174" t="s">
        <v>188</v>
      </c>
      <c r="E87" s="175" t="s">
        <v>282</v>
      </c>
      <c r="F87" s="191" t="s">
        <v>283</v>
      </c>
      <c r="G87" s="170">
        <f t="shared" si="22"/>
        <v>0</v>
      </c>
      <c r="H87" s="170">
        <f t="shared" si="22"/>
        <v>0</v>
      </c>
      <c r="I87" s="170">
        <f t="shared" si="22"/>
        <v>0</v>
      </c>
      <c r="J87" s="170">
        <f t="shared" si="22"/>
        <v>0</v>
      </c>
      <c r="K87" s="171">
        <f>K89</f>
        <v>0</v>
      </c>
      <c r="L87" s="171">
        <f t="shared" ref="L87:R87" si="26">L89</f>
        <v>0</v>
      </c>
      <c r="M87" s="171">
        <f t="shared" si="26"/>
        <v>0</v>
      </c>
      <c r="N87" s="171">
        <f t="shared" si="26"/>
        <v>0</v>
      </c>
      <c r="O87" s="171">
        <f t="shared" si="26"/>
        <v>0</v>
      </c>
      <c r="P87" s="171">
        <f t="shared" si="26"/>
        <v>0</v>
      </c>
      <c r="Q87" s="171">
        <f t="shared" si="26"/>
        <v>0</v>
      </c>
      <c r="R87" s="171">
        <f t="shared" si="26"/>
        <v>0</v>
      </c>
    </row>
    <row r="88" spans="1:18" ht="12" hidden="1" customHeight="1">
      <c r="A88" s="172"/>
      <c r="B88" s="159"/>
      <c r="C88" s="173"/>
      <c r="D88" s="174"/>
      <c r="E88" s="168" t="s">
        <v>194</v>
      </c>
      <c r="F88" s="179" t="s">
        <v>284</v>
      </c>
      <c r="G88" s="170"/>
      <c r="H88" s="170"/>
      <c r="I88" s="170"/>
      <c r="J88" s="170"/>
      <c r="K88" s="171"/>
      <c r="L88" s="171"/>
      <c r="M88" s="171"/>
      <c r="N88" s="171"/>
      <c r="O88" s="171"/>
      <c r="P88" s="171"/>
      <c r="Q88" s="171"/>
      <c r="R88" s="171"/>
    </row>
    <row r="89" spans="1:18" ht="12" hidden="1" customHeight="1">
      <c r="A89" s="172">
        <v>2371</v>
      </c>
      <c r="B89" s="198" t="s">
        <v>257</v>
      </c>
      <c r="C89" s="182" t="s">
        <v>229</v>
      </c>
      <c r="D89" s="183" t="s">
        <v>13</v>
      </c>
      <c r="E89" s="168" t="s">
        <v>285</v>
      </c>
      <c r="F89" s="179"/>
      <c r="G89" s="170">
        <f t="shared" si="22"/>
        <v>0</v>
      </c>
      <c r="H89" s="170">
        <f t="shared" si="22"/>
        <v>0</v>
      </c>
      <c r="I89" s="170">
        <f t="shared" si="22"/>
        <v>0</v>
      </c>
      <c r="J89" s="170">
        <f t="shared" si="22"/>
        <v>0</v>
      </c>
      <c r="K89" s="171"/>
      <c r="L89" s="171"/>
      <c r="M89" s="171"/>
      <c r="N89" s="180"/>
      <c r="O89" s="180"/>
      <c r="P89" s="180"/>
      <c r="Q89" s="180"/>
      <c r="R89" s="180"/>
    </row>
    <row r="90" spans="1:18" ht="27" customHeight="1">
      <c r="A90" s="193">
        <v>2400</v>
      </c>
      <c r="B90" s="196" t="s">
        <v>286</v>
      </c>
      <c r="C90" s="173" t="s">
        <v>188</v>
      </c>
      <c r="D90" s="174" t="s">
        <v>188</v>
      </c>
      <c r="E90" s="197" t="s">
        <v>287</v>
      </c>
      <c r="F90" s="191" t="s">
        <v>288</v>
      </c>
      <c r="G90" s="164">
        <f t="shared" si="22"/>
        <v>213521.89200000002</v>
      </c>
      <c r="H90" s="164">
        <f t="shared" si="22"/>
        <v>330697.49200000003</v>
      </c>
      <c r="I90" s="164">
        <f t="shared" si="22"/>
        <v>744930.88</v>
      </c>
      <c r="J90" s="164">
        <f t="shared" si="22"/>
        <v>772987.68</v>
      </c>
      <c r="K90" s="199">
        <f t="shared" ref="K90:R90" si="27">K92+K96+K102+K110+K115+K122+K125+K131+K140</f>
        <v>10556.4</v>
      </c>
      <c r="L90" s="199">
        <f t="shared" si="27"/>
        <v>17711.8</v>
      </c>
      <c r="M90" s="199">
        <f t="shared" si="27"/>
        <v>28719.200000000001</v>
      </c>
      <c r="N90" s="199">
        <f t="shared" si="27"/>
        <v>34677</v>
      </c>
      <c r="O90" s="200">
        <f t="shared" si="27"/>
        <v>202965.49200000003</v>
      </c>
      <c r="P90" s="200">
        <f t="shared" si="27"/>
        <v>312985.69200000004</v>
      </c>
      <c r="Q90" s="200">
        <f t="shared" si="27"/>
        <v>716211.68</v>
      </c>
      <c r="R90" s="200">
        <f t="shared" si="27"/>
        <v>738310.68</v>
      </c>
    </row>
    <row r="91" spans="1:18" ht="12.75" customHeight="1">
      <c r="A91" s="167"/>
      <c r="B91" s="159"/>
      <c r="C91" s="160"/>
      <c r="D91" s="161"/>
      <c r="E91" s="168" t="s">
        <v>191</v>
      </c>
      <c r="F91" s="194" t="s">
        <v>289</v>
      </c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</row>
    <row r="92" spans="1:18" ht="12" hidden="1" customHeight="1">
      <c r="A92" s="172">
        <v>2410</v>
      </c>
      <c r="B92" s="196" t="s">
        <v>286</v>
      </c>
      <c r="C92" s="173" t="s">
        <v>13</v>
      </c>
      <c r="D92" s="174" t="s">
        <v>188</v>
      </c>
      <c r="E92" s="175" t="s">
        <v>290</v>
      </c>
      <c r="F92" s="169"/>
      <c r="G92" s="170">
        <f t="shared" si="22"/>
        <v>0</v>
      </c>
      <c r="H92" s="170">
        <f t="shared" si="22"/>
        <v>0</v>
      </c>
      <c r="I92" s="170">
        <f t="shared" si="22"/>
        <v>0</v>
      </c>
      <c r="J92" s="170">
        <f t="shared" si="22"/>
        <v>0</v>
      </c>
      <c r="K92" s="171">
        <f>K94+K95</f>
        <v>0</v>
      </c>
      <c r="L92" s="171">
        <f t="shared" ref="L92:R92" si="28">L94+L95</f>
        <v>0</v>
      </c>
      <c r="M92" s="171">
        <f t="shared" si="28"/>
        <v>0</v>
      </c>
      <c r="N92" s="171">
        <f t="shared" si="28"/>
        <v>0</v>
      </c>
      <c r="O92" s="171">
        <f t="shared" si="28"/>
        <v>0</v>
      </c>
      <c r="P92" s="171">
        <f t="shared" si="28"/>
        <v>0</v>
      </c>
      <c r="Q92" s="171">
        <f t="shared" si="28"/>
        <v>0</v>
      </c>
      <c r="R92" s="171">
        <f t="shared" si="28"/>
        <v>0</v>
      </c>
    </row>
    <row r="93" spans="1:18" ht="12" hidden="1" customHeight="1">
      <c r="A93" s="172"/>
      <c r="B93" s="159"/>
      <c r="C93" s="173"/>
      <c r="D93" s="174"/>
      <c r="E93" s="168" t="s">
        <v>194</v>
      </c>
      <c r="F93" s="179" t="s">
        <v>291</v>
      </c>
      <c r="G93" s="170"/>
      <c r="H93" s="170"/>
      <c r="I93" s="170"/>
      <c r="J93" s="170"/>
      <c r="K93" s="171"/>
      <c r="L93" s="171"/>
      <c r="M93" s="171"/>
      <c r="N93" s="171"/>
      <c r="O93" s="171"/>
      <c r="P93" s="171"/>
      <c r="Q93" s="171"/>
      <c r="R93" s="171"/>
    </row>
    <row r="94" spans="1:18" ht="12" hidden="1" customHeight="1">
      <c r="A94" s="172">
        <v>2411</v>
      </c>
      <c r="B94" s="198" t="s">
        <v>286</v>
      </c>
      <c r="C94" s="182" t="s">
        <v>13</v>
      </c>
      <c r="D94" s="183" t="s">
        <v>13</v>
      </c>
      <c r="E94" s="168" t="s">
        <v>292</v>
      </c>
      <c r="F94" s="179"/>
      <c r="G94" s="170">
        <f t="shared" si="22"/>
        <v>0</v>
      </c>
      <c r="H94" s="170">
        <f t="shared" si="22"/>
        <v>0</v>
      </c>
      <c r="I94" s="170">
        <f t="shared" si="22"/>
        <v>0</v>
      </c>
      <c r="J94" s="170">
        <f t="shared" si="22"/>
        <v>0</v>
      </c>
      <c r="K94" s="171"/>
      <c r="L94" s="171"/>
      <c r="M94" s="171"/>
      <c r="N94" s="180"/>
      <c r="O94" s="180"/>
      <c r="P94" s="180"/>
      <c r="Q94" s="180"/>
      <c r="R94" s="180"/>
    </row>
    <row r="95" spans="1:18" ht="12" hidden="1" customHeight="1">
      <c r="A95" s="172">
        <v>2412</v>
      </c>
      <c r="B95" s="198" t="s">
        <v>286</v>
      </c>
      <c r="C95" s="182" t="s">
        <v>13</v>
      </c>
      <c r="D95" s="183" t="s">
        <v>182</v>
      </c>
      <c r="E95" s="168" t="s">
        <v>293</v>
      </c>
      <c r="F95" s="169" t="s">
        <v>294</v>
      </c>
      <c r="G95" s="170">
        <f t="shared" si="22"/>
        <v>0</v>
      </c>
      <c r="H95" s="170">
        <f t="shared" si="22"/>
        <v>0</v>
      </c>
      <c r="I95" s="170">
        <f t="shared" si="22"/>
        <v>0</v>
      </c>
      <c r="J95" s="170">
        <f t="shared" si="22"/>
        <v>0</v>
      </c>
      <c r="K95" s="171"/>
      <c r="L95" s="171"/>
      <c r="M95" s="171"/>
      <c r="N95" s="171"/>
      <c r="O95" s="171"/>
      <c r="P95" s="171"/>
      <c r="Q95" s="171"/>
      <c r="R95" s="171"/>
    </row>
    <row r="96" spans="1:18" ht="38.25" customHeight="1">
      <c r="A96" s="172">
        <v>2420</v>
      </c>
      <c r="B96" s="196" t="s">
        <v>286</v>
      </c>
      <c r="C96" s="173" t="s">
        <v>182</v>
      </c>
      <c r="D96" s="174" t="s">
        <v>188</v>
      </c>
      <c r="E96" s="175" t="s">
        <v>295</v>
      </c>
      <c r="F96" s="191" t="s">
        <v>296</v>
      </c>
      <c r="G96" s="154">
        <f t="shared" si="22"/>
        <v>0</v>
      </c>
      <c r="H96" s="154">
        <f t="shared" si="22"/>
        <v>312</v>
      </c>
      <c r="I96" s="154">
        <f t="shared" si="22"/>
        <v>5524</v>
      </c>
      <c r="J96" s="154">
        <f t="shared" si="22"/>
        <v>5836</v>
      </c>
      <c r="K96" s="185">
        <f>K98+K99+K100+K101</f>
        <v>0</v>
      </c>
      <c r="L96" s="185">
        <f t="shared" ref="L96:R96" si="29">L98+L99+L100+L101</f>
        <v>312</v>
      </c>
      <c r="M96" s="185">
        <f t="shared" si="29"/>
        <v>5524</v>
      </c>
      <c r="N96" s="185">
        <f t="shared" si="29"/>
        <v>5836</v>
      </c>
      <c r="O96" s="185">
        <f t="shared" si="29"/>
        <v>0</v>
      </c>
      <c r="P96" s="185">
        <f t="shared" si="29"/>
        <v>0</v>
      </c>
      <c r="Q96" s="185">
        <f t="shared" si="29"/>
        <v>0</v>
      </c>
      <c r="R96" s="185">
        <f t="shared" si="29"/>
        <v>0</v>
      </c>
    </row>
    <row r="97" spans="1:18" ht="12" customHeight="1">
      <c r="A97" s="172"/>
      <c r="B97" s="159"/>
      <c r="C97" s="173"/>
      <c r="D97" s="174"/>
      <c r="E97" s="168" t="s">
        <v>194</v>
      </c>
      <c r="F97" s="179" t="s">
        <v>297</v>
      </c>
      <c r="G97" s="170"/>
      <c r="H97" s="170"/>
      <c r="I97" s="170"/>
      <c r="J97" s="170"/>
      <c r="K97" s="171"/>
      <c r="L97" s="171"/>
      <c r="M97" s="171"/>
      <c r="N97" s="171"/>
      <c r="O97" s="171"/>
      <c r="P97" s="171"/>
      <c r="Q97" s="171"/>
      <c r="R97" s="171"/>
    </row>
    <row r="98" spans="1:18" s="210" customFormat="1" ht="13.5" customHeight="1">
      <c r="A98" s="201">
        <v>2421</v>
      </c>
      <c r="B98" s="202" t="s">
        <v>286</v>
      </c>
      <c r="C98" s="203" t="s">
        <v>182</v>
      </c>
      <c r="D98" s="204" t="s">
        <v>13</v>
      </c>
      <c r="E98" s="205" t="s">
        <v>298</v>
      </c>
      <c r="F98" s="206"/>
      <c r="G98" s="207">
        <f t="shared" si="22"/>
        <v>0</v>
      </c>
      <c r="H98" s="207">
        <f t="shared" si="22"/>
        <v>312</v>
      </c>
      <c r="I98" s="207">
        <f t="shared" si="22"/>
        <v>5524</v>
      </c>
      <c r="J98" s="207">
        <f t="shared" si="22"/>
        <v>5836</v>
      </c>
      <c r="K98" s="208">
        <f>[1]gjuxatntes!G33</f>
        <v>0</v>
      </c>
      <c r="L98" s="208">
        <f>[1]gjuxatntes!H33</f>
        <v>312</v>
      </c>
      <c r="M98" s="208">
        <f>[1]gjuxatntes!I33</f>
        <v>5524</v>
      </c>
      <c r="N98" s="208">
        <f>[1]gjuxatntes!J33</f>
        <v>5836</v>
      </c>
      <c r="O98" s="209">
        <f>[1]gjuxatntes!G152</f>
        <v>0</v>
      </c>
      <c r="P98" s="209">
        <f>[1]gjuxatntes!H152</f>
        <v>0</v>
      </c>
      <c r="Q98" s="209">
        <f>[1]gjuxatntes!I152</f>
        <v>0</v>
      </c>
      <c r="R98" s="209">
        <f>[1]gjuxatntes!J152</f>
        <v>0</v>
      </c>
    </row>
    <row r="99" spans="1:18" ht="0.75" customHeight="1">
      <c r="A99" s="201">
        <v>2422</v>
      </c>
      <c r="B99" s="202" t="s">
        <v>286</v>
      </c>
      <c r="C99" s="203" t="s">
        <v>182</v>
      </c>
      <c r="D99" s="204" t="s">
        <v>182</v>
      </c>
      <c r="E99" s="205" t="s">
        <v>299</v>
      </c>
      <c r="F99" s="211" t="s">
        <v>300</v>
      </c>
      <c r="G99" s="212">
        <f t="shared" si="22"/>
        <v>0</v>
      </c>
      <c r="H99" s="212">
        <f t="shared" si="22"/>
        <v>0</v>
      </c>
      <c r="I99" s="212">
        <f t="shared" si="22"/>
        <v>0</v>
      </c>
      <c r="J99" s="212">
        <f t="shared" si="22"/>
        <v>0</v>
      </c>
      <c r="K99" s="213"/>
      <c r="L99" s="213"/>
      <c r="M99" s="213"/>
      <c r="N99" s="213"/>
      <c r="O99" s="213"/>
      <c r="P99" s="213"/>
      <c r="Q99" s="213"/>
      <c r="R99" s="213"/>
    </row>
    <row r="100" spans="1:18" ht="12" customHeight="1">
      <c r="A100" s="201">
        <v>2423</v>
      </c>
      <c r="B100" s="202" t="s">
        <v>286</v>
      </c>
      <c r="C100" s="203" t="s">
        <v>182</v>
      </c>
      <c r="D100" s="204" t="s">
        <v>183</v>
      </c>
      <c r="E100" s="205" t="s">
        <v>301</v>
      </c>
      <c r="F100" s="211" t="s">
        <v>302</v>
      </c>
      <c r="G100" s="212">
        <f t="shared" si="22"/>
        <v>0</v>
      </c>
      <c r="H100" s="212">
        <f t="shared" si="22"/>
        <v>0</v>
      </c>
      <c r="I100" s="212">
        <f t="shared" si="22"/>
        <v>0</v>
      </c>
      <c r="J100" s="212">
        <f t="shared" si="22"/>
        <v>0</v>
      </c>
      <c r="K100" s="213"/>
      <c r="L100" s="213"/>
      <c r="M100" s="213"/>
      <c r="N100" s="213"/>
      <c r="O100" s="213"/>
      <c r="P100" s="213"/>
      <c r="Q100" s="213"/>
      <c r="R100" s="213"/>
    </row>
    <row r="101" spans="1:18" ht="12" customHeight="1">
      <c r="A101" s="201">
        <v>2424</v>
      </c>
      <c r="B101" s="202" t="s">
        <v>286</v>
      </c>
      <c r="C101" s="203" t="s">
        <v>182</v>
      </c>
      <c r="D101" s="204" t="s">
        <v>184</v>
      </c>
      <c r="E101" s="205" t="s">
        <v>303</v>
      </c>
      <c r="F101" s="211" t="s">
        <v>304</v>
      </c>
      <c r="G101" s="212">
        <f t="shared" si="22"/>
        <v>0</v>
      </c>
      <c r="H101" s="212">
        <f t="shared" si="22"/>
        <v>0</v>
      </c>
      <c r="I101" s="212">
        <f t="shared" si="22"/>
        <v>0</v>
      </c>
      <c r="J101" s="212">
        <f t="shared" si="22"/>
        <v>0</v>
      </c>
      <c r="K101" s="213"/>
      <c r="L101" s="213"/>
      <c r="M101" s="213"/>
      <c r="N101" s="213"/>
      <c r="O101" s="213"/>
      <c r="P101" s="213"/>
      <c r="Q101" s="213"/>
      <c r="R101" s="213"/>
    </row>
    <row r="102" spans="1:18" ht="12" customHeight="1">
      <c r="A102" s="201">
        <v>2430</v>
      </c>
      <c r="B102" s="214" t="s">
        <v>286</v>
      </c>
      <c r="C102" s="215" t="s">
        <v>183</v>
      </c>
      <c r="D102" s="216" t="s">
        <v>188</v>
      </c>
      <c r="E102" s="217" t="s">
        <v>305</v>
      </c>
      <c r="F102" s="211"/>
      <c r="G102" s="212">
        <f t="shared" si="22"/>
        <v>147651.69200000001</v>
      </c>
      <c r="H102" s="212">
        <f t="shared" si="22"/>
        <v>156483.69200000001</v>
      </c>
      <c r="I102" s="212">
        <f t="shared" si="22"/>
        <v>426531.42700000003</v>
      </c>
      <c r="J102" s="212">
        <f t="shared" si="22"/>
        <v>426531.42700000003</v>
      </c>
      <c r="K102" s="213">
        <f>K104+K105+K106+K107+K108+K109</f>
        <v>0</v>
      </c>
      <c r="L102" s="213">
        <f t="shared" ref="L102:R102" si="30">L104+L105+L106+L107+L108+L109</f>
        <v>0</v>
      </c>
      <c r="M102" s="213">
        <f t="shared" si="30"/>
        <v>0</v>
      </c>
      <c r="N102" s="213">
        <f t="shared" si="30"/>
        <v>0</v>
      </c>
      <c r="O102" s="213">
        <f t="shared" si="30"/>
        <v>147651.69200000001</v>
      </c>
      <c r="P102" s="213">
        <f t="shared" si="30"/>
        <v>156483.69200000001</v>
      </c>
      <c r="Q102" s="213">
        <f t="shared" si="30"/>
        <v>426531.42700000003</v>
      </c>
      <c r="R102" s="213">
        <f t="shared" si="30"/>
        <v>426531.42700000003</v>
      </c>
    </row>
    <row r="103" spans="1:18" ht="12" customHeight="1">
      <c r="A103" s="201"/>
      <c r="B103" s="218"/>
      <c r="C103" s="215"/>
      <c r="D103" s="216"/>
      <c r="E103" s="205" t="s">
        <v>194</v>
      </c>
      <c r="F103" s="206" t="s">
        <v>306</v>
      </c>
      <c r="G103" s="212"/>
      <c r="H103" s="212"/>
      <c r="I103" s="212"/>
      <c r="J103" s="212"/>
      <c r="K103" s="213"/>
      <c r="L103" s="213"/>
      <c r="M103" s="213"/>
      <c r="N103" s="213"/>
      <c r="O103" s="213"/>
      <c r="P103" s="213"/>
      <c r="Q103" s="213"/>
      <c r="R103" s="213"/>
    </row>
    <row r="104" spans="1:18" ht="12" customHeight="1">
      <c r="A104" s="201">
        <v>2431</v>
      </c>
      <c r="B104" s="202" t="s">
        <v>286</v>
      </c>
      <c r="C104" s="203" t="s">
        <v>183</v>
      </c>
      <c r="D104" s="204" t="s">
        <v>13</v>
      </c>
      <c r="E104" s="205" t="s">
        <v>307</v>
      </c>
      <c r="F104" s="206"/>
      <c r="G104" s="212">
        <f t="shared" si="22"/>
        <v>0</v>
      </c>
      <c r="H104" s="212">
        <f t="shared" si="22"/>
        <v>0</v>
      </c>
      <c r="I104" s="212">
        <f t="shared" si="22"/>
        <v>0</v>
      </c>
      <c r="J104" s="212">
        <f t="shared" si="22"/>
        <v>0</v>
      </c>
      <c r="K104" s="213"/>
      <c r="L104" s="213"/>
      <c r="M104" s="213"/>
      <c r="N104" s="219"/>
      <c r="O104" s="219"/>
      <c r="P104" s="219"/>
      <c r="Q104" s="219"/>
      <c r="R104" s="219"/>
    </row>
    <row r="105" spans="1:18" ht="12" customHeight="1">
      <c r="A105" s="201">
        <v>2432</v>
      </c>
      <c r="B105" s="202" t="s">
        <v>286</v>
      </c>
      <c r="C105" s="203" t="s">
        <v>183</v>
      </c>
      <c r="D105" s="204" t="s">
        <v>182</v>
      </c>
      <c r="E105" s="205" t="s">
        <v>308</v>
      </c>
      <c r="F105" s="211" t="s">
        <v>309</v>
      </c>
      <c r="G105" s="212">
        <f t="shared" si="22"/>
        <v>147651.69200000001</v>
      </c>
      <c r="H105" s="212">
        <f t="shared" si="22"/>
        <v>156483.69200000001</v>
      </c>
      <c r="I105" s="212">
        <f t="shared" si="22"/>
        <v>426531.42700000003</v>
      </c>
      <c r="J105" s="212">
        <f t="shared" si="22"/>
        <v>426531.42700000003</v>
      </c>
      <c r="K105" s="213"/>
      <c r="L105" s="213"/>
      <c r="M105" s="213"/>
      <c r="N105" s="213"/>
      <c r="O105" s="213">
        <f>[1]gazafikacum!G134</f>
        <v>147651.69200000001</v>
      </c>
      <c r="P105" s="213">
        <f>[1]gazafikacum!H134</f>
        <v>156483.69200000001</v>
      </c>
      <c r="Q105" s="213">
        <f>[1]gazafikacum!I134</f>
        <v>426531.42700000003</v>
      </c>
      <c r="R105" s="213">
        <f>[1]gazafikacum!J134</f>
        <v>426531.42700000003</v>
      </c>
    </row>
    <row r="106" spans="1:18" ht="12" customHeight="1">
      <c r="A106" s="201">
        <v>2433</v>
      </c>
      <c r="B106" s="202" t="s">
        <v>286</v>
      </c>
      <c r="C106" s="203" t="s">
        <v>183</v>
      </c>
      <c r="D106" s="204" t="s">
        <v>183</v>
      </c>
      <c r="E106" s="205" t="s">
        <v>310</v>
      </c>
      <c r="F106" s="211" t="s">
        <v>311</v>
      </c>
      <c r="G106" s="212">
        <f t="shared" si="22"/>
        <v>0</v>
      </c>
      <c r="H106" s="212">
        <f t="shared" si="22"/>
        <v>0</v>
      </c>
      <c r="I106" s="212">
        <f t="shared" si="22"/>
        <v>0</v>
      </c>
      <c r="J106" s="212">
        <f t="shared" si="22"/>
        <v>0</v>
      </c>
      <c r="K106" s="213"/>
      <c r="L106" s="213"/>
      <c r="M106" s="213"/>
      <c r="N106" s="213"/>
      <c r="O106" s="213"/>
      <c r="P106" s="213"/>
      <c r="Q106" s="213"/>
      <c r="R106" s="213"/>
    </row>
    <row r="107" spans="1:18" ht="12" customHeight="1">
      <c r="A107" s="201">
        <v>2434</v>
      </c>
      <c r="B107" s="202" t="s">
        <v>286</v>
      </c>
      <c r="C107" s="203" t="s">
        <v>183</v>
      </c>
      <c r="D107" s="204" t="s">
        <v>184</v>
      </c>
      <c r="E107" s="205" t="s">
        <v>312</v>
      </c>
      <c r="F107" s="211" t="s">
        <v>313</v>
      </c>
      <c r="G107" s="212">
        <f t="shared" si="22"/>
        <v>0</v>
      </c>
      <c r="H107" s="212">
        <f t="shared" si="22"/>
        <v>0</v>
      </c>
      <c r="I107" s="212">
        <f t="shared" si="22"/>
        <v>0</v>
      </c>
      <c r="J107" s="212">
        <f t="shared" si="22"/>
        <v>0</v>
      </c>
      <c r="K107" s="213"/>
      <c r="L107" s="213"/>
      <c r="M107" s="213"/>
      <c r="N107" s="213"/>
      <c r="O107" s="213"/>
      <c r="P107" s="213"/>
      <c r="Q107" s="213"/>
      <c r="R107" s="213"/>
    </row>
    <row r="108" spans="1:18" ht="12" customHeight="1">
      <c r="A108" s="201">
        <v>2435</v>
      </c>
      <c r="B108" s="202" t="s">
        <v>286</v>
      </c>
      <c r="C108" s="203" t="s">
        <v>183</v>
      </c>
      <c r="D108" s="204" t="s">
        <v>219</v>
      </c>
      <c r="E108" s="205" t="s">
        <v>314</v>
      </c>
      <c r="F108" s="211" t="s">
        <v>315</v>
      </c>
      <c r="G108" s="212">
        <f t="shared" si="22"/>
        <v>0</v>
      </c>
      <c r="H108" s="212">
        <f t="shared" si="22"/>
        <v>0</v>
      </c>
      <c r="I108" s="212">
        <f t="shared" si="22"/>
        <v>0</v>
      </c>
      <c r="J108" s="212">
        <f t="shared" si="22"/>
        <v>0</v>
      </c>
      <c r="K108" s="213"/>
      <c r="L108" s="213"/>
      <c r="M108" s="213"/>
      <c r="N108" s="213"/>
      <c r="O108" s="213"/>
      <c r="P108" s="213"/>
      <c r="Q108" s="213"/>
      <c r="R108" s="213"/>
    </row>
    <row r="109" spans="1:18" ht="12" customHeight="1">
      <c r="A109" s="201">
        <v>2436</v>
      </c>
      <c r="B109" s="202" t="s">
        <v>286</v>
      </c>
      <c r="C109" s="203" t="s">
        <v>183</v>
      </c>
      <c r="D109" s="204" t="s">
        <v>224</v>
      </c>
      <c r="E109" s="205" t="s">
        <v>316</v>
      </c>
      <c r="F109" s="211" t="s">
        <v>317</v>
      </c>
      <c r="G109" s="212">
        <f t="shared" si="22"/>
        <v>0</v>
      </c>
      <c r="H109" s="212">
        <f t="shared" si="22"/>
        <v>0</v>
      </c>
      <c r="I109" s="212">
        <f t="shared" si="22"/>
        <v>0</v>
      </c>
      <c r="J109" s="212">
        <f t="shared" si="22"/>
        <v>0</v>
      </c>
      <c r="K109" s="213"/>
      <c r="L109" s="213"/>
      <c r="M109" s="213"/>
      <c r="N109" s="213"/>
      <c r="O109" s="213"/>
      <c r="P109" s="213"/>
      <c r="Q109" s="213"/>
      <c r="R109" s="213"/>
    </row>
    <row r="110" spans="1:18" ht="12" customHeight="1">
      <c r="A110" s="201">
        <v>2440</v>
      </c>
      <c r="B110" s="214" t="s">
        <v>286</v>
      </c>
      <c r="C110" s="215" t="s">
        <v>184</v>
      </c>
      <c r="D110" s="216" t="s">
        <v>188</v>
      </c>
      <c r="E110" s="217" t="s">
        <v>318</v>
      </c>
      <c r="F110" s="211" t="s">
        <v>319</v>
      </c>
      <c r="G110" s="212">
        <f t="shared" si="22"/>
        <v>0</v>
      </c>
      <c r="H110" s="212">
        <f t="shared" si="22"/>
        <v>0</v>
      </c>
      <c r="I110" s="212">
        <f t="shared" si="22"/>
        <v>0</v>
      </c>
      <c r="J110" s="212">
        <f t="shared" si="22"/>
        <v>0</v>
      </c>
      <c r="K110" s="213">
        <f>K112+K113+K114</f>
        <v>0</v>
      </c>
      <c r="L110" s="213">
        <f t="shared" ref="L110:R110" si="31">L112+L113+L114</f>
        <v>0</v>
      </c>
      <c r="M110" s="213">
        <f t="shared" si="31"/>
        <v>0</v>
      </c>
      <c r="N110" s="213">
        <f t="shared" si="31"/>
        <v>0</v>
      </c>
      <c r="O110" s="213">
        <f t="shared" si="31"/>
        <v>0</v>
      </c>
      <c r="P110" s="213">
        <f t="shared" si="31"/>
        <v>0</v>
      </c>
      <c r="Q110" s="213">
        <f t="shared" si="31"/>
        <v>0</v>
      </c>
      <c r="R110" s="213">
        <f t="shared" si="31"/>
        <v>0</v>
      </c>
    </row>
    <row r="111" spans="1:18" ht="12" customHeight="1">
      <c r="A111" s="201"/>
      <c r="B111" s="218"/>
      <c r="C111" s="215"/>
      <c r="D111" s="216"/>
      <c r="E111" s="205" t="s">
        <v>194</v>
      </c>
      <c r="F111" s="206" t="s">
        <v>320</v>
      </c>
      <c r="G111" s="212"/>
      <c r="H111" s="212"/>
      <c r="I111" s="212"/>
      <c r="J111" s="212"/>
      <c r="K111" s="213"/>
      <c r="L111" s="213"/>
      <c r="M111" s="213"/>
      <c r="N111" s="213"/>
      <c r="O111" s="213"/>
      <c r="P111" s="213"/>
      <c r="Q111" s="213"/>
      <c r="R111" s="213"/>
    </row>
    <row r="112" spans="1:18" ht="12" customHeight="1">
      <c r="A112" s="201">
        <v>2441</v>
      </c>
      <c r="B112" s="202" t="s">
        <v>286</v>
      </c>
      <c r="C112" s="203" t="s">
        <v>184</v>
      </c>
      <c r="D112" s="204" t="s">
        <v>13</v>
      </c>
      <c r="E112" s="205" t="s">
        <v>321</v>
      </c>
      <c r="F112" s="206"/>
      <c r="G112" s="212">
        <f t="shared" si="22"/>
        <v>0</v>
      </c>
      <c r="H112" s="212">
        <f t="shared" si="22"/>
        <v>0</v>
      </c>
      <c r="I112" s="212">
        <f t="shared" si="22"/>
        <v>0</v>
      </c>
      <c r="J112" s="212">
        <f t="shared" si="22"/>
        <v>0</v>
      </c>
      <c r="K112" s="213"/>
      <c r="L112" s="213"/>
      <c r="M112" s="213"/>
      <c r="N112" s="219"/>
      <c r="O112" s="219"/>
      <c r="P112" s="219"/>
      <c r="Q112" s="219"/>
      <c r="R112" s="219"/>
    </row>
    <row r="113" spans="1:18" ht="12" customHeight="1">
      <c r="A113" s="201">
        <v>2442</v>
      </c>
      <c r="B113" s="202" t="s">
        <v>286</v>
      </c>
      <c r="C113" s="203" t="s">
        <v>184</v>
      </c>
      <c r="D113" s="204" t="s">
        <v>182</v>
      </c>
      <c r="E113" s="205" t="s">
        <v>322</v>
      </c>
      <c r="F113" s="211" t="s">
        <v>323</v>
      </c>
      <c r="G113" s="212">
        <f t="shared" si="22"/>
        <v>0</v>
      </c>
      <c r="H113" s="212">
        <f t="shared" si="22"/>
        <v>0</v>
      </c>
      <c r="I113" s="212">
        <f t="shared" si="22"/>
        <v>0</v>
      </c>
      <c r="J113" s="212">
        <f t="shared" si="22"/>
        <v>0</v>
      </c>
      <c r="K113" s="213"/>
      <c r="L113" s="213"/>
      <c r="M113" s="213"/>
      <c r="N113" s="213"/>
      <c r="O113" s="213"/>
      <c r="P113" s="213"/>
      <c r="Q113" s="213"/>
      <c r="R113" s="213"/>
    </row>
    <row r="114" spans="1:18" ht="10.5" customHeight="1">
      <c r="A114" s="201">
        <v>2443</v>
      </c>
      <c r="B114" s="202" t="s">
        <v>286</v>
      </c>
      <c r="C114" s="203" t="s">
        <v>184</v>
      </c>
      <c r="D114" s="204" t="s">
        <v>183</v>
      </c>
      <c r="E114" s="205" t="s">
        <v>324</v>
      </c>
      <c r="F114" s="211" t="s">
        <v>325</v>
      </c>
      <c r="G114" s="212">
        <f t="shared" si="22"/>
        <v>0</v>
      </c>
      <c r="H114" s="212">
        <f t="shared" si="22"/>
        <v>0</v>
      </c>
      <c r="I114" s="212">
        <f t="shared" si="22"/>
        <v>0</v>
      </c>
      <c r="J114" s="212">
        <f t="shared" si="22"/>
        <v>0</v>
      </c>
      <c r="K114" s="213"/>
      <c r="L114" s="213"/>
      <c r="M114" s="213"/>
      <c r="N114" s="213"/>
      <c r="O114" s="213"/>
      <c r="P114" s="213"/>
      <c r="Q114" s="213"/>
      <c r="R114" s="213"/>
    </row>
    <row r="115" spans="1:18" s="210" customFormat="1" ht="16.5" customHeight="1">
      <c r="A115" s="201">
        <v>2450</v>
      </c>
      <c r="B115" s="214" t="s">
        <v>286</v>
      </c>
      <c r="C115" s="215" t="s">
        <v>219</v>
      </c>
      <c r="D115" s="216" t="s">
        <v>188</v>
      </c>
      <c r="E115" s="217" t="s">
        <v>326</v>
      </c>
      <c r="F115" s="211" t="s">
        <v>327</v>
      </c>
      <c r="G115" s="220">
        <f t="shared" si="22"/>
        <v>130870.2</v>
      </c>
      <c r="H115" s="220">
        <f t="shared" si="22"/>
        <v>303901.8</v>
      </c>
      <c r="I115" s="220">
        <f t="shared" si="22"/>
        <v>507875.45300000004</v>
      </c>
      <c r="J115" s="220">
        <f t="shared" si="22"/>
        <v>600620.25300000003</v>
      </c>
      <c r="K115" s="221">
        <f>K117+K118+K119+K120+K121</f>
        <v>10556.4</v>
      </c>
      <c r="L115" s="221">
        <f t="shared" ref="L115:R115" si="32">L117+L118+L119+L120+L121</f>
        <v>17399.8</v>
      </c>
      <c r="M115" s="221">
        <f t="shared" si="32"/>
        <v>23195.200000000001</v>
      </c>
      <c r="N115" s="221">
        <f t="shared" si="32"/>
        <v>28841</v>
      </c>
      <c r="O115" s="221">
        <f t="shared" si="32"/>
        <v>120313.8</v>
      </c>
      <c r="P115" s="221">
        <f t="shared" si="32"/>
        <v>286502</v>
      </c>
      <c r="Q115" s="221">
        <f t="shared" si="32"/>
        <v>484680.25300000003</v>
      </c>
      <c r="R115" s="221">
        <f t="shared" si="32"/>
        <v>571779.25300000003</v>
      </c>
    </row>
    <row r="116" spans="1:18" ht="12" customHeight="1">
      <c r="A116" s="172"/>
      <c r="B116" s="159"/>
      <c r="C116" s="173"/>
      <c r="D116" s="174"/>
      <c r="E116" s="168" t="s">
        <v>194</v>
      </c>
      <c r="F116" s="195" t="s">
        <v>328</v>
      </c>
      <c r="G116" s="170"/>
      <c r="H116" s="170"/>
      <c r="I116" s="170"/>
      <c r="J116" s="170"/>
      <c r="K116" s="171"/>
      <c r="L116" s="171"/>
      <c r="M116" s="171"/>
      <c r="N116" s="171"/>
      <c r="O116" s="171"/>
      <c r="P116" s="171"/>
      <c r="Q116" s="171"/>
      <c r="R116" s="171"/>
    </row>
    <row r="117" spans="1:18" ht="10.5" customHeight="1">
      <c r="A117" s="172">
        <v>2451</v>
      </c>
      <c r="B117" s="198" t="s">
        <v>286</v>
      </c>
      <c r="C117" s="182" t="s">
        <v>219</v>
      </c>
      <c r="D117" s="183" t="s">
        <v>13</v>
      </c>
      <c r="E117" s="168" t="s">
        <v>329</v>
      </c>
      <c r="F117" s="179"/>
      <c r="G117" s="88">
        <f t="shared" si="22"/>
        <v>130870.2</v>
      </c>
      <c r="H117" s="88">
        <f t="shared" si="22"/>
        <v>303901.8</v>
      </c>
      <c r="I117" s="88">
        <f t="shared" si="22"/>
        <v>507875.45300000004</v>
      </c>
      <c r="J117" s="88">
        <f t="shared" si="22"/>
        <v>600620.25300000003</v>
      </c>
      <c r="K117" s="185">
        <f>'[1]chanap transp'!G32</f>
        <v>10556.4</v>
      </c>
      <c r="L117" s="185">
        <f>'[1]chanap transp'!H32</f>
        <v>17399.8</v>
      </c>
      <c r="M117" s="185">
        <f>'[1]chanap transp'!I32</f>
        <v>23195.200000000001</v>
      </c>
      <c r="N117" s="185">
        <f>'[1]chanap transp'!J32</f>
        <v>28841</v>
      </c>
      <c r="O117" s="189">
        <f>'[1]chanap transp'!G151</f>
        <v>120313.8</v>
      </c>
      <c r="P117" s="189">
        <f>'[1]chanap transp'!H151</f>
        <v>286502</v>
      </c>
      <c r="Q117" s="189">
        <f>'[1]chanap transp'!I151</f>
        <v>484680.25300000003</v>
      </c>
      <c r="R117" s="189">
        <f>'[1]chanap transp'!J151</f>
        <v>571779.25300000003</v>
      </c>
    </row>
    <row r="118" spans="1:18" ht="12" hidden="1" customHeight="1">
      <c r="A118" s="172">
        <v>2452</v>
      </c>
      <c r="B118" s="198" t="s">
        <v>286</v>
      </c>
      <c r="C118" s="182" t="s">
        <v>219</v>
      </c>
      <c r="D118" s="183" t="s">
        <v>182</v>
      </c>
      <c r="E118" s="168" t="s">
        <v>330</v>
      </c>
      <c r="F118" s="191" t="s">
        <v>331</v>
      </c>
      <c r="G118" s="170">
        <f t="shared" si="22"/>
        <v>0</v>
      </c>
      <c r="H118" s="170">
        <f t="shared" si="22"/>
        <v>0</v>
      </c>
      <c r="I118" s="170">
        <f t="shared" si="22"/>
        <v>0</v>
      </c>
      <c r="J118" s="170">
        <f t="shared" si="22"/>
        <v>0</v>
      </c>
      <c r="K118" s="171"/>
      <c r="L118" s="171"/>
      <c r="M118" s="171"/>
      <c r="N118" s="171"/>
      <c r="O118" s="171"/>
      <c r="P118" s="171"/>
      <c r="Q118" s="171"/>
      <c r="R118" s="171"/>
    </row>
    <row r="119" spans="1:18" ht="12" hidden="1" customHeight="1">
      <c r="A119" s="172">
        <v>2453</v>
      </c>
      <c r="B119" s="198" t="s">
        <v>286</v>
      </c>
      <c r="C119" s="182" t="s">
        <v>219</v>
      </c>
      <c r="D119" s="183" t="s">
        <v>183</v>
      </c>
      <c r="E119" s="168" t="s">
        <v>332</v>
      </c>
      <c r="F119" s="191" t="s">
        <v>333</v>
      </c>
      <c r="G119" s="170">
        <f t="shared" si="22"/>
        <v>0</v>
      </c>
      <c r="H119" s="170">
        <f t="shared" si="22"/>
        <v>0</v>
      </c>
      <c r="I119" s="170">
        <f t="shared" si="22"/>
        <v>0</v>
      </c>
      <c r="J119" s="170">
        <f t="shared" si="22"/>
        <v>0</v>
      </c>
      <c r="K119" s="171"/>
      <c r="L119" s="171"/>
      <c r="M119" s="171"/>
      <c r="N119" s="171"/>
      <c r="O119" s="171"/>
      <c r="P119" s="171"/>
      <c r="Q119" s="171"/>
      <c r="R119" s="171"/>
    </row>
    <row r="120" spans="1:18" ht="12" hidden="1" customHeight="1">
      <c r="A120" s="172">
        <v>2454</v>
      </c>
      <c r="B120" s="198" t="s">
        <v>286</v>
      </c>
      <c r="C120" s="182" t="s">
        <v>219</v>
      </c>
      <c r="D120" s="183" t="s">
        <v>184</v>
      </c>
      <c r="E120" s="168" t="s">
        <v>334</v>
      </c>
      <c r="F120" s="191" t="s">
        <v>335</v>
      </c>
      <c r="G120" s="170">
        <f t="shared" si="22"/>
        <v>0</v>
      </c>
      <c r="H120" s="170">
        <f t="shared" si="22"/>
        <v>0</v>
      </c>
      <c r="I120" s="170">
        <f t="shared" si="22"/>
        <v>0</v>
      </c>
      <c r="J120" s="170">
        <f t="shared" si="22"/>
        <v>0</v>
      </c>
      <c r="K120" s="171"/>
      <c r="L120" s="171"/>
      <c r="M120" s="171"/>
      <c r="N120" s="171"/>
      <c r="O120" s="171"/>
      <c r="P120" s="171"/>
      <c r="Q120" s="171"/>
      <c r="R120" s="171"/>
    </row>
    <row r="121" spans="1:18" ht="12" hidden="1" customHeight="1">
      <c r="A121" s="172">
        <v>2455</v>
      </c>
      <c r="B121" s="198" t="s">
        <v>286</v>
      </c>
      <c r="C121" s="182" t="s">
        <v>219</v>
      </c>
      <c r="D121" s="183" t="s">
        <v>219</v>
      </c>
      <c r="E121" s="168" t="s">
        <v>336</v>
      </c>
      <c r="F121" s="191" t="s">
        <v>337</v>
      </c>
      <c r="G121" s="170">
        <f t="shared" si="22"/>
        <v>0</v>
      </c>
      <c r="H121" s="170">
        <f t="shared" si="22"/>
        <v>0</v>
      </c>
      <c r="I121" s="170">
        <f t="shared" si="22"/>
        <v>0</v>
      </c>
      <c r="J121" s="170">
        <f t="shared" si="22"/>
        <v>0</v>
      </c>
      <c r="K121" s="171"/>
      <c r="L121" s="171"/>
      <c r="M121" s="171"/>
      <c r="N121" s="171"/>
      <c r="O121" s="171"/>
      <c r="P121" s="171"/>
      <c r="Q121" s="171"/>
      <c r="R121" s="171"/>
    </row>
    <row r="122" spans="1:18" ht="12" hidden="1" customHeight="1">
      <c r="A122" s="172">
        <v>2460</v>
      </c>
      <c r="B122" s="196" t="s">
        <v>286</v>
      </c>
      <c r="C122" s="173" t="s">
        <v>224</v>
      </c>
      <c r="D122" s="174" t="s">
        <v>188</v>
      </c>
      <c r="E122" s="175" t="s">
        <v>338</v>
      </c>
      <c r="F122" s="191" t="s">
        <v>339</v>
      </c>
      <c r="G122" s="170">
        <f t="shared" si="22"/>
        <v>0</v>
      </c>
      <c r="H122" s="170">
        <f t="shared" si="22"/>
        <v>0</v>
      </c>
      <c r="I122" s="170">
        <f t="shared" si="22"/>
        <v>0</v>
      </c>
      <c r="J122" s="170">
        <f t="shared" si="22"/>
        <v>0</v>
      </c>
      <c r="K122" s="171">
        <f>K124</f>
        <v>0</v>
      </c>
      <c r="L122" s="171">
        <f t="shared" ref="L122:R122" si="33">L124</f>
        <v>0</v>
      </c>
      <c r="M122" s="171">
        <f t="shared" si="33"/>
        <v>0</v>
      </c>
      <c r="N122" s="171">
        <f t="shared" si="33"/>
        <v>0</v>
      </c>
      <c r="O122" s="171">
        <f t="shared" si="33"/>
        <v>0</v>
      </c>
      <c r="P122" s="171">
        <f t="shared" si="33"/>
        <v>0</v>
      </c>
      <c r="Q122" s="171">
        <f t="shared" si="33"/>
        <v>0</v>
      </c>
      <c r="R122" s="171">
        <f t="shared" si="33"/>
        <v>0</v>
      </c>
    </row>
    <row r="123" spans="1:18" ht="12" hidden="1" customHeight="1">
      <c r="A123" s="172"/>
      <c r="B123" s="159"/>
      <c r="C123" s="173"/>
      <c r="D123" s="174"/>
      <c r="E123" s="168" t="s">
        <v>194</v>
      </c>
      <c r="F123" s="179" t="s">
        <v>340</v>
      </c>
      <c r="G123" s="170"/>
      <c r="H123" s="170"/>
      <c r="I123" s="170"/>
      <c r="J123" s="170"/>
      <c r="K123" s="171"/>
      <c r="L123" s="171"/>
      <c r="M123" s="171"/>
      <c r="N123" s="171"/>
      <c r="O123" s="171"/>
      <c r="P123" s="171"/>
      <c r="Q123" s="171"/>
      <c r="R123" s="171"/>
    </row>
    <row r="124" spans="1:18" ht="12" hidden="1" customHeight="1">
      <c r="A124" s="172">
        <v>2461</v>
      </c>
      <c r="B124" s="198" t="s">
        <v>286</v>
      </c>
      <c r="C124" s="182" t="s">
        <v>224</v>
      </c>
      <c r="D124" s="183" t="s">
        <v>13</v>
      </c>
      <c r="E124" s="168" t="s">
        <v>341</v>
      </c>
      <c r="F124" s="179"/>
      <c r="G124" s="170">
        <f t="shared" si="22"/>
        <v>0</v>
      </c>
      <c r="H124" s="170">
        <f t="shared" si="22"/>
        <v>0</v>
      </c>
      <c r="I124" s="170">
        <f t="shared" si="22"/>
        <v>0</v>
      </c>
      <c r="J124" s="170">
        <f t="shared" si="22"/>
        <v>0</v>
      </c>
      <c r="K124" s="171"/>
      <c r="L124" s="171"/>
      <c r="M124" s="171"/>
      <c r="N124" s="180"/>
      <c r="O124" s="180"/>
      <c r="P124" s="180"/>
      <c r="Q124" s="180"/>
      <c r="R124" s="180"/>
    </row>
    <row r="125" spans="1:18" ht="12" hidden="1" customHeight="1">
      <c r="A125" s="172">
        <v>2470</v>
      </c>
      <c r="B125" s="196" t="s">
        <v>286</v>
      </c>
      <c r="C125" s="173" t="s">
        <v>229</v>
      </c>
      <c r="D125" s="174" t="s">
        <v>188</v>
      </c>
      <c r="E125" s="175" t="s">
        <v>342</v>
      </c>
      <c r="F125" s="191" t="s">
        <v>340</v>
      </c>
      <c r="G125" s="170">
        <f t="shared" si="22"/>
        <v>0</v>
      </c>
      <c r="H125" s="170">
        <f t="shared" si="22"/>
        <v>0</v>
      </c>
      <c r="I125" s="170">
        <f t="shared" si="22"/>
        <v>0</v>
      </c>
      <c r="J125" s="170">
        <f t="shared" si="22"/>
        <v>0</v>
      </c>
      <c r="K125" s="171">
        <f>K127+K128+K129+K130</f>
        <v>0</v>
      </c>
      <c r="L125" s="171">
        <f t="shared" ref="L125:R125" si="34">L127+L128+L129+L130</f>
        <v>0</v>
      </c>
      <c r="M125" s="171">
        <f t="shared" si="34"/>
        <v>0</v>
      </c>
      <c r="N125" s="171">
        <f t="shared" si="34"/>
        <v>0</v>
      </c>
      <c r="O125" s="171">
        <f t="shared" si="34"/>
        <v>0</v>
      </c>
      <c r="P125" s="171">
        <f t="shared" si="34"/>
        <v>0</v>
      </c>
      <c r="Q125" s="171">
        <f t="shared" si="34"/>
        <v>0</v>
      </c>
      <c r="R125" s="171">
        <f t="shared" si="34"/>
        <v>0</v>
      </c>
    </row>
    <row r="126" spans="1:18" ht="12" hidden="1" customHeight="1">
      <c r="A126" s="172"/>
      <c r="B126" s="159"/>
      <c r="C126" s="173"/>
      <c r="D126" s="174"/>
      <c r="E126" s="168" t="s">
        <v>194</v>
      </c>
      <c r="F126" s="195" t="s">
        <v>343</v>
      </c>
      <c r="G126" s="170"/>
      <c r="H126" s="170"/>
      <c r="I126" s="170"/>
      <c r="J126" s="170"/>
      <c r="K126" s="171"/>
      <c r="L126" s="171"/>
      <c r="M126" s="171"/>
      <c r="N126" s="171"/>
      <c r="O126" s="171"/>
      <c r="P126" s="171"/>
      <c r="Q126" s="171"/>
      <c r="R126" s="171"/>
    </row>
    <row r="127" spans="1:18" ht="12" hidden="1" customHeight="1">
      <c r="A127" s="172">
        <v>2471</v>
      </c>
      <c r="B127" s="198" t="s">
        <v>286</v>
      </c>
      <c r="C127" s="182" t="s">
        <v>229</v>
      </c>
      <c r="D127" s="183" t="s">
        <v>13</v>
      </c>
      <c r="E127" s="168" t="s">
        <v>344</v>
      </c>
      <c r="F127" s="179"/>
      <c r="G127" s="170">
        <f t="shared" si="22"/>
        <v>0</v>
      </c>
      <c r="H127" s="170">
        <f t="shared" si="22"/>
        <v>0</v>
      </c>
      <c r="I127" s="170">
        <f t="shared" si="22"/>
        <v>0</v>
      </c>
      <c r="J127" s="170">
        <f t="shared" si="22"/>
        <v>0</v>
      </c>
      <c r="K127" s="171"/>
      <c r="L127" s="171"/>
      <c r="M127" s="171"/>
      <c r="N127" s="180"/>
      <c r="O127" s="180"/>
      <c r="P127" s="180"/>
      <c r="Q127" s="180"/>
      <c r="R127" s="180"/>
    </row>
    <row r="128" spans="1:18" ht="12" hidden="1" customHeight="1">
      <c r="A128" s="172">
        <v>2472</v>
      </c>
      <c r="B128" s="198" t="s">
        <v>286</v>
      </c>
      <c r="C128" s="182" t="s">
        <v>229</v>
      </c>
      <c r="D128" s="183" t="s">
        <v>182</v>
      </c>
      <c r="E128" s="168" t="s">
        <v>345</v>
      </c>
      <c r="F128" s="191" t="s">
        <v>346</v>
      </c>
      <c r="G128" s="170">
        <f t="shared" si="22"/>
        <v>0</v>
      </c>
      <c r="H128" s="170">
        <f t="shared" si="22"/>
        <v>0</v>
      </c>
      <c r="I128" s="170">
        <f t="shared" si="22"/>
        <v>0</v>
      </c>
      <c r="J128" s="170">
        <f t="shared" si="22"/>
        <v>0</v>
      </c>
      <c r="K128" s="171"/>
      <c r="L128" s="171"/>
      <c r="M128" s="171"/>
      <c r="N128" s="171"/>
      <c r="O128" s="171"/>
      <c r="P128" s="171"/>
      <c r="Q128" s="171"/>
      <c r="R128" s="171"/>
    </row>
    <row r="129" spans="1:18" ht="12" hidden="1" customHeight="1">
      <c r="A129" s="172">
        <v>2473</v>
      </c>
      <c r="B129" s="198" t="s">
        <v>286</v>
      </c>
      <c r="C129" s="182" t="s">
        <v>229</v>
      </c>
      <c r="D129" s="183" t="s">
        <v>183</v>
      </c>
      <c r="E129" s="168" t="s">
        <v>347</v>
      </c>
      <c r="F129" s="222" t="s">
        <v>348</v>
      </c>
      <c r="G129" s="170">
        <f t="shared" si="22"/>
        <v>0</v>
      </c>
      <c r="H129" s="170">
        <f t="shared" si="22"/>
        <v>0</v>
      </c>
      <c r="I129" s="170">
        <f t="shared" si="22"/>
        <v>0</v>
      </c>
      <c r="J129" s="170">
        <f t="shared" si="22"/>
        <v>0</v>
      </c>
      <c r="K129" s="171"/>
      <c r="L129" s="171"/>
      <c r="M129" s="171"/>
      <c r="N129" s="171"/>
      <c r="O129" s="171"/>
      <c r="P129" s="171"/>
      <c r="Q129" s="171"/>
      <c r="R129" s="171"/>
    </row>
    <row r="130" spans="1:18" ht="0.75" hidden="1" customHeight="1">
      <c r="A130" s="172">
        <v>2474</v>
      </c>
      <c r="B130" s="198" t="s">
        <v>286</v>
      </c>
      <c r="C130" s="182" t="s">
        <v>229</v>
      </c>
      <c r="D130" s="183" t="s">
        <v>184</v>
      </c>
      <c r="E130" s="168" t="s">
        <v>349</v>
      </c>
      <c r="F130" s="191" t="s">
        <v>350</v>
      </c>
      <c r="G130" s="170">
        <f t="shared" si="22"/>
        <v>0</v>
      </c>
      <c r="H130" s="170">
        <f t="shared" si="22"/>
        <v>0</v>
      </c>
      <c r="I130" s="170">
        <f t="shared" si="22"/>
        <v>0</v>
      </c>
      <c r="J130" s="170">
        <f t="shared" si="22"/>
        <v>0</v>
      </c>
      <c r="K130" s="171"/>
      <c r="L130" s="171"/>
      <c r="M130" s="171"/>
      <c r="N130" s="171"/>
      <c r="O130" s="171"/>
      <c r="P130" s="171"/>
      <c r="Q130" s="171"/>
      <c r="R130" s="171"/>
    </row>
    <row r="131" spans="1:18" ht="34.5" hidden="1" customHeight="1">
      <c r="A131" s="172">
        <v>2480</v>
      </c>
      <c r="B131" s="196" t="s">
        <v>286</v>
      </c>
      <c r="C131" s="173" t="s">
        <v>231</v>
      </c>
      <c r="D131" s="174" t="s">
        <v>188</v>
      </c>
      <c r="E131" s="175" t="s">
        <v>351</v>
      </c>
      <c r="F131" s="169" t="s">
        <v>352</v>
      </c>
      <c r="G131" s="170">
        <f t="shared" si="22"/>
        <v>0</v>
      </c>
      <c r="H131" s="170">
        <f t="shared" si="22"/>
        <v>0</v>
      </c>
      <c r="I131" s="170">
        <f t="shared" si="22"/>
        <v>0</v>
      </c>
      <c r="J131" s="170">
        <f t="shared" si="22"/>
        <v>0</v>
      </c>
      <c r="K131" s="171">
        <f>K133+K134+K135+K136+K137+K138+K139</f>
        <v>0</v>
      </c>
      <c r="L131" s="171">
        <f t="shared" ref="L131:R131" si="35">L133+L134+L135+L136+L137+L138+L139</f>
        <v>0</v>
      </c>
      <c r="M131" s="171">
        <f t="shared" si="35"/>
        <v>0</v>
      </c>
      <c r="N131" s="171">
        <f t="shared" si="35"/>
        <v>0</v>
      </c>
      <c r="O131" s="171">
        <f t="shared" si="35"/>
        <v>0</v>
      </c>
      <c r="P131" s="171">
        <f t="shared" si="35"/>
        <v>0</v>
      </c>
      <c r="Q131" s="171">
        <f t="shared" si="35"/>
        <v>0</v>
      </c>
      <c r="R131" s="171">
        <f t="shared" si="35"/>
        <v>0</v>
      </c>
    </row>
    <row r="132" spans="1:18" ht="12" hidden="1" customHeight="1">
      <c r="A132" s="172"/>
      <c r="B132" s="159"/>
      <c r="C132" s="173"/>
      <c r="D132" s="174"/>
      <c r="E132" s="168" t="s">
        <v>194</v>
      </c>
      <c r="F132" s="179" t="s">
        <v>353</v>
      </c>
      <c r="G132" s="170"/>
      <c r="H132" s="170"/>
      <c r="I132" s="170"/>
      <c r="J132" s="170"/>
      <c r="K132" s="171"/>
      <c r="L132" s="171"/>
      <c r="M132" s="171"/>
      <c r="N132" s="171"/>
      <c r="O132" s="171"/>
      <c r="P132" s="171"/>
      <c r="Q132" s="171"/>
      <c r="R132" s="171"/>
    </row>
    <row r="133" spans="1:18" ht="12" hidden="1" customHeight="1">
      <c r="A133" s="172">
        <v>2481</v>
      </c>
      <c r="B133" s="198" t="s">
        <v>286</v>
      </c>
      <c r="C133" s="182" t="s">
        <v>231</v>
      </c>
      <c r="D133" s="183" t="s">
        <v>13</v>
      </c>
      <c r="E133" s="168" t="s">
        <v>354</v>
      </c>
      <c r="F133" s="179"/>
      <c r="G133" s="170">
        <f t="shared" si="22"/>
        <v>0</v>
      </c>
      <c r="H133" s="170">
        <f t="shared" si="22"/>
        <v>0</v>
      </c>
      <c r="I133" s="170">
        <f t="shared" si="22"/>
        <v>0</v>
      </c>
      <c r="J133" s="170">
        <f t="shared" si="22"/>
        <v>0</v>
      </c>
      <c r="K133" s="171"/>
      <c r="L133" s="171"/>
      <c r="M133" s="171"/>
      <c r="N133" s="180"/>
      <c r="O133" s="180"/>
      <c r="P133" s="180"/>
      <c r="Q133" s="180"/>
      <c r="R133" s="180"/>
    </row>
    <row r="134" spans="1:18" ht="12" hidden="1" customHeight="1">
      <c r="A134" s="172">
        <v>2482</v>
      </c>
      <c r="B134" s="198" t="s">
        <v>286</v>
      </c>
      <c r="C134" s="182" t="s">
        <v>231</v>
      </c>
      <c r="D134" s="183" t="s">
        <v>182</v>
      </c>
      <c r="E134" s="168" t="s">
        <v>355</v>
      </c>
      <c r="F134" s="191" t="s">
        <v>356</v>
      </c>
      <c r="G134" s="170">
        <f t="shared" si="22"/>
        <v>0</v>
      </c>
      <c r="H134" s="170">
        <f t="shared" si="22"/>
        <v>0</v>
      </c>
      <c r="I134" s="170">
        <f t="shared" si="22"/>
        <v>0</v>
      </c>
      <c r="J134" s="170">
        <f t="shared" si="22"/>
        <v>0</v>
      </c>
      <c r="K134" s="171"/>
      <c r="L134" s="171"/>
      <c r="M134" s="171"/>
      <c r="N134" s="171"/>
      <c r="O134" s="171"/>
      <c r="P134" s="171"/>
      <c r="Q134" s="171"/>
      <c r="R134" s="171"/>
    </row>
    <row r="135" spans="1:18" ht="12" hidden="1" customHeight="1">
      <c r="A135" s="172">
        <v>2483</v>
      </c>
      <c r="B135" s="198" t="s">
        <v>286</v>
      </c>
      <c r="C135" s="182" t="s">
        <v>231</v>
      </c>
      <c r="D135" s="183" t="s">
        <v>183</v>
      </c>
      <c r="E135" s="168" t="s">
        <v>357</v>
      </c>
      <c r="F135" s="191" t="s">
        <v>358</v>
      </c>
      <c r="G135" s="170">
        <f t="shared" si="22"/>
        <v>0</v>
      </c>
      <c r="H135" s="170">
        <f t="shared" si="22"/>
        <v>0</v>
      </c>
      <c r="I135" s="170">
        <f t="shared" si="22"/>
        <v>0</v>
      </c>
      <c r="J135" s="170">
        <f t="shared" si="22"/>
        <v>0</v>
      </c>
      <c r="K135" s="171"/>
      <c r="L135" s="171"/>
      <c r="M135" s="171"/>
      <c r="N135" s="171"/>
      <c r="O135" s="171"/>
      <c r="P135" s="171"/>
      <c r="Q135" s="171"/>
      <c r="R135" s="171"/>
    </row>
    <row r="136" spans="1:18" ht="12" hidden="1" customHeight="1">
      <c r="A136" s="172">
        <v>2484</v>
      </c>
      <c r="B136" s="198" t="s">
        <v>286</v>
      </c>
      <c r="C136" s="182" t="s">
        <v>231</v>
      </c>
      <c r="D136" s="183" t="s">
        <v>184</v>
      </c>
      <c r="E136" s="168" t="s">
        <v>359</v>
      </c>
      <c r="F136" s="191" t="s">
        <v>360</v>
      </c>
      <c r="G136" s="170">
        <f t="shared" si="22"/>
        <v>0</v>
      </c>
      <c r="H136" s="170">
        <f t="shared" si="22"/>
        <v>0</v>
      </c>
      <c r="I136" s="170">
        <f t="shared" si="22"/>
        <v>0</v>
      </c>
      <c r="J136" s="170">
        <f t="shared" si="22"/>
        <v>0</v>
      </c>
      <c r="K136" s="171"/>
      <c r="L136" s="171"/>
      <c r="M136" s="171"/>
      <c r="N136" s="171"/>
      <c r="O136" s="171"/>
      <c r="P136" s="171"/>
      <c r="Q136" s="171"/>
      <c r="R136" s="171"/>
    </row>
    <row r="137" spans="1:18" ht="24" hidden="1" customHeight="1">
      <c r="A137" s="172">
        <v>2485</v>
      </c>
      <c r="B137" s="198" t="s">
        <v>286</v>
      </c>
      <c r="C137" s="182" t="s">
        <v>231</v>
      </c>
      <c r="D137" s="183" t="s">
        <v>219</v>
      </c>
      <c r="E137" s="168" t="s">
        <v>361</v>
      </c>
      <c r="F137" s="191" t="s">
        <v>362</v>
      </c>
      <c r="G137" s="170">
        <f t="shared" si="22"/>
        <v>0</v>
      </c>
      <c r="H137" s="170">
        <f t="shared" si="22"/>
        <v>0</v>
      </c>
      <c r="I137" s="170">
        <f t="shared" si="22"/>
        <v>0</v>
      </c>
      <c r="J137" s="170">
        <f t="shared" si="22"/>
        <v>0</v>
      </c>
      <c r="K137" s="171"/>
      <c r="L137" s="171"/>
      <c r="M137" s="171"/>
      <c r="N137" s="171"/>
      <c r="O137" s="171">
        <f>'[1]transp nax'!G150</f>
        <v>0</v>
      </c>
      <c r="P137" s="171">
        <f>'[1]transp nax'!H150</f>
        <v>0</v>
      </c>
      <c r="Q137" s="171">
        <f>'[1]transp nax'!I150</f>
        <v>0</v>
      </c>
      <c r="R137" s="171">
        <f>'[1]transp nax'!J150</f>
        <v>0</v>
      </c>
    </row>
    <row r="138" spans="1:18" ht="12" hidden="1" customHeight="1">
      <c r="A138" s="172">
        <v>2486</v>
      </c>
      <c r="B138" s="198" t="s">
        <v>286</v>
      </c>
      <c r="C138" s="182" t="s">
        <v>231</v>
      </c>
      <c r="D138" s="183" t="s">
        <v>224</v>
      </c>
      <c r="E138" s="168" t="s">
        <v>363</v>
      </c>
      <c r="F138" s="191" t="s">
        <v>364</v>
      </c>
      <c r="G138" s="170">
        <f t="shared" si="22"/>
        <v>0</v>
      </c>
      <c r="H138" s="170">
        <f t="shared" si="22"/>
        <v>0</v>
      </c>
      <c r="I138" s="170">
        <f t="shared" si="22"/>
        <v>0</v>
      </c>
      <c r="J138" s="170">
        <f t="shared" si="22"/>
        <v>0</v>
      </c>
      <c r="K138" s="171"/>
      <c r="L138" s="171"/>
      <c r="M138" s="171"/>
      <c r="N138" s="171"/>
      <c r="O138" s="171"/>
      <c r="P138" s="171"/>
      <c r="Q138" s="171"/>
      <c r="R138" s="171"/>
    </row>
    <row r="139" spans="1:18" ht="12" hidden="1" customHeight="1">
      <c r="A139" s="172">
        <v>2487</v>
      </c>
      <c r="B139" s="198" t="s">
        <v>286</v>
      </c>
      <c r="C139" s="182" t="s">
        <v>231</v>
      </c>
      <c r="D139" s="183" t="s">
        <v>229</v>
      </c>
      <c r="E139" s="168" t="s">
        <v>365</v>
      </c>
      <c r="F139" s="191" t="s">
        <v>366</v>
      </c>
      <c r="G139" s="170">
        <f t="shared" ref="G139:J202" si="36">K139+O139</f>
        <v>0</v>
      </c>
      <c r="H139" s="170">
        <f t="shared" si="36"/>
        <v>0</v>
      </c>
      <c r="I139" s="170">
        <f t="shared" si="36"/>
        <v>0</v>
      </c>
      <c r="J139" s="170">
        <f t="shared" si="36"/>
        <v>0</v>
      </c>
      <c r="K139" s="171">
        <f>'[1]ajl nax'!G32</f>
        <v>0</v>
      </c>
      <c r="L139" s="171">
        <f>'[1]ajl nax'!H32</f>
        <v>0</v>
      </c>
      <c r="M139" s="171">
        <f>'[1]ajl nax'!I32</f>
        <v>0</v>
      </c>
      <c r="N139" s="171">
        <f>'[1]ajl nax'!J32</f>
        <v>0</v>
      </c>
      <c r="O139" s="171">
        <f>'[1]ajl nax'!G150</f>
        <v>0</v>
      </c>
      <c r="P139" s="171">
        <f>'[1]ajl nax'!H150</f>
        <v>0</v>
      </c>
      <c r="Q139" s="171">
        <f>'[1]ajl nax'!I150</f>
        <v>0</v>
      </c>
      <c r="R139" s="171">
        <f>'[1]ajl nax'!J150</f>
        <v>0</v>
      </c>
    </row>
    <row r="140" spans="1:18" ht="35.25" customHeight="1">
      <c r="A140" s="172">
        <v>2490</v>
      </c>
      <c r="B140" s="196" t="s">
        <v>286</v>
      </c>
      <c r="C140" s="173" t="s">
        <v>367</v>
      </c>
      <c r="D140" s="174" t="s">
        <v>188</v>
      </c>
      <c r="E140" s="175" t="s">
        <v>368</v>
      </c>
      <c r="F140" s="191" t="s">
        <v>369</v>
      </c>
      <c r="G140" s="154">
        <f t="shared" si="36"/>
        <v>-65000</v>
      </c>
      <c r="H140" s="154">
        <f t="shared" si="36"/>
        <v>-130000</v>
      </c>
      <c r="I140" s="154">
        <f t="shared" si="36"/>
        <v>-195000</v>
      </c>
      <c r="J140" s="154">
        <f t="shared" si="36"/>
        <v>-260000</v>
      </c>
      <c r="K140" s="185">
        <f>K142</f>
        <v>0</v>
      </c>
      <c r="L140" s="185">
        <f t="shared" ref="L140:R140" si="37">L142</f>
        <v>0</v>
      </c>
      <c r="M140" s="185">
        <f t="shared" si="37"/>
        <v>0</v>
      </c>
      <c r="N140" s="185">
        <f t="shared" si="37"/>
        <v>0</v>
      </c>
      <c r="O140" s="185">
        <f t="shared" si="37"/>
        <v>-65000</v>
      </c>
      <c r="P140" s="185">
        <f t="shared" si="37"/>
        <v>-130000</v>
      </c>
      <c r="Q140" s="185">
        <f t="shared" si="37"/>
        <v>-195000</v>
      </c>
      <c r="R140" s="185">
        <f t="shared" si="37"/>
        <v>-260000</v>
      </c>
    </row>
    <row r="141" spans="1:18" ht="14.25" customHeight="1">
      <c r="A141" s="172"/>
      <c r="B141" s="159"/>
      <c r="C141" s="173"/>
      <c r="D141" s="174"/>
      <c r="E141" s="168" t="s">
        <v>194</v>
      </c>
      <c r="F141" s="179" t="s">
        <v>370</v>
      </c>
      <c r="G141" s="154"/>
      <c r="H141" s="154"/>
      <c r="I141" s="154"/>
      <c r="J141" s="154"/>
      <c r="K141" s="185"/>
      <c r="L141" s="185"/>
      <c r="M141" s="185"/>
      <c r="N141" s="185"/>
      <c r="O141" s="185"/>
      <c r="P141" s="185"/>
      <c r="Q141" s="185"/>
      <c r="R141" s="185"/>
    </row>
    <row r="142" spans="1:18" ht="35.25" customHeight="1">
      <c r="A142" s="172">
        <v>2491</v>
      </c>
      <c r="B142" s="198" t="s">
        <v>286</v>
      </c>
      <c r="C142" s="182" t="s">
        <v>367</v>
      </c>
      <c r="D142" s="183" t="s">
        <v>13</v>
      </c>
      <c r="E142" s="168" t="s">
        <v>368</v>
      </c>
      <c r="F142" s="179"/>
      <c r="G142" s="154">
        <f t="shared" si="36"/>
        <v>-65000</v>
      </c>
      <c r="H142" s="154">
        <f t="shared" si="36"/>
        <v>-130000</v>
      </c>
      <c r="I142" s="154">
        <f t="shared" si="36"/>
        <v>-195000</v>
      </c>
      <c r="J142" s="154">
        <f>N142+R142</f>
        <v>-260000</v>
      </c>
      <c r="K142" s="185">
        <f>'[1]tntes harab'!G34</f>
        <v>0</v>
      </c>
      <c r="L142" s="185">
        <f>'[1]tntes harab'!H34</f>
        <v>0</v>
      </c>
      <c r="M142" s="185">
        <f>'[1]tntes harab'!I34</f>
        <v>0</v>
      </c>
      <c r="N142" s="185">
        <f>'[1]tntes harab'!J34</f>
        <v>0</v>
      </c>
      <c r="O142" s="190">
        <f>'[1]tntes harab'!G152</f>
        <v>-65000</v>
      </c>
      <c r="P142" s="190">
        <f>'[1]tntes harab'!H152</f>
        <v>-130000</v>
      </c>
      <c r="Q142" s="190">
        <f>'[1]tntes harab'!I152</f>
        <v>-195000</v>
      </c>
      <c r="R142" s="190">
        <f>'[1]tntes harab'!J152</f>
        <v>-260000</v>
      </c>
    </row>
    <row r="143" spans="1:18" ht="60" customHeight="1">
      <c r="A143" s="193">
        <v>2500</v>
      </c>
      <c r="B143" s="196" t="s">
        <v>371</v>
      </c>
      <c r="C143" s="173" t="s">
        <v>188</v>
      </c>
      <c r="D143" s="174" t="s">
        <v>188</v>
      </c>
      <c r="E143" s="197" t="s">
        <v>372</v>
      </c>
      <c r="F143" s="191" t="s">
        <v>373</v>
      </c>
      <c r="G143" s="166">
        <f t="shared" si="36"/>
        <v>32607.111000000001</v>
      </c>
      <c r="H143" s="166">
        <f t="shared" si="36"/>
        <v>56162.2</v>
      </c>
      <c r="I143" s="166">
        <f t="shared" si="36"/>
        <v>77415.25</v>
      </c>
      <c r="J143" s="166">
        <f t="shared" si="36"/>
        <v>101207.95</v>
      </c>
      <c r="K143" s="199">
        <f>K145+K148+K151+K154+K157+K160</f>
        <v>27447.111000000001</v>
      </c>
      <c r="L143" s="199">
        <f t="shared" ref="L143:R143" si="38">L145+L148+L151+L154+L157+L160</f>
        <v>51002.2</v>
      </c>
      <c r="M143" s="199">
        <f t="shared" si="38"/>
        <v>72255.25</v>
      </c>
      <c r="N143" s="199">
        <f t="shared" si="38"/>
        <v>93390.15</v>
      </c>
      <c r="O143" s="199">
        <f t="shared" si="38"/>
        <v>5160</v>
      </c>
      <c r="P143" s="199">
        <f t="shared" si="38"/>
        <v>5160</v>
      </c>
      <c r="Q143" s="199">
        <f t="shared" si="38"/>
        <v>5160</v>
      </c>
      <c r="R143" s="199">
        <f t="shared" si="38"/>
        <v>7817.8</v>
      </c>
    </row>
    <row r="144" spans="1:18" ht="12.75" customHeight="1">
      <c r="A144" s="167"/>
      <c r="B144" s="159"/>
      <c r="C144" s="160"/>
      <c r="D144" s="161"/>
      <c r="E144" s="168" t="s">
        <v>191</v>
      </c>
      <c r="F144" s="194" t="s">
        <v>374</v>
      </c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</row>
    <row r="145" spans="1:18" ht="12" customHeight="1">
      <c r="A145" s="172">
        <v>2510</v>
      </c>
      <c r="B145" s="196" t="s">
        <v>371</v>
      </c>
      <c r="C145" s="173" t="s">
        <v>13</v>
      </c>
      <c r="D145" s="174" t="s">
        <v>188</v>
      </c>
      <c r="E145" s="175" t="s">
        <v>375</v>
      </c>
      <c r="F145" s="169"/>
      <c r="G145" s="154">
        <f t="shared" si="36"/>
        <v>26447.111000000001</v>
      </c>
      <c r="H145" s="154">
        <f t="shared" si="36"/>
        <v>46179.95</v>
      </c>
      <c r="I145" s="154">
        <f t="shared" si="36"/>
        <v>66184</v>
      </c>
      <c r="J145" s="154">
        <f t="shared" si="36"/>
        <v>89976.7</v>
      </c>
      <c r="K145" s="185">
        <f>K147</f>
        <v>26447.111000000001</v>
      </c>
      <c r="L145" s="185">
        <f t="shared" ref="L145:R145" si="39">L147</f>
        <v>46179.95</v>
      </c>
      <c r="M145" s="185">
        <f t="shared" si="39"/>
        <v>66184</v>
      </c>
      <c r="N145" s="185">
        <f t="shared" si="39"/>
        <v>87318.9</v>
      </c>
      <c r="O145" s="185">
        <f t="shared" si="39"/>
        <v>0</v>
      </c>
      <c r="P145" s="185">
        <f t="shared" si="39"/>
        <v>0</v>
      </c>
      <c r="Q145" s="185">
        <f t="shared" si="39"/>
        <v>0</v>
      </c>
      <c r="R145" s="185">
        <f t="shared" si="39"/>
        <v>2657.8</v>
      </c>
    </row>
    <row r="146" spans="1:18" ht="14.25" customHeight="1">
      <c r="A146" s="172"/>
      <c r="B146" s="159"/>
      <c r="C146" s="173"/>
      <c r="D146" s="174"/>
      <c r="E146" s="168" t="s">
        <v>194</v>
      </c>
      <c r="F146" s="179" t="s">
        <v>376</v>
      </c>
      <c r="G146" s="88"/>
      <c r="H146" s="88"/>
      <c r="I146" s="88"/>
      <c r="J146" s="88"/>
      <c r="K146" s="185"/>
      <c r="L146" s="185"/>
      <c r="M146" s="185"/>
      <c r="N146" s="185"/>
      <c r="O146" s="185"/>
      <c r="P146" s="185"/>
      <c r="Q146" s="185"/>
      <c r="R146" s="185"/>
    </row>
    <row r="147" spans="1:18" ht="19.5" customHeight="1">
      <c r="A147" s="172">
        <v>2511</v>
      </c>
      <c r="B147" s="198" t="s">
        <v>371</v>
      </c>
      <c r="C147" s="182" t="s">
        <v>13</v>
      </c>
      <c r="D147" s="183" t="s">
        <v>13</v>
      </c>
      <c r="E147" s="168" t="s">
        <v>375</v>
      </c>
      <c r="F147" s="179"/>
      <c r="G147" s="154">
        <f t="shared" si="36"/>
        <v>26447.111000000001</v>
      </c>
      <c r="H147" s="154">
        <f t="shared" si="36"/>
        <v>46179.95</v>
      </c>
      <c r="I147" s="154">
        <f t="shared" si="36"/>
        <v>66184</v>
      </c>
      <c r="J147" s="154">
        <f t="shared" si="36"/>
        <v>89976.7</v>
      </c>
      <c r="K147" s="185">
        <f>[1]axb!G32</f>
        <v>26447.111000000001</v>
      </c>
      <c r="L147" s="185">
        <f>[1]axb!H32</f>
        <v>46179.95</v>
      </c>
      <c r="M147" s="185">
        <f>[1]axb!I32</f>
        <v>66184</v>
      </c>
      <c r="N147" s="185">
        <f>[1]axb!J32</f>
        <v>87318.9</v>
      </c>
      <c r="O147" s="190">
        <f>[1]axb!G151</f>
        <v>0</v>
      </c>
      <c r="P147" s="190">
        <f>[1]axb!H151</f>
        <v>0</v>
      </c>
      <c r="Q147" s="190">
        <f>[1]axb!I151</f>
        <v>0</v>
      </c>
      <c r="R147" s="190">
        <f>[1]axb!J151</f>
        <v>2657.8</v>
      </c>
    </row>
    <row r="148" spans="1:18" ht="12" hidden="1" customHeight="1">
      <c r="A148" s="172">
        <v>2520</v>
      </c>
      <c r="B148" s="196" t="s">
        <v>371</v>
      </c>
      <c r="C148" s="173" t="s">
        <v>182</v>
      </c>
      <c r="D148" s="174" t="s">
        <v>188</v>
      </c>
      <c r="E148" s="175" t="s">
        <v>377</v>
      </c>
      <c r="F148" s="191" t="s">
        <v>378</v>
      </c>
      <c r="G148" s="88">
        <f t="shared" si="36"/>
        <v>0</v>
      </c>
      <c r="H148" s="88">
        <f t="shared" si="36"/>
        <v>0</v>
      </c>
      <c r="I148" s="88">
        <f t="shared" si="36"/>
        <v>0</v>
      </c>
      <c r="J148" s="88">
        <f t="shared" si="36"/>
        <v>0</v>
      </c>
      <c r="K148" s="185">
        <f>K150</f>
        <v>0</v>
      </c>
      <c r="L148" s="185">
        <f t="shared" ref="L148:R148" si="40">L150</f>
        <v>0</v>
      </c>
      <c r="M148" s="185">
        <f t="shared" si="40"/>
        <v>0</v>
      </c>
      <c r="N148" s="185">
        <f t="shared" si="40"/>
        <v>0</v>
      </c>
      <c r="O148" s="185">
        <f t="shared" si="40"/>
        <v>0</v>
      </c>
      <c r="P148" s="185">
        <f t="shared" si="40"/>
        <v>0</v>
      </c>
      <c r="Q148" s="185">
        <f t="shared" si="40"/>
        <v>0</v>
      </c>
      <c r="R148" s="185">
        <f t="shared" si="40"/>
        <v>0</v>
      </c>
    </row>
    <row r="149" spans="1:18" ht="12" hidden="1" customHeight="1">
      <c r="A149" s="172"/>
      <c r="B149" s="159"/>
      <c r="C149" s="173"/>
      <c r="D149" s="174"/>
      <c r="E149" s="168" t="s">
        <v>194</v>
      </c>
      <c r="F149" s="179" t="s">
        <v>379</v>
      </c>
      <c r="G149" s="88"/>
      <c r="H149" s="88"/>
      <c r="I149" s="88"/>
      <c r="J149" s="88"/>
      <c r="K149" s="185"/>
      <c r="L149" s="185"/>
      <c r="M149" s="185"/>
      <c r="N149" s="185"/>
      <c r="O149" s="185"/>
      <c r="P149" s="185"/>
      <c r="Q149" s="185"/>
      <c r="R149" s="185"/>
    </row>
    <row r="150" spans="1:18" ht="12" hidden="1" customHeight="1">
      <c r="A150" s="172">
        <v>2521</v>
      </c>
      <c r="B150" s="198" t="s">
        <v>371</v>
      </c>
      <c r="C150" s="182" t="s">
        <v>182</v>
      </c>
      <c r="D150" s="183" t="s">
        <v>13</v>
      </c>
      <c r="E150" s="168" t="s">
        <v>380</v>
      </c>
      <c r="F150" s="179"/>
      <c r="G150" s="88">
        <f t="shared" si="36"/>
        <v>0</v>
      </c>
      <c r="H150" s="88">
        <f t="shared" si="36"/>
        <v>0</v>
      </c>
      <c r="I150" s="88">
        <f t="shared" si="36"/>
        <v>0</v>
      </c>
      <c r="J150" s="88">
        <f t="shared" si="36"/>
        <v>0</v>
      </c>
      <c r="K150" s="185"/>
      <c r="L150" s="185"/>
      <c r="M150" s="185"/>
      <c r="N150" s="190"/>
      <c r="O150" s="190"/>
      <c r="P150" s="190"/>
      <c r="Q150" s="190"/>
      <c r="R150" s="190"/>
    </row>
    <row r="151" spans="1:18" ht="12" hidden="1" customHeight="1">
      <c r="A151" s="172">
        <v>2530</v>
      </c>
      <c r="B151" s="196" t="s">
        <v>371</v>
      </c>
      <c r="C151" s="173" t="s">
        <v>183</v>
      </c>
      <c r="D151" s="174" t="s">
        <v>188</v>
      </c>
      <c r="E151" s="175" t="s">
        <v>381</v>
      </c>
      <c r="F151" s="191" t="s">
        <v>382</v>
      </c>
      <c r="G151" s="88">
        <f t="shared" si="36"/>
        <v>0</v>
      </c>
      <c r="H151" s="88">
        <f t="shared" si="36"/>
        <v>0</v>
      </c>
      <c r="I151" s="88">
        <f t="shared" si="36"/>
        <v>0</v>
      </c>
      <c r="J151" s="88">
        <f t="shared" si="36"/>
        <v>0</v>
      </c>
      <c r="K151" s="185">
        <f>K153</f>
        <v>0</v>
      </c>
      <c r="L151" s="185">
        <f t="shared" ref="L151:R151" si="41">L153</f>
        <v>0</v>
      </c>
      <c r="M151" s="185">
        <f t="shared" si="41"/>
        <v>0</v>
      </c>
      <c r="N151" s="185">
        <f t="shared" si="41"/>
        <v>0</v>
      </c>
      <c r="O151" s="185">
        <f t="shared" si="41"/>
        <v>0</v>
      </c>
      <c r="P151" s="185">
        <f t="shared" si="41"/>
        <v>0</v>
      </c>
      <c r="Q151" s="185">
        <f t="shared" si="41"/>
        <v>0</v>
      </c>
      <c r="R151" s="185">
        <f t="shared" si="41"/>
        <v>0</v>
      </c>
    </row>
    <row r="152" spans="1:18" ht="12" hidden="1" customHeight="1">
      <c r="A152" s="172"/>
      <c r="B152" s="159"/>
      <c r="C152" s="173"/>
      <c r="D152" s="174"/>
      <c r="E152" s="168" t="s">
        <v>194</v>
      </c>
      <c r="F152" s="179" t="s">
        <v>383</v>
      </c>
      <c r="G152" s="88"/>
      <c r="H152" s="88"/>
      <c r="I152" s="88"/>
      <c r="J152" s="88"/>
      <c r="K152" s="185"/>
      <c r="L152" s="185"/>
      <c r="M152" s="185"/>
      <c r="N152" s="185"/>
      <c r="O152" s="185"/>
      <c r="P152" s="185"/>
      <c r="Q152" s="185"/>
      <c r="R152" s="185"/>
    </row>
    <row r="153" spans="1:18" ht="12" hidden="1" customHeight="1">
      <c r="A153" s="172">
        <v>2531</v>
      </c>
      <c r="B153" s="198" t="s">
        <v>371</v>
      </c>
      <c r="C153" s="182" t="s">
        <v>183</v>
      </c>
      <c r="D153" s="183" t="s">
        <v>13</v>
      </c>
      <c r="E153" s="168" t="s">
        <v>381</v>
      </c>
      <c r="F153" s="179"/>
      <c r="G153" s="88">
        <f t="shared" si="36"/>
        <v>0</v>
      </c>
      <c r="H153" s="88">
        <f t="shared" si="36"/>
        <v>0</v>
      </c>
      <c r="I153" s="88">
        <f t="shared" si="36"/>
        <v>0</v>
      </c>
      <c r="J153" s="88">
        <f t="shared" si="36"/>
        <v>0</v>
      </c>
      <c r="K153" s="185"/>
      <c r="L153" s="185"/>
      <c r="M153" s="185"/>
      <c r="N153" s="190"/>
      <c r="O153" s="190"/>
      <c r="P153" s="190"/>
      <c r="Q153" s="190"/>
      <c r="R153" s="190"/>
    </row>
    <row r="154" spans="1:18" ht="12" hidden="1" customHeight="1">
      <c r="A154" s="172">
        <v>2540</v>
      </c>
      <c r="B154" s="196" t="s">
        <v>371</v>
      </c>
      <c r="C154" s="173" t="s">
        <v>184</v>
      </c>
      <c r="D154" s="174" t="s">
        <v>188</v>
      </c>
      <c r="E154" s="175" t="s">
        <v>384</v>
      </c>
      <c r="F154" s="191" t="s">
        <v>385</v>
      </c>
      <c r="G154" s="88">
        <f t="shared" si="36"/>
        <v>0</v>
      </c>
      <c r="H154" s="88">
        <f t="shared" si="36"/>
        <v>0</v>
      </c>
      <c r="I154" s="88">
        <f t="shared" si="36"/>
        <v>0</v>
      </c>
      <c r="J154" s="88">
        <f t="shared" si="36"/>
        <v>0</v>
      </c>
      <c r="K154" s="185">
        <f>K156</f>
        <v>0</v>
      </c>
      <c r="L154" s="185">
        <f t="shared" ref="L154:R154" si="42">L156</f>
        <v>0</v>
      </c>
      <c r="M154" s="185">
        <f t="shared" si="42"/>
        <v>0</v>
      </c>
      <c r="N154" s="185">
        <f t="shared" si="42"/>
        <v>0</v>
      </c>
      <c r="O154" s="185">
        <f t="shared" si="42"/>
        <v>0</v>
      </c>
      <c r="P154" s="185">
        <f t="shared" si="42"/>
        <v>0</v>
      </c>
      <c r="Q154" s="185">
        <f t="shared" si="42"/>
        <v>0</v>
      </c>
      <c r="R154" s="185">
        <f t="shared" si="42"/>
        <v>0</v>
      </c>
    </row>
    <row r="155" spans="1:18" ht="12" hidden="1" customHeight="1">
      <c r="A155" s="172"/>
      <c r="B155" s="159"/>
      <c r="C155" s="173"/>
      <c r="D155" s="174"/>
      <c r="E155" s="168" t="s">
        <v>194</v>
      </c>
      <c r="F155" s="179" t="s">
        <v>386</v>
      </c>
      <c r="G155" s="88"/>
      <c r="H155" s="88"/>
      <c r="I155" s="88"/>
      <c r="J155" s="88"/>
      <c r="K155" s="185"/>
      <c r="L155" s="185"/>
      <c r="M155" s="185"/>
      <c r="N155" s="185"/>
      <c r="O155" s="185"/>
      <c r="P155" s="185"/>
      <c r="Q155" s="185"/>
      <c r="R155" s="185"/>
    </row>
    <row r="156" spans="1:18" ht="12" hidden="1" customHeight="1">
      <c r="A156" s="172">
        <v>2541</v>
      </c>
      <c r="B156" s="198" t="s">
        <v>371</v>
      </c>
      <c r="C156" s="182" t="s">
        <v>184</v>
      </c>
      <c r="D156" s="183" t="s">
        <v>13</v>
      </c>
      <c r="E156" s="168" t="s">
        <v>384</v>
      </c>
      <c r="F156" s="179"/>
      <c r="G156" s="88">
        <f t="shared" si="36"/>
        <v>0</v>
      </c>
      <c r="H156" s="88">
        <f t="shared" si="36"/>
        <v>0</v>
      </c>
      <c r="I156" s="88">
        <f t="shared" si="36"/>
        <v>0</v>
      </c>
      <c r="J156" s="88">
        <f t="shared" si="36"/>
        <v>0</v>
      </c>
      <c r="K156" s="185"/>
      <c r="L156" s="185"/>
      <c r="M156" s="185"/>
      <c r="N156" s="190"/>
      <c r="O156" s="190"/>
      <c r="P156" s="190"/>
      <c r="Q156" s="190"/>
      <c r="R156" s="190"/>
    </row>
    <row r="157" spans="1:18" ht="12" hidden="1" customHeight="1">
      <c r="A157" s="172">
        <v>2550</v>
      </c>
      <c r="B157" s="196" t="s">
        <v>371</v>
      </c>
      <c r="C157" s="173" t="s">
        <v>219</v>
      </c>
      <c r="D157" s="174" t="s">
        <v>188</v>
      </c>
      <c r="E157" s="175" t="s">
        <v>387</v>
      </c>
      <c r="F157" s="191" t="s">
        <v>388</v>
      </c>
      <c r="G157" s="88">
        <f t="shared" si="36"/>
        <v>0</v>
      </c>
      <c r="H157" s="88">
        <f t="shared" si="36"/>
        <v>0</v>
      </c>
      <c r="I157" s="88">
        <f t="shared" si="36"/>
        <v>0</v>
      </c>
      <c r="J157" s="88">
        <f t="shared" si="36"/>
        <v>0</v>
      </c>
      <c r="K157" s="185">
        <f>K159</f>
        <v>0</v>
      </c>
      <c r="L157" s="185">
        <f t="shared" ref="L157:R157" si="43">L159</f>
        <v>0</v>
      </c>
      <c r="M157" s="185">
        <f t="shared" si="43"/>
        <v>0</v>
      </c>
      <c r="N157" s="185">
        <f t="shared" si="43"/>
        <v>0</v>
      </c>
      <c r="O157" s="185">
        <f t="shared" si="43"/>
        <v>0</v>
      </c>
      <c r="P157" s="185">
        <f t="shared" si="43"/>
        <v>0</v>
      </c>
      <c r="Q157" s="185">
        <f t="shared" si="43"/>
        <v>0</v>
      </c>
      <c r="R157" s="185">
        <f t="shared" si="43"/>
        <v>0</v>
      </c>
    </row>
    <row r="158" spans="1:18" ht="12" hidden="1" customHeight="1">
      <c r="A158" s="172"/>
      <c r="B158" s="159"/>
      <c r="C158" s="173"/>
      <c r="D158" s="174"/>
      <c r="E158" s="168" t="s">
        <v>194</v>
      </c>
      <c r="F158" s="179" t="s">
        <v>389</v>
      </c>
      <c r="G158" s="88"/>
      <c r="H158" s="88"/>
      <c r="I158" s="88"/>
      <c r="J158" s="88"/>
      <c r="K158" s="185"/>
      <c r="L158" s="185"/>
      <c r="M158" s="185"/>
      <c r="N158" s="185"/>
      <c r="O158" s="185"/>
      <c r="P158" s="185"/>
      <c r="Q158" s="185"/>
      <c r="R158" s="185"/>
    </row>
    <row r="159" spans="1:18" ht="12" hidden="1" customHeight="1">
      <c r="A159" s="172">
        <v>2551</v>
      </c>
      <c r="B159" s="198" t="s">
        <v>371</v>
      </c>
      <c r="C159" s="182" t="s">
        <v>219</v>
      </c>
      <c r="D159" s="183" t="s">
        <v>13</v>
      </c>
      <c r="E159" s="168" t="s">
        <v>387</v>
      </c>
      <c r="F159" s="179"/>
      <c r="G159" s="88">
        <f t="shared" si="36"/>
        <v>0</v>
      </c>
      <c r="H159" s="88">
        <f t="shared" si="36"/>
        <v>0</v>
      </c>
      <c r="I159" s="88">
        <f t="shared" si="36"/>
        <v>0</v>
      </c>
      <c r="J159" s="88">
        <f t="shared" si="36"/>
        <v>0</v>
      </c>
      <c r="K159" s="185"/>
      <c r="L159" s="185"/>
      <c r="M159" s="185"/>
      <c r="N159" s="190"/>
      <c r="O159" s="190"/>
      <c r="P159" s="190"/>
      <c r="Q159" s="190"/>
      <c r="R159" s="190"/>
    </row>
    <row r="160" spans="1:18" ht="42" customHeight="1">
      <c r="A160" s="172">
        <v>2560</v>
      </c>
      <c r="B160" s="196" t="s">
        <v>371</v>
      </c>
      <c r="C160" s="173" t="s">
        <v>224</v>
      </c>
      <c r="D160" s="174" t="s">
        <v>188</v>
      </c>
      <c r="E160" s="175" t="s">
        <v>390</v>
      </c>
      <c r="F160" s="191" t="s">
        <v>391</v>
      </c>
      <c r="G160" s="154">
        <f t="shared" si="36"/>
        <v>6160</v>
      </c>
      <c r="H160" s="154">
        <f t="shared" si="36"/>
        <v>9982.25</v>
      </c>
      <c r="I160" s="154">
        <f t="shared" si="36"/>
        <v>11231.25</v>
      </c>
      <c r="J160" s="154">
        <f t="shared" si="36"/>
        <v>11231.25</v>
      </c>
      <c r="K160" s="185">
        <f>K162</f>
        <v>1000</v>
      </c>
      <c r="L160" s="185">
        <f t="shared" ref="L160:R160" si="44">L162</f>
        <v>4822.25</v>
      </c>
      <c r="M160" s="185">
        <f t="shared" si="44"/>
        <v>6071.25</v>
      </c>
      <c r="N160" s="185">
        <f t="shared" si="44"/>
        <v>6071.25</v>
      </c>
      <c r="O160" s="185">
        <f t="shared" si="44"/>
        <v>5160</v>
      </c>
      <c r="P160" s="185">
        <f t="shared" si="44"/>
        <v>5160</v>
      </c>
      <c r="Q160" s="185">
        <f t="shared" si="44"/>
        <v>5160</v>
      </c>
      <c r="R160" s="185">
        <f t="shared" si="44"/>
        <v>5160</v>
      </c>
    </row>
    <row r="161" spans="1:18" ht="12.75" customHeight="1">
      <c r="A161" s="172"/>
      <c r="B161" s="159"/>
      <c r="C161" s="173"/>
      <c r="D161" s="174"/>
      <c r="E161" s="168" t="s">
        <v>194</v>
      </c>
      <c r="F161" s="179" t="s">
        <v>392</v>
      </c>
      <c r="G161" s="154"/>
      <c r="H161" s="154"/>
      <c r="I161" s="154"/>
      <c r="J161" s="154"/>
      <c r="K161" s="171"/>
      <c r="L161" s="171"/>
      <c r="M161" s="171"/>
      <c r="N161" s="171"/>
      <c r="O161" s="171"/>
      <c r="P161" s="171"/>
      <c r="Q161" s="171"/>
      <c r="R161" s="171"/>
    </row>
    <row r="162" spans="1:18" ht="38.25" customHeight="1">
      <c r="A162" s="172">
        <v>2561</v>
      </c>
      <c r="B162" s="198" t="s">
        <v>371</v>
      </c>
      <c r="C162" s="182" t="s">
        <v>224</v>
      </c>
      <c r="D162" s="183" t="s">
        <v>13</v>
      </c>
      <c r="E162" s="168" t="s">
        <v>390</v>
      </c>
      <c r="F162" s="179"/>
      <c r="G162" s="154">
        <f t="shared" si="36"/>
        <v>6160</v>
      </c>
      <c r="H162" s="154">
        <f t="shared" si="36"/>
        <v>9982.25</v>
      </c>
      <c r="I162" s="154">
        <f t="shared" si="36"/>
        <v>11231.25</v>
      </c>
      <c r="J162" s="154">
        <f t="shared" si="36"/>
        <v>11231.25</v>
      </c>
      <c r="K162" s="185">
        <f>'[1]srgaka mig'!G32</f>
        <v>1000</v>
      </c>
      <c r="L162" s="185">
        <f>'[1]srgaka mig'!H32</f>
        <v>4822.25</v>
      </c>
      <c r="M162" s="185">
        <f>'[1]srgaka mig'!I32</f>
        <v>6071.25</v>
      </c>
      <c r="N162" s="185">
        <f>'[1]srgaka mig'!J32</f>
        <v>6071.25</v>
      </c>
      <c r="O162" s="190">
        <f>'[1]srgaka mig'!G151</f>
        <v>5160</v>
      </c>
      <c r="P162" s="190">
        <f>'[1]srgaka mig'!H151</f>
        <v>5160</v>
      </c>
      <c r="Q162" s="190">
        <f>'[1]srgaka mig'!I151</f>
        <v>5160</v>
      </c>
      <c r="R162" s="190">
        <f>'[1]srgaka mig'!J151</f>
        <v>5160</v>
      </c>
    </row>
    <row r="163" spans="1:18" s="229" customFormat="1" ht="60.75" customHeight="1">
      <c r="A163" s="223">
        <v>2600</v>
      </c>
      <c r="B163" s="224" t="s">
        <v>393</v>
      </c>
      <c r="C163" s="225" t="s">
        <v>188</v>
      </c>
      <c r="D163" s="226" t="s">
        <v>188</v>
      </c>
      <c r="E163" s="227" t="s">
        <v>394</v>
      </c>
      <c r="F163" s="228" t="s">
        <v>395</v>
      </c>
      <c r="G163" s="164">
        <f t="shared" si="36"/>
        <v>222640.1</v>
      </c>
      <c r="H163" s="164">
        <f t="shared" si="36"/>
        <v>352034.10600000003</v>
      </c>
      <c r="I163" s="164">
        <f t="shared" si="36"/>
        <v>577613.5</v>
      </c>
      <c r="J163" s="164">
        <f t="shared" si="36"/>
        <v>855855.37600000005</v>
      </c>
      <c r="K163" s="200">
        <f>K165+K168+K171+K174+K177+K180</f>
        <v>10835.1</v>
      </c>
      <c r="L163" s="200">
        <f t="shared" ref="L163:R163" si="45">L165+L168+L171+L174+L177+L180</f>
        <v>20866.606</v>
      </c>
      <c r="M163" s="200">
        <f t="shared" si="45"/>
        <v>27083.5</v>
      </c>
      <c r="N163" s="200">
        <f t="shared" si="45"/>
        <v>31439.8</v>
      </c>
      <c r="O163" s="200">
        <f t="shared" si="45"/>
        <v>211805</v>
      </c>
      <c r="P163" s="200">
        <f t="shared" si="45"/>
        <v>331167.5</v>
      </c>
      <c r="Q163" s="200">
        <f t="shared" si="45"/>
        <v>550530</v>
      </c>
      <c r="R163" s="199">
        <f t="shared" si="45"/>
        <v>824415.576</v>
      </c>
    </row>
    <row r="164" spans="1:18" ht="12.75" customHeight="1">
      <c r="A164" s="167"/>
      <c r="B164" s="159"/>
      <c r="C164" s="160"/>
      <c r="D164" s="161"/>
      <c r="E164" s="168" t="s">
        <v>191</v>
      </c>
      <c r="F164" s="194" t="s">
        <v>396</v>
      </c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</row>
    <row r="165" spans="1:18" ht="23.25" customHeight="1">
      <c r="A165" s="172">
        <v>2610</v>
      </c>
      <c r="B165" s="196" t="s">
        <v>393</v>
      </c>
      <c r="C165" s="173" t="s">
        <v>13</v>
      </c>
      <c r="D165" s="174" t="s">
        <v>188</v>
      </c>
      <c r="E165" s="175" t="s">
        <v>397</v>
      </c>
      <c r="F165" s="169"/>
      <c r="G165" s="154">
        <f t="shared" si="36"/>
        <v>205715</v>
      </c>
      <c r="H165" s="154">
        <f t="shared" si="36"/>
        <v>208303</v>
      </c>
      <c r="I165" s="154">
        <f t="shared" si="36"/>
        <v>311907.09999999998</v>
      </c>
      <c r="J165" s="154">
        <f t="shared" si="36"/>
        <v>465545.076</v>
      </c>
      <c r="K165" s="185">
        <f>'[1]bnak shin'!G32</f>
        <v>2350</v>
      </c>
      <c r="L165" s="185">
        <f>'[1]bnak shin'!H32</f>
        <v>4938</v>
      </c>
      <c r="M165" s="185">
        <f>'[1]bnak shin'!I32</f>
        <v>8542.1</v>
      </c>
      <c r="N165" s="185">
        <f>'[1]bnak shin'!J32</f>
        <v>10448.5</v>
      </c>
      <c r="O165" s="185">
        <f>'[1]bnak shin'!G150</f>
        <v>203365</v>
      </c>
      <c r="P165" s="185">
        <f>'[1]bnak shin'!H150</f>
        <v>203365</v>
      </c>
      <c r="Q165" s="185">
        <f>'[1]bnak shin'!I150</f>
        <v>303365</v>
      </c>
      <c r="R165" s="185">
        <f>'[1]bnak shin'!J150</f>
        <v>455096.576</v>
      </c>
    </row>
    <row r="166" spans="1:18" ht="13.5" customHeight="1">
      <c r="A166" s="172"/>
      <c r="B166" s="159"/>
      <c r="C166" s="173"/>
      <c r="D166" s="174"/>
      <c r="E166" s="168" t="s">
        <v>194</v>
      </c>
      <c r="F166" s="179" t="s">
        <v>398</v>
      </c>
      <c r="G166" s="170"/>
      <c r="H166" s="170"/>
      <c r="I166" s="170"/>
      <c r="J166" s="170"/>
      <c r="K166" s="171"/>
      <c r="L166" s="171"/>
      <c r="M166" s="171"/>
      <c r="N166" s="171"/>
      <c r="O166" s="171"/>
      <c r="P166" s="171"/>
      <c r="Q166" s="171"/>
      <c r="R166" s="171"/>
    </row>
    <row r="167" spans="1:18" ht="26.25" customHeight="1">
      <c r="A167" s="230">
        <v>2611</v>
      </c>
      <c r="B167" s="231" t="s">
        <v>393</v>
      </c>
      <c r="C167" s="232" t="s">
        <v>13</v>
      </c>
      <c r="D167" s="233" t="s">
        <v>13</v>
      </c>
      <c r="E167" s="234" t="s">
        <v>399</v>
      </c>
      <c r="F167" s="235"/>
      <c r="G167" s="154">
        <f t="shared" si="36"/>
        <v>205715</v>
      </c>
      <c r="H167" s="154">
        <f t="shared" si="36"/>
        <v>208103</v>
      </c>
      <c r="I167" s="154">
        <f t="shared" si="36"/>
        <v>311707.09999999998</v>
      </c>
      <c r="J167" s="154">
        <f t="shared" si="36"/>
        <v>465345.076</v>
      </c>
      <c r="K167" s="185">
        <f>'[1]bnak shin'!G104</f>
        <v>2350</v>
      </c>
      <c r="L167" s="185">
        <f>'[1]bnak shin'!H104</f>
        <v>4738</v>
      </c>
      <c r="M167" s="185">
        <f>'[1]bnak shin'!I104</f>
        <v>8342.1</v>
      </c>
      <c r="N167" s="190">
        <f>'[1]bnak shin'!J104</f>
        <v>10248.5</v>
      </c>
      <c r="O167" s="190">
        <f>'[1]bnak shin'!G150</f>
        <v>203365</v>
      </c>
      <c r="P167" s="190">
        <f>'[1]bnak shin'!H150</f>
        <v>203365</v>
      </c>
      <c r="Q167" s="190">
        <f>'[1]bnak shin'!I150</f>
        <v>303365</v>
      </c>
      <c r="R167" s="190">
        <f>'[1]bnak shin'!J150</f>
        <v>455096.576</v>
      </c>
    </row>
    <row r="168" spans="1:18" ht="15" customHeight="1">
      <c r="A168" s="172">
        <v>2620</v>
      </c>
      <c r="B168" s="196" t="s">
        <v>393</v>
      </c>
      <c r="C168" s="173" t="s">
        <v>182</v>
      </c>
      <c r="D168" s="174" t="s">
        <v>188</v>
      </c>
      <c r="E168" s="175" t="s">
        <v>400</v>
      </c>
      <c r="F168" s="191" t="s">
        <v>401</v>
      </c>
      <c r="G168" s="154">
        <f t="shared" si="36"/>
        <v>0</v>
      </c>
      <c r="H168" s="154">
        <f t="shared" si="36"/>
        <v>0</v>
      </c>
      <c r="I168" s="154">
        <f t="shared" si="36"/>
        <v>0</v>
      </c>
      <c r="J168" s="154">
        <f t="shared" si="36"/>
        <v>0</v>
      </c>
      <c r="K168" s="185">
        <f>K170</f>
        <v>0</v>
      </c>
      <c r="L168" s="185">
        <f t="shared" ref="L168:R168" si="46">L170</f>
        <v>0</v>
      </c>
      <c r="M168" s="185">
        <f t="shared" si="46"/>
        <v>0</v>
      </c>
      <c r="N168" s="185">
        <f t="shared" si="46"/>
        <v>0</v>
      </c>
      <c r="O168" s="185">
        <f t="shared" si="46"/>
        <v>0</v>
      </c>
      <c r="P168" s="185">
        <f t="shared" si="46"/>
        <v>0</v>
      </c>
      <c r="Q168" s="185">
        <f t="shared" si="46"/>
        <v>0</v>
      </c>
      <c r="R168" s="185">
        <f t="shared" si="46"/>
        <v>0</v>
      </c>
    </row>
    <row r="169" spans="1:18" ht="15" customHeight="1">
      <c r="A169" s="172"/>
      <c r="B169" s="159"/>
      <c r="C169" s="173"/>
      <c r="D169" s="174"/>
      <c r="E169" s="168" t="s">
        <v>194</v>
      </c>
      <c r="F169" s="179" t="s">
        <v>402</v>
      </c>
      <c r="G169" s="154"/>
      <c r="H169" s="154"/>
      <c r="I169" s="154"/>
      <c r="J169" s="154"/>
      <c r="K169" s="185"/>
      <c r="L169" s="185"/>
      <c r="M169" s="185"/>
      <c r="N169" s="185"/>
      <c r="O169" s="185"/>
      <c r="P169" s="185"/>
      <c r="Q169" s="185"/>
      <c r="R169" s="185"/>
    </row>
    <row r="170" spans="1:18" ht="12.75" customHeight="1">
      <c r="A170" s="172">
        <v>2621</v>
      </c>
      <c r="B170" s="198" t="s">
        <v>393</v>
      </c>
      <c r="C170" s="182" t="s">
        <v>182</v>
      </c>
      <c r="D170" s="183" t="s">
        <v>13</v>
      </c>
      <c r="E170" s="168" t="s">
        <v>400</v>
      </c>
      <c r="F170" s="179"/>
      <c r="G170" s="154">
        <f t="shared" si="36"/>
        <v>0</v>
      </c>
      <c r="H170" s="154">
        <f t="shared" si="36"/>
        <v>0</v>
      </c>
      <c r="I170" s="154">
        <f t="shared" si="36"/>
        <v>0</v>
      </c>
      <c r="J170" s="154">
        <f t="shared" si="36"/>
        <v>0</v>
      </c>
      <c r="K170" s="185"/>
      <c r="L170" s="185"/>
      <c r="M170" s="185"/>
      <c r="N170" s="190"/>
      <c r="O170" s="190"/>
      <c r="P170" s="190"/>
      <c r="Q170" s="190"/>
      <c r="R170" s="190"/>
    </row>
    <row r="171" spans="1:18" ht="0.75" hidden="1" customHeight="1">
      <c r="A171" s="172">
        <v>2630</v>
      </c>
      <c r="B171" s="196" t="s">
        <v>393</v>
      </c>
      <c r="C171" s="173" t="s">
        <v>183</v>
      </c>
      <c r="D171" s="174" t="s">
        <v>188</v>
      </c>
      <c r="E171" s="175" t="s">
        <v>403</v>
      </c>
      <c r="F171" s="191" t="s">
        <v>404</v>
      </c>
      <c r="G171" s="154">
        <f t="shared" si="36"/>
        <v>9340</v>
      </c>
      <c r="H171" s="154">
        <f t="shared" si="36"/>
        <v>128702.5</v>
      </c>
      <c r="I171" s="154">
        <f t="shared" si="36"/>
        <v>248065</v>
      </c>
      <c r="J171" s="154">
        <f t="shared" si="36"/>
        <v>370219</v>
      </c>
      <c r="K171" s="185">
        <f>K173</f>
        <v>900</v>
      </c>
      <c r="L171" s="185">
        <f t="shared" ref="L171:R171" si="47">L173</f>
        <v>900</v>
      </c>
      <c r="M171" s="185">
        <f t="shared" si="47"/>
        <v>900</v>
      </c>
      <c r="N171" s="185">
        <f t="shared" si="47"/>
        <v>900</v>
      </c>
      <c r="O171" s="185">
        <f t="shared" si="47"/>
        <v>8440</v>
      </c>
      <c r="P171" s="185">
        <f t="shared" si="47"/>
        <v>127802.5</v>
      </c>
      <c r="Q171" s="185">
        <f t="shared" si="47"/>
        <v>247165</v>
      </c>
      <c r="R171" s="185">
        <f t="shared" si="47"/>
        <v>369319</v>
      </c>
    </row>
    <row r="172" spans="1:18" ht="15" customHeight="1">
      <c r="A172" s="172"/>
      <c r="B172" s="159"/>
      <c r="C172" s="173"/>
      <c r="D172" s="174"/>
      <c r="E172" s="168" t="s">
        <v>194</v>
      </c>
      <c r="F172" s="179" t="s">
        <v>405</v>
      </c>
      <c r="G172" s="154"/>
      <c r="H172" s="154"/>
      <c r="I172" s="154"/>
      <c r="J172" s="154"/>
      <c r="K172" s="185"/>
      <c r="L172" s="185"/>
      <c r="M172" s="185"/>
      <c r="N172" s="185"/>
      <c r="O172" s="185"/>
      <c r="P172" s="185"/>
      <c r="Q172" s="185"/>
      <c r="R172" s="185"/>
    </row>
    <row r="173" spans="1:18" ht="13.5" customHeight="1">
      <c r="A173" s="172">
        <v>2631</v>
      </c>
      <c r="B173" s="198" t="s">
        <v>393</v>
      </c>
      <c r="C173" s="182" t="s">
        <v>183</v>
      </c>
      <c r="D173" s="183" t="s">
        <v>13</v>
      </c>
      <c r="E173" s="168" t="s">
        <v>406</v>
      </c>
      <c r="F173" s="179"/>
      <c r="G173" s="154">
        <f t="shared" si="36"/>
        <v>9340</v>
      </c>
      <c r="H173" s="154">
        <f t="shared" si="36"/>
        <v>128702.5</v>
      </c>
      <c r="I173" s="154">
        <f t="shared" si="36"/>
        <v>248065</v>
      </c>
      <c r="J173" s="154">
        <f t="shared" si="36"/>
        <v>370219</v>
      </c>
      <c r="K173" s="185">
        <f>[1]jramatakararum!G32</f>
        <v>900</v>
      </c>
      <c r="L173" s="185">
        <f>[1]jramatakararum!H32</f>
        <v>900</v>
      </c>
      <c r="M173" s="185">
        <f>[1]jramatakararum!I32</f>
        <v>900</v>
      </c>
      <c r="N173" s="190">
        <f>[1]jramatakararum!J32</f>
        <v>900</v>
      </c>
      <c r="O173" s="190">
        <f>[1]jramatakararum!G151</f>
        <v>8440</v>
      </c>
      <c r="P173" s="190">
        <f>[1]jramatakararum!H151</f>
        <v>127802.5</v>
      </c>
      <c r="Q173" s="190">
        <f>[1]jramatakararum!I151</f>
        <v>247165</v>
      </c>
      <c r="R173" s="190">
        <f>[1]jramatakararum!J151</f>
        <v>369319</v>
      </c>
    </row>
    <row r="174" spans="1:18" s="229" customFormat="1" ht="12.75" customHeight="1">
      <c r="A174" s="236">
        <v>2640</v>
      </c>
      <c r="B174" s="224" t="s">
        <v>393</v>
      </c>
      <c r="C174" s="225" t="s">
        <v>184</v>
      </c>
      <c r="D174" s="226" t="s">
        <v>188</v>
      </c>
      <c r="E174" s="237" t="s">
        <v>407</v>
      </c>
      <c r="F174" s="238" t="s">
        <v>408</v>
      </c>
      <c r="G174" s="239">
        <f t="shared" si="36"/>
        <v>7585.1</v>
      </c>
      <c r="H174" s="239">
        <f t="shared" si="36"/>
        <v>15028.606</v>
      </c>
      <c r="I174" s="239">
        <f t="shared" si="36"/>
        <v>17641.400000000001</v>
      </c>
      <c r="J174" s="239">
        <f t="shared" si="36"/>
        <v>20091.3</v>
      </c>
      <c r="K174" s="240">
        <f>K176</f>
        <v>7585.1</v>
      </c>
      <c r="L174" s="240">
        <f t="shared" ref="L174:R174" si="48">L176</f>
        <v>15028.606</v>
      </c>
      <c r="M174" s="240">
        <f t="shared" si="48"/>
        <v>17641.400000000001</v>
      </c>
      <c r="N174" s="240">
        <f t="shared" si="48"/>
        <v>20091.3</v>
      </c>
      <c r="O174" s="240">
        <f t="shared" si="48"/>
        <v>0</v>
      </c>
      <c r="P174" s="240">
        <f t="shared" si="48"/>
        <v>0</v>
      </c>
      <c r="Q174" s="240">
        <f t="shared" si="48"/>
        <v>0</v>
      </c>
      <c r="R174" s="240">
        <f t="shared" si="48"/>
        <v>0</v>
      </c>
    </row>
    <row r="175" spans="1:18" s="229" customFormat="1" ht="12.75" customHeight="1">
      <c r="A175" s="236"/>
      <c r="B175" s="241"/>
      <c r="C175" s="225"/>
      <c r="D175" s="226"/>
      <c r="E175" s="242" t="s">
        <v>194</v>
      </c>
      <c r="F175" s="238" t="s">
        <v>409</v>
      </c>
      <c r="G175" s="239"/>
      <c r="H175" s="239"/>
      <c r="I175" s="239"/>
      <c r="J175" s="239"/>
      <c r="K175" s="240"/>
      <c r="L175" s="240"/>
      <c r="M175" s="240"/>
      <c r="N175" s="240"/>
      <c r="O175" s="240"/>
      <c r="P175" s="240"/>
      <c r="Q175" s="240"/>
      <c r="R175" s="240"/>
    </row>
    <row r="176" spans="1:18" s="229" customFormat="1" ht="12" customHeight="1">
      <c r="A176" s="236">
        <v>2641</v>
      </c>
      <c r="B176" s="243" t="s">
        <v>393</v>
      </c>
      <c r="C176" s="244" t="s">
        <v>184</v>
      </c>
      <c r="D176" s="245" t="s">
        <v>13</v>
      </c>
      <c r="E176" s="242" t="s">
        <v>410</v>
      </c>
      <c r="F176" s="238"/>
      <c r="G176" s="239">
        <f t="shared" si="36"/>
        <v>7585.1</v>
      </c>
      <c r="H176" s="239">
        <f t="shared" si="36"/>
        <v>15028.606</v>
      </c>
      <c r="I176" s="239">
        <f t="shared" si="36"/>
        <v>17641.400000000001</v>
      </c>
      <c r="J176" s="239">
        <f t="shared" si="36"/>
        <v>20091.3</v>
      </c>
      <c r="K176" s="240">
        <f>[1]lusav!G32</f>
        <v>7585.1</v>
      </c>
      <c r="L176" s="240">
        <f>[1]lusav!H32</f>
        <v>15028.606</v>
      </c>
      <c r="M176" s="240">
        <f>[1]lusav!I32</f>
        <v>17641.400000000001</v>
      </c>
      <c r="N176" s="240">
        <f>[1]lusav!J32</f>
        <v>20091.3</v>
      </c>
      <c r="O176" s="246">
        <f>[1]lusav!G151</f>
        <v>0</v>
      </c>
      <c r="P176" s="246">
        <f>[1]lusav!H151</f>
        <v>0</v>
      </c>
      <c r="Q176" s="246">
        <f>[1]lusav!I151</f>
        <v>0</v>
      </c>
      <c r="R176" s="246">
        <f>[1]lusav!J151</f>
        <v>0</v>
      </c>
    </row>
    <row r="177" spans="1:18" ht="12" hidden="1" customHeight="1">
      <c r="A177" s="172">
        <v>2650</v>
      </c>
      <c r="B177" s="196" t="s">
        <v>393</v>
      </c>
      <c r="C177" s="173" t="s">
        <v>219</v>
      </c>
      <c r="D177" s="174" t="s">
        <v>188</v>
      </c>
      <c r="E177" s="175" t="s">
        <v>411</v>
      </c>
      <c r="F177" s="191" t="s">
        <v>412</v>
      </c>
      <c r="G177" s="170">
        <f t="shared" si="36"/>
        <v>0</v>
      </c>
      <c r="H177" s="170">
        <f t="shared" si="36"/>
        <v>0</v>
      </c>
      <c r="I177" s="170">
        <f t="shared" si="36"/>
        <v>0</v>
      </c>
      <c r="J177" s="170">
        <f t="shared" si="36"/>
        <v>0</v>
      </c>
      <c r="K177" s="171">
        <f>K179</f>
        <v>0</v>
      </c>
      <c r="L177" s="171">
        <f t="shared" ref="L177:R177" si="49">L179</f>
        <v>0</v>
      </c>
      <c r="M177" s="171">
        <f t="shared" si="49"/>
        <v>0</v>
      </c>
      <c r="N177" s="171">
        <f t="shared" si="49"/>
        <v>0</v>
      </c>
      <c r="O177" s="171">
        <f t="shared" si="49"/>
        <v>0</v>
      </c>
      <c r="P177" s="171">
        <f t="shared" si="49"/>
        <v>0</v>
      </c>
      <c r="Q177" s="171">
        <f t="shared" si="49"/>
        <v>0</v>
      </c>
      <c r="R177" s="171">
        <f t="shared" si="49"/>
        <v>0</v>
      </c>
    </row>
    <row r="178" spans="1:18" ht="12" hidden="1" customHeight="1">
      <c r="A178" s="172"/>
      <c r="B178" s="159"/>
      <c r="C178" s="173"/>
      <c r="D178" s="174"/>
      <c r="E178" s="168" t="s">
        <v>194</v>
      </c>
      <c r="F178" s="179" t="s">
        <v>413</v>
      </c>
      <c r="G178" s="170"/>
      <c r="H178" s="170"/>
      <c r="I178" s="170"/>
      <c r="J178" s="170"/>
      <c r="K178" s="171"/>
      <c r="L178" s="171"/>
      <c r="M178" s="171"/>
      <c r="N178" s="171"/>
      <c r="O178" s="171"/>
      <c r="P178" s="171"/>
      <c r="Q178" s="171"/>
      <c r="R178" s="171"/>
    </row>
    <row r="179" spans="1:18" ht="12" hidden="1" customHeight="1">
      <c r="A179" s="172">
        <v>2651</v>
      </c>
      <c r="B179" s="198" t="s">
        <v>393</v>
      </c>
      <c r="C179" s="182" t="s">
        <v>219</v>
      </c>
      <c r="D179" s="183" t="s">
        <v>13</v>
      </c>
      <c r="E179" s="168" t="s">
        <v>411</v>
      </c>
      <c r="F179" s="179"/>
      <c r="G179" s="170">
        <f t="shared" si="36"/>
        <v>0</v>
      </c>
      <c r="H179" s="170">
        <f t="shared" si="36"/>
        <v>0</v>
      </c>
      <c r="I179" s="170">
        <f t="shared" si="36"/>
        <v>0</v>
      </c>
      <c r="J179" s="170">
        <f t="shared" si="36"/>
        <v>0</v>
      </c>
      <c r="K179" s="171"/>
      <c r="L179" s="171"/>
      <c r="M179" s="171"/>
      <c r="N179" s="180"/>
      <c r="O179" s="180"/>
      <c r="P179" s="180"/>
      <c r="Q179" s="180"/>
      <c r="R179" s="180"/>
    </row>
    <row r="180" spans="1:18" ht="12" hidden="1" customHeight="1">
      <c r="A180" s="172">
        <v>2660</v>
      </c>
      <c r="B180" s="196" t="s">
        <v>393</v>
      </c>
      <c r="C180" s="173" t="s">
        <v>224</v>
      </c>
      <c r="D180" s="174" t="s">
        <v>188</v>
      </c>
      <c r="E180" s="175" t="s">
        <v>414</v>
      </c>
      <c r="F180" s="191" t="s">
        <v>415</v>
      </c>
      <c r="G180" s="170">
        <f t="shared" si="36"/>
        <v>0</v>
      </c>
      <c r="H180" s="170">
        <f t="shared" si="36"/>
        <v>0</v>
      </c>
      <c r="I180" s="170">
        <f t="shared" si="36"/>
        <v>0</v>
      </c>
      <c r="J180" s="170">
        <f t="shared" si="36"/>
        <v>0</v>
      </c>
      <c r="K180" s="171">
        <f>K182</f>
        <v>0</v>
      </c>
      <c r="L180" s="171">
        <f t="shared" ref="L180:R180" si="50">L182</f>
        <v>0</v>
      </c>
      <c r="M180" s="171">
        <f t="shared" si="50"/>
        <v>0</v>
      </c>
      <c r="N180" s="171">
        <f t="shared" si="50"/>
        <v>0</v>
      </c>
      <c r="O180" s="171">
        <f t="shared" si="50"/>
        <v>0</v>
      </c>
      <c r="P180" s="171">
        <f t="shared" si="50"/>
        <v>0</v>
      </c>
      <c r="Q180" s="171">
        <f t="shared" si="50"/>
        <v>0</v>
      </c>
      <c r="R180" s="171">
        <f t="shared" si="50"/>
        <v>0</v>
      </c>
    </row>
    <row r="181" spans="1:18" ht="12" hidden="1" customHeight="1">
      <c r="A181" s="172"/>
      <c r="B181" s="159"/>
      <c r="C181" s="173"/>
      <c r="D181" s="174"/>
      <c r="E181" s="168" t="s">
        <v>194</v>
      </c>
      <c r="F181" s="195" t="s">
        <v>416</v>
      </c>
      <c r="G181" s="170"/>
      <c r="H181" s="170"/>
      <c r="I181" s="170"/>
      <c r="J181" s="170"/>
      <c r="K181" s="171"/>
      <c r="L181" s="171"/>
      <c r="M181" s="171"/>
      <c r="N181" s="171"/>
      <c r="O181" s="171"/>
      <c r="P181" s="171"/>
      <c r="Q181" s="171"/>
      <c r="R181" s="171"/>
    </row>
    <row r="182" spans="1:18" ht="12" hidden="1" customHeight="1">
      <c r="A182" s="172">
        <v>2661</v>
      </c>
      <c r="B182" s="198" t="s">
        <v>393</v>
      </c>
      <c r="C182" s="182" t="s">
        <v>224</v>
      </c>
      <c r="D182" s="183" t="s">
        <v>13</v>
      </c>
      <c r="E182" s="168" t="s">
        <v>414</v>
      </c>
      <c r="F182" s="179"/>
      <c r="G182" s="170">
        <f t="shared" si="36"/>
        <v>0</v>
      </c>
      <c r="H182" s="170">
        <f t="shared" si="36"/>
        <v>0</v>
      </c>
      <c r="I182" s="170">
        <f t="shared" si="36"/>
        <v>0</v>
      </c>
      <c r="J182" s="170">
        <f t="shared" si="36"/>
        <v>0</v>
      </c>
      <c r="K182" s="171"/>
      <c r="L182" s="171"/>
      <c r="M182" s="171"/>
      <c r="N182" s="180"/>
      <c r="O182" s="180"/>
      <c r="P182" s="180"/>
      <c r="Q182" s="180"/>
      <c r="R182" s="180"/>
    </row>
    <row r="183" spans="1:18" ht="12" hidden="1" customHeight="1">
      <c r="A183" s="193">
        <v>2700</v>
      </c>
      <c r="B183" s="196" t="s">
        <v>417</v>
      </c>
      <c r="C183" s="173" t="s">
        <v>188</v>
      </c>
      <c r="D183" s="174" t="s">
        <v>188</v>
      </c>
      <c r="E183" s="197" t="s">
        <v>418</v>
      </c>
      <c r="F183" s="191" t="s">
        <v>419</v>
      </c>
      <c r="G183" s="170">
        <f t="shared" si="36"/>
        <v>0</v>
      </c>
      <c r="H183" s="170">
        <f t="shared" si="36"/>
        <v>0</v>
      </c>
      <c r="I183" s="170">
        <f t="shared" si="36"/>
        <v>0</v>
      </c>
      <c r="J183" s="170">
        <f t="shared" si="36"/>
        <v>0</v>
      </c>
      <c r="K183" s="171">
        <f>K185+K190+K196+K202+K205+K208</f>
        <v>0</v>
      </c>
      <c r="L183" s="171">
        <f t="shared" ref="L183:R183" si="51">L185+L190+L196+L202+L205+L208</f>
        <v>0</v>
      </c>
      <c r="M183" s="171">
        <f t="shared" si="51"/>
        <v>0</v>
      </c>
      <c r="N183" s="171">
        <f t="shared" si="51"/>
        <v>0</v>
      </c>
      <c r="O183" s="171">
        <f t="shared" si="51"/>
        <v>0</v>
      </c>
      <c r="P183" s="171">
        <f t="shared" si="51"/>
        <v>0</v>
      </c>
      <c r="Q183" s="171">
        <f t="shared" si="51"/>
        <v>0</v>
      </c>
      <c r="R183" s="171">
        <f t="shared" si="51"/>
        <v>0</v>
      </c>
    </row>
    <row r="184" spans="1:18" ht="12" hidden="1" customHeight="1">
      <c r="A184" s="167"/>
      <c r="B184" s="159"/>
      <c r="C184" s="160"/>
      <c r="D184" s="161"/>
      <c r="E184" s="168" t="s">
        <v>191</v>
      </c>
      <c r="F184" s="194" t="s">
        <v>420</v>
      </c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</row>
    <row r="185" spans="1:18" ht="12" hidden="1" customHeight="1">
      <c r="A185" s="172">
        <v>2710</v>
      </c>
      <c r="B185" s="196" t="s">
        <v>417</v>
      </c>
      <c r="C185" s="173" t="s">
        <v>13</v>
      </c>
      <c r="D185" s="174" t="s">
        <v>188</v>
      </c>
      <c r="E185" s="175" t="s">
        <v>421</v>
      </c>
      <c r="F185" s="169"/>
      <c r="G185" s="170">
        <f t="shared" si="36"/>
        <v>0</v>
      </c>
      <c r="H185" s="170">
        <f t="shared" si="36"/>
        <v>0</v>
      </c>
      <c r="I185" s="170">
        <f t="shared" si="36"/>
        <v>0</v>
      </c>
      <c r="J185" s="170">
        <f t="shared" si="36"/>
        <v>0</v>
      </c>
      <c r="K185" s="171">
        <f>K187+K188+K189</f>
        <v>0</v>
      </c>
      <c r="L185" s="171">
        <f t="shared" ref="L185:R185" si="52">L187+L188+L189</f>
        <v>0</v>
      </c>
      <c r="M185" s="171">
        <f t="shared" si="52"/>
        <v>0</v>
      </c>
      <c r="N185" s="171">
        <f t="shared" si="52"/>
        <v>0</v>
      </c>
      <c r="O185" s="171">
        <f t="shared" si="52"/>
        <v>0</v>
      </c>
      <c r="P185" s="171">
        <f t="shared" si="52"/>
        <v>0</v>
      </c>
      <c r="Q185" s="171">
        <f t="shared" si="52"/>
        <v>0</v>
      </c>
      <c r="R185" s="171">
        <f t="shared" si="52"/>
        <v>0</v>
      </c>
    </row>
    <row r="186" spans="1:18" ht="12" hidden="1" customHeight="1">
      <c r="A186" s="172"/>
      <c r="B186" s="159"/>
      <c r="C186" s="173"/>
      <c r="D186" s="174"/>
      <c r="E186" s="168" t="s">
        <v>194</v>
      </c>
      <c r="F186" s="179" t="s">
        <v>422</v>
      </c>
      <c r="G186" s="170"/>
      <c r="H186" s="170"/>
      <c r="I186" s="170"/>
      <c r="J186" s="170"/>
      <c r="K186" s="171"/>
      <c r="L186" s="171"/>
      <c r="M186" s="171"/>
      <c r="N186" s="171"/>
      <c r="O186" s="171"/>
      <c r="P186" s="171"/>
      <c r="Q186" s="171"/>
      <c r="R186" s="171"/>
    </row>
    <row r="187" spans="1:18" ht="12" hidden="1" customHeight="1">
      <c r="A187" s="172">
        <v>2711</v>
      </c>
      <c r="B187" s="198" t="s">
        <v>417</v>
      </c>
      <c r="C187" s="182" t="s">
        <v>13</v>
      </c>
      <c r="D187" s="183" t="s">
        <v>13</v>
      </c>
      <c r="E187" s="168" t="s">
        <v>423</v>
      </c>
      <c r="F187" s="179"/>
      <c r="G187" s="170">
        <f t="shared" si="36"/>
        <v>0</v>
      </c>
      <c r="H187" s="170">
        <f t="shared" si="36"/>
        <v>0</v>
      </c>
      <c r="I187" s="170">
        <f t="shared" si="36"/>
        <v>0</v>
      </c>
      <c r="J187" s="170">
        <f t="shared" si="36"/>
        <v>0</v>
      </c>
      <c r="K187" s="171"/>
      <c r="L187" s="171"/>
      <c r="M187" s="171"/>
      <c r="N187" s="180"/>
      <c r="O187" s="180"/>
      <c r="P187" s="180"/>
      <c r="Q187" s="180"/>
      <c r="R187" s="180"/>
    </row>
    <row r="188" spans="1:18" ht="12" hidden="1" customHeight="1">
      <c r="A188" s="172">
        <v>2712</v>
      </c>
      <c r="B188" s="198" t="s">
        <v>417</v>
      </c>
      <c r="C188" s="182" t="s">
        <v>13</v>
      </c>
      <c r="D188" s="183" t="s">
        <v>182</v>
      </c>
      <c r="E188" s="168" t="s">
        <v>424</v>
      </c>
      <c r="F188" s="191" t="s">
        <v>425</v>
      </c>
      <c r="G188" s="170">
        <f t="shared" si="36"/>
        <v>0</v>
      </c>
      <c r="H188" s="170">
        <f t="shared" si="36"/>
        <v>0</v>
      </c>
      <c r="I188" s="170">
        <f t="shared" si="36"/>
        <v>0</v>
      </c>
      <c r="J188" s="170">
        <f t="shared" si="36"/>
        <v>0</v>
      </c>
      <c r="K188" s="171"/>
      <c r="L188" s="171"/>
      <c r="M188" s="171"/>
      <c r="N188" s="171"/>
      <c r="O188" s="171"/>
      <c r="P188" s="171"/>
      <c r="Q188" s="171"/>
      <c r="R188" s="171"/>
    </row>
    <row r="189" spans="1:18" ht="12" hidden="1" customHeight="1">
      <c r="A189" s="172">
        <v>2713</v>
      </c>
      <c r="B189" s="198" t="s">
        <v>417</v>
      </c>
      <c r="C189" s="182" t="s">
        <v>13</v>
      </c>
      <c r="D189" s="183" t="s">
        <v>183</v>
      </c>
      <c r="E189" s="168" t="s">
        <v>426</v>
      </c>
      <c r="F189" s="191" t="s">
        <v>427</v>
      </c>
      <c r="G189" s="170">
        <f t="shared" si="36"/>
        <v>0</v>
      </c>
      <c r="H189" s="170">
        <f t="shared" si="36"/>
        <v>0</v>
      </c>
      <c r="I189" s="170">
        <f t="shared" si="36"/>
        <v>0</v>
      </c>
      <c r="J189" s="170">
        <f t="shared" si="36"/>
        <v>0</v>
      </c>
      <c r="K189" s="171"/>
      <c r="L189" s="171"/>
      <c r="M189" s="171"/>
      <c r="N189" s="171"/>
      <c r="O189" s="171"/>
      <c r="P189" s="171"/>
      <c r="Q189" s="171"/>
      <c r="R189" s="171"/>
    </row>
    <row r="190" spans="1:18" ht="12" hidden="1" customHeight="1">
      <c r="A190" s="172">
        <v>2720</v>
      </c>
      <c r="B190" s="196" t="s">
        <v>417</v>
      </c>
      <c r="C190" s="173" t="s">
        <v>182</v>
      </c>
      <c r="D190" s="174" t="s">
        <v>188</v>
      </c>
      <c r="E190" s="175" t="s">
        <v>428</v>
      </c>
      <c r="F190" s="191" t="s">
        <v>429</v>
      </c>
      <c r="G190" s="170">
        <f t="shared" si="36"/>
        <v>0</v>
      </c>
      <c r="H190" s="170">
        <f t="shared" si="36"/>
        <v>0</v>
      </c>
      <c r="I190" s="170">
        <f t="shared" si="36"/>
        <v>0</v>
      </c>
      <c r="J190" s="170">
        <f t="shared" si="36"/>
        <v>0</v>
      </c>
      <c r="K190" s="171">
        <f>K192+K193+K194+K195</f>
        <v>0</v>
      </c>
      <c r="L190" s="171">
        <f t="shared" ref="L190:R190" si="53">L192+L193+L194+L195</f>
        <v>0</v>
      </c>
      <c r="M190" s="171">
        <f t="shared" si="53"/>
        <v>0</v>
      </c>
      <c r="N190" s="171">
        <f t="shared" si="53"/>
        <v>0</v>
      </c>
      <c r="O190" s="171">
        <f t="shared" si="53"/>
        <v>0</v>
      </c>
      <c r="P190" s="171">
        <f t="shared" si="53"/>
        <v>0</v>
      </c>
      <c r="Q190" s="171">
        <f t="shared" si="53"/>
        <v>0</v>
      </c>
      <c r="R190" s="171">
        <f t="shared" si="53"/>
        <v>0</v>
      </c>
    </row>
    <row r="191" spans="1:18" ht="12" hidden="1" customHeight="1">
      <c r="A191" s="172"/>
      <c r="B191" s="159"/>
      <c r="C191" s="173"/>
      <c r="D191" s="174"/>
      <c r="E191" s="168" t="s">
        <v>194</v>
      </c>
      <c r="F191" s="179" t="s">
        <v>430</v>
      </c>
      <c r="G191" s="170"/>
      <c r="H191" s="170"/>
      <c r="I191" s="170"/>
      <c r="J191" s="170"/>
      <c r="K191" s="171"/>
      <c r="L191" s="171"/>
      <c r="M191" s="171"/>
      <c r="N191" s="171"/>
      <c r="O191" s="171"/>
      <c r="P191" s="171"/>
      <c r="Q191" s="171"/>
      <c r="R191" s="171"/>
    </row>
    <row r="192" spans="1:18" ht="12" hidden="1" customHeight="1">
      <c r="A192" s="172">
        <v>2721</v>
      </c>
      <c r="B192" s="198" t="s">
        <v>417</v>
      </c>
      <c r="C192" s="182" t="s">
        <v>182</v>
      </c>
      <c r="D192" s="183" t="s">
        <v>13</v>
      </c>
      <c r="E192" s="168" t="s">
        <v>431</v>
      </c>
      <c r="F192" s="179"/>
      <c r="G192" s="170">
        <f t="shared" si="36"/>
        <v>0</v>
      </c>
      <c r="H192" s="170">
        <f t="shared" si="36"/>
        <v>0</v>
      </c>
      <c r="I192" s="170">
        <f t="shared" si="36"/>
        <v>0</v>
      </c>
      <c r="J192" s="170">
        <f t="shared" si="36"/>
        <v>0</v>
      </c>
      <c r="K192" s="171"/>
      <c r="L192" s="171"/>
      <c r="M192" s="171"/>
      <c r="N192" s="180"/>
      <c r="O192" s="180"/>
      <c r="P192" s="180"/>
      <c r="Q192" s="180"/>
      <c r="R192" s="180"/>
    </row>
    <row r="193" spans="1:18" ht="12" hidden="1" customHeight="1">
      <c r="A193" s="172">
        <v>2722</v>
      </c>
      <c r="B193" s="198" t="s">
        <v>417</v>
      </c>
      <c r="C193" s="182" t="s">
        <v>182</v>
      </c>
      <c r="D193" s="183" t="s">
        <v>182</v>
      </c>
      <c r="E193" s="168" t="s">
        <v>432</v>
      </c>
      <c r="F193" s="191" t="s">
        <v>433</v>
      </c>
      <c r="G193" s="170">
        <f t="shared" si="36"/>
        <v>0</v>
      </c>
      <c r="H193" s="170">
        <f t="shared" si="36"/>
        <v>0</v>
      </c>
      <c r="I193" s="170">
        <f t="shared" si="36"/>
        <v>0</v>
      </c>
      <c r="J193" s="170">
        <f t="shared" si="36"/>
        <v>0</v>
      </c>
      <c r="K193" s="171"/>
      <c r="L193" s="171"/>
      <c r="M193" s="171"/>
      <c r="N193" s="171"/>
      <c r="O193" s="171"/>
      <c r="P193" s="171"/>
      <c r="Q193" s="171"/>
      <c r="R193" s="171"/>
    </row>
    <row r="194" spans="1:18" ht="12" hidden="1" customHeight="1">
      <c r="A194" s="172">
        <v>2723</v>
      </c>
      <c r="B194" s="198" t="s">
        <v>417</v>
      </c>
      <c r="C194" s="182" t="s">
        <v>182</v>
      </c>
      <c r="D194" s="183" t="s">
        <v>183</v>
      </c>
      <c r="E194" s="168" t="s">
        <v>434</v>
      </c>
      <c r="F194" s="191" t="s">
        <v>435</v>
      </c>
      <c r="G194" s="170">
        <f t="shared" si="36"/>
        <v>0</v>
      </c>
      <c r="H194" s="170">
        <f t="shared" si="36"/>
        <v>0</v>
      </c>
      <c r="I194" s="170">
        <f t="shared" si="36"/>
        <v>0</v>
      </c>
      <c r="J194" s="170">
        <f t="shared" si="36"/>
        <v>0</v>
      </c>
      <c r="K194" s="171"/>
      <c r="L194" s="171"/>
      <c r="M194" s="171"/>
      <c r="N194" s="171"/>
      <c r="O194" s="171"/>
      <c r="P194" s="171"/>
      <c r="Q194" s="171"/>
      <c r="R194" s="171"/>
    </row>
    <row r="195" spans="1:18" ht="12" hidden="1" customHeight="1">
      <c r="A195" s="172">
        <v>2724</v>
      </c>
      <c r="B195" s="198" t="s">
        <v>417</v>
      </c>
      <c r="C195" s="182" t="s">
        <v>182</v>
      </c>
      <c r="D195" s="183" t="s">
        <v>184</v>
      </c>
      <c r="E195" s="168" t="s">
        <v>436</v>
      </c>
      <c r="F195" s="191" t="s">
        <v>437</v>
      </c>
      <c r="G195" s="170">
        <f t="shared" si="36"/>
        <v>0</v>
      </c>
      <c r="H195" s="170">
        <f t="shared" si="36"/>
        <v>0</v>
      </c>
      <c r="I195" s="170">
        <f t="shared" si="36"/>
        <v>0</v>
      </c>
      <c r="J195" s="170">
        <f t="shared" si="36"/>
        <v>0</v>
      </c>
      <c r="K195" s="171"/>
      <c r="L195" s="171"/>
      <c r="M195" s="171"/>
      <c r="N195" s="171"/>
      <c r="O195" s="171"/>
      <c r="P195" s="171"/>
      <c r="Q195" s="171"/>
      <c r="R195" s="171"/>
    </row>
    <row r="196" spans="1:18" ht="12" hidden="1" customHeight="1">
      <c r="A196" s="172">
        <v>2730</v>
      </c>
      <c r="B196" s="196" t="s">
        <v>417</v>
      </c>
      <c r="C196" s="173" t="s">
        <v>183</v>
      </c>
      <c r="D196" s="174" t="s">
        <v>188</v>
      </c>
      <c r="E196" s="175" t="s">
        <v>438</v>
      </c>
      <c r="F196" s="191" t="s">
        <v>439</v>
      </c>
      <c r="G196" s="170">
        <f t="shared" si="36"/>
        <v>0</v>
      </c>
      <c r="H196" s="170">
        <f t="shared" si="36"/>
        <v>0</v>
      </c>
      <c r="I196" s="170">
        <f t="shared" si="36"/>
        <v>0</v>
      </c>
      <c r="J196" s="170">
        <f t="shared" si="36"/>
        <v>0</v>
      </c>
      <c r="K196" s="171">
        <f>K198+K199+K200+K201</f>
        <v>0</v>
      </c>
      <c r="L196" s="171">
        <f t="shared" ref="L196:R196" si="54">L198+L199+L200+L201</f>
        <v>0</v>
      </c>
      <c r="M196" s="171">
        <f t="shared" si="54"/>
        <v>0</v>
      </c>
      <c r="N196" s="171">
        <f t="shared" si="54"/>
        <v>0</v>
      </c>
      <c r="O196" s="171">
        <f t="shared" si="54"/>
        <v>0</v>
      </c>
      <c r="P196" s="171">
        <f t="shared" si="54"/>
        <v>0</v>
      </c>
      <c r="Q196" s="171">
        <f t="shared" si="54"/>
        <v>0</v>
      </c>
      <c r="R196" s="171">
        <f t="shared" si="54"/>
        <v>0</v>
      </c>
    </row>
    <row r="197" spans="1:18" ht="12" hidden="1" customHeight="1">
      <c r="A197" s="172"/>
      <c r="B197" s="159"/>
      <c r="C197" s="173"/>
      <c r="D197" s="174"/>
      <c r="E197" s="168" t="s">
        <v>194</v>
      </c>
      <c r="F197" s="179" t="s">
        <v>440</v>
      </c>
      <c r="G197" s="170"/>
      <c r="H197" s="170"/>
      <c r="I197" s="170"/>
      <c r="J197" s="170"/>
      <c r="K197" s="171"/>
      <c r="L197" s="171"/>
      <c r="M197" s="171"/>
      <c r="N197" s="171"/>
      <c r="O197" s="171"/>
      <c r="P197" s="171"/>
      <c r="Q197" s="171"/>
      <c r="R197" s="171"/>
    </row>
    <row r="198" spans="1:18" ht="12" hidden="1" customHeight="1">
      <c r="A198" s="172">
        <v>2731</v>
      </c>
      <c r="B198" s="198" t="s">
        <v>417</v>
      </c>
      <c r="C198" s="182" t="s">
        <v>183</v>
      </c>
      <c r="D198" s="183" t="s">
        <v>13</v>
      </c>
      <c r="E198" s="168" t="s">
        <v>441</v>
      </c>
      <c r="F198" s="179"/>
      <c r="G198" s="170">
        <f t="shared" si="36"/>
        <v>0</v>
      </c>
      <c r="H198" s="170">
        <f t="shared" si="36"/>
        <v>0</v>
      </c>
      <c r="I198" s="170">
        <f t="shared" si="36"/>
        <v>0</v>
      </c>
      <c r="J198" s="170">
        <f t="shared" si="36"/>
        <v>0</v>
      </c>
      <c r="K198" s="171"/>
      <c r="L198" s="171"/>
      <c r="M198" s="171"/>
      <c r="N198" s="180"/>
      <c r="O198" s="180"/>
      <c r="P198" s="180"/>
      <c r="Q198" s="180"/>
      <c r="R198" s="180"/>
    </row>
    <row r="199" spans="1:18" ht="12" hidden="1" customHeight="1">
      <c r="A199" s="172">
        <v>2732</v>
      </c>
      <c r="B199" s="198" t="s">
        <v>417</v>
      </c>
      <c r="C199" s="182" t="s">
        <v>183</v>
      </c>
      <c r="D199" s="183" t="s">
        <v>182</v>
      </c>
      <c r="E199" s="168" t="s">
        <v>442</v>
      </c>
      <c r="F199" s="169" t="s">
        <v>443</v>
      </c>
      <c r="G199" s="170">
        <f t="shared" si="36"/>
        <v>0</v>
      </c>
      <c r="H199" s="170">
        <f t="shared" si="36"/>
        <v>0</v>
      </c>
      <c r="I199" s="170">
        <f t="shared" si="36"/>
        <v>0</v>
      </c>
      <c r="J199" s="170">
        <f t="shared" si="36"/>
        <v>0</v>
      </c>
      <c r="K199" s="171"/>
      <c r="L199" s="171"/>
      <c r="M199" s="171"/>
      <c r="N199" s="171"/>
      <c r="O199" s="171"/>
      <c r="P199" s="171"/>
      <c r="Q199" s="171"/>
      <c r="R199" s="171"/>
    </row>
    <row r="200" spans="1:18" ht="12" hidden="1" customHeight="1">
      <c r="A200" s="172">
        <v>2733</v>
      </c>
      <c r="B200" s="198" t="s">
        <v>417</v>
      </c>
      <c r="C200" s="182" t="s">
        <v>183</v>
      </c>
      <c r="D200" s="183" t="s">
        <v>183</v>
      </c>
      <c r="E200" s="168" t="s">
        <v>444</v>
      </c>
      <c r="F200" s="169" t="s">
        <v>445</v>
      </c>
      <c r="G200" s="170">
        <f t="shared" si="36"/>
        <v>0</v>
      </c>
      <c r="H200" s="170">
        <f t="shared" si="36"/>
        <v>0</v>
      </c>
      <c r="I200" s="170">
        <f t="shared" si="36"/>
        <v>0</v>
      </c>
      <c r="J200" s="170">
        <f t="shared" si="36"/>
        <v>0</v>
      </c>
      <c r="K200" s="171"/>
      <c r="L200" s="171"/>
      <c r="M200" s="171"/>
      <c r="N200" s="171"/>
      <c r="O200" s="171"/>
      <c r="P200" s="171"/>
      <c r="Q200" s="171"/>
      <c r="R200" s="171"/>
    </row>
    <row r="201" spans="1:18" ht="12" hidden="1" customHeight="1">
      <c r="A201" s="172">
        <v>2734</v>
      </c>
      <c r="B201" s="198" t="s">
        <v>417</v>
      </c>
      <c r="C201" s="182" t="s">
        <v>183</v>
      </c>
      <c r="D201" s="183" t="s">
        <v>184</v>
      </c>
      <c r="E201" s="168" t="s">
        <v>446</v>
      </c>
      <c r="F201" s="169" t="s">
        <v>447</v>
      </c>
      <c r="G201" s="170">
        <f t="shared" si="36"/>
        <v>0</v>
      </c>
      <c r="H201" s="170">
        <f t="shared" si="36"/>
        <v>0</v>
      </c>
      <c r="I201" s="170">
        <f t="shared" si="36"/>
        <v>0</v>
      </c>
      <c r="J201" s="170">
        <f t="shared" si="36"/>
        <v>0</v>
      </c>
      <c r="K201" s="171"/>
      <c r="L201" s="171"/>
      <c r="M201" s="171"/>
      <c r="N201" s="171"/>
      <c r="O201" s="171"/>
      <c r="P201" s="171"/>
      <c r="Q201" s="171"/>
      <c r="R201" s="171"/>
    </row>
    <row r="202" spans="1:18" ht="12" hidden="1" customHeight="1">
      <c r="A202" s="172">
        <v>2740</v>
      </c>
      <c r="B202" s="196" t="s">
        <v>417</v>
      </c>
      <c r="C202" s="173" t="s">
        <v>184</v>
      </c>
      <c r="D202" s="174" t="s">
        <v>188</v>
      </c>
      <c r="E202" s="175" t="s">
        <v>448</v>
      </c>
      <c r="F202" s="169" t="s">
        <v>449</v>
      </c>
      <c r="G202" s="170">
        <f t="shared" si="36"/>
        <v>0</v>
      </c>
      <c r="H202" s="170">
        <f t="shared" si="36"/>
        <v>0</v>
      </c>
      <c r="I202" s="170">
        <f t="shared" si="36"/>
        <v>0</v>
      </c>
      <c r="J202" s="170">
        <f t="shared" si="36"/>
        <v>0</v>
      </c>
      <c r="K202" s="171">
        <f>K204</f>
        <v>0</v>
      </c>
      <c r="L202" s="171">
        <f t="shared" ref="L202:R202" si="55">L204</f>
        <v>0</v>
      </c>
      <c r="M202" s="171">
        <f t="shared" si="55"/>
        <v>0</v>
      </c>
      <c r="N202" s="171">
        <f t="shared" si="55"/>
        <v>0</v>
      </c>
      <c r="O202" s="171">
        <f t="shared" si="55"/>
        <v>0</v>
      </c>
      <c r="P202" s="171">
        <f t="shared" si="55"/>
        <v>0</v>
      </c>
      <c r="Q202" s="171">
        <f t="shared" si="55"/>
        <v>0</v>
      </c>
      <c r="R202" s="171">
        <f t="shared" si="55"/>
        <v>0</v>
      </c>
    </row>
    <row r="203" spans="1:18" ht="12" hidden="1" customHeight="1">
      <c r="A203" s="172"/>
      <c r="B203" s="159"/>
      <c r="C203" s="173"/>
      <c r="D203" s="174"/>
      <c r="E203" s="168" t="s">
        <v>194</v>
      </c>
      <c r="F203" s="179" t="s">
        <v>450</v>
      </c>
      <c r="G203" s="170"/>
      <c r="H203" s="170"/>
      <c r="I203" s="170"/>
      <c r="J203" s="170"/>
      <c r="K203" s="171"/>
      <c r="L203" s="171"/>
      <c r="M203" s="171"/>
      <c r="N203" s="171"/>
      <c r="O203" s="171"/>
      <c r="P203" s="171"/>
      <c r="Q203" s="171"/>
      <c r="R203" s="171"/>
    </row>
    <row r="204" spans="1:18" ht="12" hidden="1" customHeight="1">
      <c r="A204" s="172">
        <v>2741</v>
      </c>
      <c r="B204" s="198" t="s">
        <v>417</v>
      </c>
      <c r="C204" s="182" t="s">
        <v>184</v>
      </c>
      <c r="D204" s="183" t="s">
        <v>13</v>
      </c>
      <c r="E204" s="168" t="s">
        <v>448</v>
      </c>
      <c r="F204" s="179"/>
      <c r="G204" s="170">
        <f t="shared" ref="G204:J266" si="56">K204+O204</f>
        <v>0</v>
      </c>
      <c r="H204" s="170">
        <f t="shared" si="56"/>
        <v>0</v>
      </c>
      <c r="I204" s="170">
        <f t="shared" si="56"/>
        <v>0</v>
      </c>
      <c r="J204" s="170">
        <f t="shared" si="56"/>
        <v>0</v>
      </c>
      <c r="K204" s="171"/>
      <c r="L204" s="171"/>
      <c r="M204" s="171"/>
      <c r="N204" s="180"/>
      <c r="O204" s="180"/>
      <c r="P204" s="180"/>
      <c r="Q204" s="180"/>
      <c r="R204" s="180"/>
    </row>
    <row r="205" spans="1:18" ht="12" hidden="1" customHeight="1">
      <c r="A205" s="172">
        <v>2750</v>
      </c>
      <c r="B205" s="196" t="s">
        <v>417</v>
      </c>
      <c r="C205" s="173" t="s">
        <v>219</v>
      </c>
      <c r="D205" s="174" t="s">
        <v>188</v>
      </c>
      <c r="E205" s="175" t="s">
        <v>451</v>
      </c>
      <c r="F205" s="191" t="s">
        <v>452</v>
      </c>
      <c r="G205" s="170">
        <f t="shared" si="56"/>
        <v>0</v>
      </c>
      <c r="H205" s="170">
        <f t="shared" si="56"/>
        <v>0</v>
      </c>
      <c r="I205" s="170">
        <f t="shared" si="56"/>
        <v>0</v>
      </c>
      <c r="J205" s="170">
        <f t="shared" si="56"/>
        <v>0</v>
      </c>
      <c r="K205" s="171">
        <f>K207</f>
        <v>0</v>
      </c>
      <c r="L205" s="171">
        <f t="shared" ref="L205:R205" si="57">L207</f>
        <v>0</v>
      </c>
      <c r="M205" s="171">
        <f t="shared" si="57"/>
        <v>0</v>
      </c>
      <c r="N205" s="171">
        <f t="shared" si="57"/>
        <v>0</v>
      </c>
      <c r="O205" s="171">
        <f t="shared" si="57"/>
        <v>0</v>
      </c>
      <c r="P205" s="171">
        <f t="shared" si="57"/>
        <v>0</v>
      </c>
      <c r="Q205" s="171">
        <f t="shared" si="57"/>
        <v>0</v>
      </c>
      <c r="R205" s="171">
        <f t="shared" si="57"/>
        <v>0</v>
      </c>
    </row>
    <row r="206" spans="1:18" ht="12" hidden="1" customHeight="1">
      <c r="A206" s="172"/>
      <c r="B206" s="159"/>
      <c r="C206" s="173"/>
      <c r="D206" s="174"/>
      <c r="E206" s="168" t="s">
        <v>194</v>
      </c>
      <c r="F206" s="179" t="s">
        <v>453</v>
      </c>
      <c r="G206" s="170"/>
      <c r="H206" s="170"/>
      <c r="I206" s="170"/>
      <c r="J206" s="170"/>
      <c r="K206" s="171"/>
      <c r="L206" s="171"/>
      <c r="M206" s="171"/>
      <c r="N206" s="171"/>
      <c r="O206" s="171"/>
      <c r="P206" s="171"/>
      <c r="Q206" s="171"/>
      <c r="R206" s="171"/>
    </row>
    <row r="207" spans="1:18" ht="12" hidden="1" customHeight="1">
      <c r="A207" s="172">
        <v>2751</v>
      </c>
      <c r="B207" s="198" t="s">
        <v>417</v>
      </c>
      <c r="C207" s="182" t="s">
        <v>219</v>
      </c>
      <c r="D207" s="183" t="s">
        <v>13</v>
      </c>
      <c r="E207" s="168" t="s">
        <v>451</v>
      </c>
      <c r="F207" s="179"/>
      <c r="G207" s="170">
        <f t="shared" si="56"/>
        <v>0</v>
      </c>
      <c r="H207" s="170">
        <f t="shared" si="56"/>
        <v>0</v>
      </c>
      <c r="I207" s="170">
        <f t="shared" si="56"/>
        <v>0</v>
      </c>
      <c r="J207" s="170">
        <f t="shared" si="56"/>
        <v>0</v>
      </c>
      <c r="K207" s="171"/>
      <c r="L207" s="171"/>
      <c r="M207" s="171"/>
      <c r="N207" s="180"/>
      <c r="O207" s="180"/>
      <c r="P207" s="180"/>
      <c r="Q207" s="180"/>
      <c r="R207" s="180"/>
    </row>
    <row r="208" spans="1:18" ht="12" hidden="1" customHeight="1">
      <c r="A208" s="172">
        <v>2760</v>
      </c>
      <c r="B208" s="196" t="s">
        <v>417</v>
      </c>
      <c r="C208" s="173" t="s">
        <v>224</v>
      </c>
      <c r="D208" s="174" t="s">
        <v>188</v>
      </c>
      <c r="E208" s="175" t="s">
        <v>454</v>
      </c>
      <c r="F208" s="191" t="s">
        <v>453</v>
      </c>
      <c r="G208" s="170">
        <f t="shared" si="56"/>
        <v>0</v>
      </c>
      <c r="H208" s="170">
        <f t="shared" si="56"/>
        <v>0</v>
      </c>
      <c r="I208" s="170">
        <f t="shared" si="56"/>
        <v>0</v>
      </c>
      <c r="J208" s="170">
        <f t="shared" si="56"/>
        <v>0</v>
      </c>
      <c r="K208" s="171">
        <f>K210+K211</f>
        <v>0</v>
      </c>
      <c r="L208" s="171">
        <f t="shared" ref="L208:R208" si="58">L210+L211</f>
        <v>0</v>
      </c>
      <c r="M208" s="171">
        <f t="shared" si="58"/>
        <v>0</v>
      </c>
      <c r="N208" s="171">
        <f t="shared" si="58"/>
        <v>0</v>
      </c>
      <c r="O208" s="171">
        <f t="shared" si="58"/>
        <v>0</v>
      </c>
      <c r="P208" s="171">
        <f t="shared" si="58"/>
        <v>0</v>
      </c>
      <c r="Q208" s="171">
        <f t="shared" si="58"/>
        <v>0</v>
      </c>
      <c r="R208" s="171">
        <f t="shared" si="58"/>
        <v>0</v>
      </c>
    </row>
    <row r="209" spans="1:18" ht="12" hidden="1" customHeight="1">
      <c r="A209" s="172"/>
      <c r="B209" s="159"/>
      <c r="C209" s="173"/>
      <c r="D209" s="174"/>
      <c r="E209" s="168" t="s">
        <v>194</v>
      </c>
      <c r="F209" s="179" t="s">
        <v>455</v>
      </c>
      <c r="G209" s="170"/>
      <c r="H209" s="170"/>
      <c r="I209" s="170"/>
      <c r="J209" s="170"/>
      <c r="K209" s="171"/>
      <c r="L209" s="171"/>
      <c r="M209" s="171"/>
      <c r="N209" s="171"/>
      <c r="O209" s="171"/>
      <c r="P209" s="171"/>
      <c r="Q209" s="171"/>
      <c r="R209" s="171"/>
    </row>
    <row r="210" spans="1:18" ht="12" hidden="1" customHeight="1">
      <c r="A210" s="172">
        <v>2761</v>
      </c>
      <c r="B210" s="198" t="s">
        <v>417</v>
      </c>
      <c r="C210" s="182" t="s">
        <v>224</v>
      </c>
      <c r="D210" s="183" t="s">
        <v>13</v>
      </c>
      <c r="E210" s="168" t="s">
        <v>456</v>
      </c>
      <c r="F210" s="179"/>
      <c r="G210" s="170">
        <f t="shared" si="56"/>
        <v>0</v>
      </c>
      <c r="H210" s="170">
        <f t="shared" si="56"/>
        <v>0</v>
      </c>
      <c r="I210" s="170">
        <f t="shared" si="56"/>
        <v>0</v>
      </c>
      <c r="J210" s="170">
        <f t="shared" si="56"/>
        <v>0</v>
      </c>
      <c r="K210" s="171"/>
      <c r="L210" s="171"/>
      <c r="M210" s="171"/>
      <c r="N210" s="180"/>
      <c r="O210" s="180"/>
      <c r="P210" s="180"/>
      <c r="Q210" s="180"/>
      <c r="R210" s="180"/>
    </row>
    <row r="211" spans="1:18" ht="12" hidden="1" customHeight="1">
      <c r="A211" s="172">
        <v>2762</v>
      </c>
      <c r="B211" s="198" t="s">
        <v>417</v>
      </c>
      <c r="C211" s="182" t="s">
        <v>224</v>
      </c>
      <c r="D211" s="183" t="s">
        <v>182</v>
      </c>
      <c r="E211" s="168" t="s">
        <v>454</v>
      </c>
      <c r="F211" s="179"/>
      <c r="G211" s="170">
        <f t="shared" si="56"/>
        <v>0</v>
      </c>
      <c r="H211" s="170">
        <f t="shared" si="56"/>
        <v>0</v>
      </c>
      <c r="I211" s="170">
        <f t="shared" si="56"/>
        <v>0</v>
      </c>
      <c r="J211" s="170">
        <f t="shared" si="56"/>
        <v>0</v>
      </c>
      <c r="K211" s="171"/>
      <c r="L211" s="171"/>
      <c r="M211" s="171"/>
      <c r="N211" s="171"/>
      <c r="O211" s="171"/>
      <c r="P211" s="171"/>
      <c r="Q211" s="171"/>
      <c r="R211" s="171"/>
    </row>
    <row r="212" spans="1:18" ht="48" customHeight="1">
      <c r="A212" s="193">
        <v>2800</v>
      </c>
      <c r="B212" s="196" t="s">
        <v>457</v>
      </c>
      <c r="C212" s="173" t="s">
        <v>188</v>
      </c>
      <c r="D212" s="174" t="s">
        <v>188</v>
      </c>
      <c r="E212" s="197" t="s">
        <v>458</v>
      </c>
      <c r="F212" s="191" t="s">
        <v>459</v>
      </c>
      <c r="G212" s="164">
        <f t="shared" si="56"/>
        <v>316508.842</v>
      </c>
      <c r="H212" s="164">
        <f t="shared" si="56"/>
        <v>825795.78299999994</v>
      </c>
      <c r="I212" s="164">
        <f t="shared" si="56"/>
        <v>943642.41299999994</v>
      </c>
      <c r="J212" s="164">
        <f t="shared" si="56"/>
        <v>1253251.0734000001</v>
      </c>
      <c r="K212" s="200">
        <f>K214+K217+K226+K231+K236+K239</f>
        <v>15638.5</v>
      </c>
      <c r="L212" s="200">
        <f t="shared" ref="L212:R212" si="59">L214+L217+L226+L231+L236+L239</f>
        <v>28950.2</v>
      </c>
      <c r="M212" s="200">
        <f t="shared" si="59"/>
        <v>40433.83</v>
      </c>
      <c r="N212" s="200">
        <f t="shared" si="59"/>
        <v>57876.090400000001</v>
      </c>
      <c r="O212" s="200">
        <f t="shared" si="59"/>
        <v>300870.342</v>
      </c>
      <c r="P212" s="200">
        <f t="shared" si="59"/>
        <v>796845.58299999998</v>
      </c>
      <c r="Q212" s="200">
        <f t="shared" si="59"/>
        <v>903208.58299999998</v>
      </c>
      <c r="R212" s="200">
        <f t="shared" si="59"/>
        <v>1195374.983</v>
      </c>
    </row>
    <row r="213" spans="1:18" ht="13.5" customHeight="1">
      <c r="A213" s="167"/>
      <c r="B213" s="159"/>
      <c r="C213" s="160"/>
      <c r="D213" s="161"/>
      <c r="E213" s="168" t="s">
        <v>191</v>
      </c>
      <c r="F213" s="194" t="s">
        <v>460</v>
      </c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</row>
    <row r="214" spans="1:18" ht="26.25" customHeight="1">
      <c r="A214" s="172">
        <v>2810</v>
      </c>
      <c r="B214" s="198" t="s">
        <v>457</v>
      </c>
      <c r="C214" s="182" t="s">
        <v>13</v>
      </c>
      <c r="D214" s="183" t="s">
        <v>188</v>
      </c>
      <c r="E214" s="175" t="s">
        <v>461</v>
      </c>
      <c r="F214" s="169"/>
      <c r="G214" s="154">
        <f t="shared" si="56"/>
        <v>147135</v>
      </c>
      <c r="H214" s="154">
        <f t="shared" si="56"/>
        <v>547585</v>
      </c>
      <c r="I214" s="154">
        <f t="shared" si="56"/>
        <v>654348</v>
      </c>
      <c r="J214" s="154">
        <f t="shared" si="56"/>
        <v>942861.39999999991</v>
      </c>
      <c r="K214" s="185">
        <f>K216</f>
        <v>600</v>
      </c>
      <c r="L214" s="185">
        <f t="shared" ref="L214:R214" si="60">L216</f>
        <v>1050</v>
      </c>
      <c r="M214" s="185">
        <f t="shared" si="60"/>
        <v>1450</v>
      </c>
      <c r="N214" s="185">
        <f t="shared" si="60"/>
        <v>8450</v>
      </c>
      <c r="O214" s="185">
        <f t="shared" si="60"/>
        <v>146535</v>
      </c>
      <c r="P214" s="185">
        <f t="shared" si="60"/>
        <v>546535</v>
      </c>
      <c r="Q214" s="185">
        <f t="shared" si="60"/>
        <v>652898</v>
      </c>
      <c r="R214" s="185">
        <f t="shared" si="60"/>
        <v>934411.39999999991</v>
      </c>
    </row>
    <row r="215" spans="1:18" ht="12.75" customHeight="1">
      <c r="A215" s="172"/>
      <c r="B215" s="159"/>
      <c r="C215" s="173"/>
      <c r="D215" s="174"/>
      <c r="E215" s="168" t="s">
        <v>194</v>
      </c>
      <c r="F215" s="179" t="s">
        <v>462</v>
      </c>
      <c r="G215" s="154"/>
      <c r="H215" s="154"/>
      <c r="I215" s="154"/>
      <c r="J215" s="154"/>
      <c r="K215" s="185"/>
      <c r="L215" s="185"/>
      <c r="M215" s="185"/>
      <c r="N215" s="185"/>
      <c r="O215" s="185"/>
      <c r="P215" s="185"/>
      <c r="Q215" s="185"/>
      <c r="R215" s="185"/>
    </row>
    <row r="216" spans="1:18" ht="27" customHeight="1">
      <c r="A216" s="172">
        <v>2811</v>
      </c>
      <c r="B216" s="198" t="s">
        <v>457</v>
      </c>
      <c r="C216" s="182" t="s">
        <v>13</v>
      </c>
      <c r="D216" s="183" t="s">
        <v>13</v>
      </c>
      <c r="E216" s="168" t="s">
        <v>461</v>
      </c>
      <c r="F216" s="179"/>
      <c r="G216" s="154">
        <f t="shared" si="56"/>
        <v>147135</v>
      </c>
      <c r="H216" s="154">
        <f t="shared" si="56"/>
        <v>547585</v>
      </c>
      <c r="I216" s="154">
        <f t="shared" si="56"/>
        <v>654348</v>
      </c>
      <c r="J216" s="154">
        <f t="shared" si="56"/>
        <v>942861.39999999991</v>
      </c>
      <c r="K216" s="185">
        <f>'[1]hangst sport'!G32</f>
        <v>600</v>
      </c>
      <c r="L216" s="185">
        <f>'[1]hangst sport'!H32</f>
        <v>1050</v>
      </c>
      <c r="M216" s="185">
        <f>'[1]hangst sport'!I32</f>
        <v>1450</v>
      </c>
      <c r="N216" s="185">
        <f>'[1]hangst sport'!J32</f>
        <v>8450</v>
      </c>
      <c r="O216" s="190">
        <f>'[1]hangst sport'!G150</f>
        <v>146535</v>
      </c>
      <c r="P216" s="190">
        <f>'[1]hangst sport'!H150</f>
        <v>546535</v>
      </c>
      <c r="Q216" s="190">
        <f>'[1]hangst sport'!I150</f>
        <v>652898</v>
      </c>
      <c r="R216" s="190">
        <f>'[1]hangst sport'!J150</f>
        <v>934411.39999999991</v>
      </c>
    </row>
    <row r="217" spans="1:18" ht="23.25" customHeight="1">
      <c r="A217" s="172">
        <v>2820</v>
      </c>
      <c r="B217" s="196" t="s">
        <v>457</v>
      </c>
      <c r="C217" s="173" t="s">
        <v>182</v>
      </c>
      <c r="D217" s="174" t="s">
        <v>188</v>
      </c>
      <c r="E217" s="175" t="s">
        <v>463</v>
      </c>
      <c r="F217" s="191" t="s">
        <v>464</v>
      </c>
      <c r="G217" s="88">
        <f t="shared" si="56"/>
        <v>167891.342</v>
      </c>
      <c r="H217" s="88">
        <f t="shared" si="56"/>
        <v>274660.783</v>
      </c>
      <c r="I217" s="88">
        <f t="shared" si="56"/>
        <v>284311.913</v>
      </c>
      <c r="J217" s="88">
        <f t="shared" si="56"/>
        <v>304294.67340000003</v>
      </c>
      <c r="K217" s="184">
        <f>K219+K220+K221+K222+K223+K224+K225</f>
        <v>13556</v>
      </c>
      <c r="L217" s="184">
        <f t="shared" ref="L217:R217" si="61">L219+L220+L221+L222+L223+L224+L225</f>
        <v>24350.2</v>
      </c>
      <c r="M217" s="184">
        <f t="shared" si="61"/>
        <v>34001.33</v>
      </c>
      <c r="N217" s="184">
        <f t="shared" si="61"/>
        <v>43331.090400000001</v>
      </c>
      <c r="O217" s="184">
        <f t="shared" si="61"/>
        <v>154335.342</v>
      </c>
      <c r="P217" s="184">
        <f t="shared" si="61"/>
        <v>250310.58300000001</v>
      </c>
      <c r="Q217" s="184">
        <f t="shared" si="61"/>
        <v>250310.58300000001</v>
      </c>
      <c r="R217" s="184">
        <f t="shared" si="61"/>
        <v>260963.58300000001</v>
      </c>
    </row>
    <row r="218" spans="1:18" ht="12.75" customHeight="1">
      <c r="A218" s="172"/>
      <c r="B218" s="159"/>
      <c r="C218" s="173"/>
      <c r="D218" s="174"/>
      <c r="E218" s="168" t="s">
        <v>194</v>
      </c>
      <c r="F218" s="179" t="s">
        <v>465</v>
      </c>
      <c r="G218" s="170"/>
      <c r="H218" s="170"/>
      <c r="I218" s="170"/>
      <c r="J218" s="170"/>
      <c r="K218" s="171"/>
      <c r="L218" s="171"/>
      <c r="M218" s="171"/>
      <c r="N218" s="171"/>
      <c r="O218" s="171"/>
      <c r="P218" s="171"/>
      <c r="Q218" s="171"/>
      <c r="R218" s="171"/>
    </row>
    <row r="219" spans="1:18" ht="12.75" customHeight="1">
      <c r="A219" s="172">
        <v>2821</v>
      </c>
      <c r="B219" s="198" t="s">
        <v>457</v>
      </c>
      <c r="C219" s="182" t="s">
        <v>182</v>
      </c>
      <c r="D219" s="183" t="s">
        <v>13</v>
      </c>
      <c r="E219" s="168" t="s">
        <v>466</v>
      </c>
      <c r="F219" s="179"/>
      <c r="G219" s="154">
        <f t="shared" si="56"/>
        <v>54661.283000000003</v>
      </c>
      <c r="H219" s="154">
        <f t="shared" si="56"/>
        <v>59136.883000000002</v>
      </c>
      <c r="I219" s="154">
        <f t="shared" si="56"/>
        <v>63378.483</v>
      </c>
      <c r="J219" s="154">
        <f t="shared" si="56"/>
        <v>66583.282999999996</v>
      </c>
      <c r="K219" s="185">
        <f>'[1]kentr. grad'!G33</f>
        <v>5992.4</v>
      </c>
      <c r="L219" s="185">
        <f>'[1]kentr. grad'!H33</f>
        <v>10468</v>
      </c>
      <c r="M219" s="185">
        <f>'[1]kentr. grad'!I33</f>
        <v>14709.6</v>
      </c>
      <c r="N219" s="185">
        <f>'[1]kentr. grad'!J33</f>
        <v>17914.400000000001</v>
      </c>
      <c r="O219" s="190">
        <f>'[1]kentr. grad'!G151</f>
        <v>48668.883000000002</v>
      </c>
      <c r="P219" s="190">
        <f>'[1]kentr. grad'!H151</f>
        <v>48668.883000000002</v>
      </c>
      <c r="Q219" s="190">
        <f>'[1]kentr. grad'!I151</f>
        <v>48668.883000000002</v>
      </c>
      <c r="R219" s="190">
        <f>'[1]kentr. grad'!F151</f>
        <v>48668.883000000002</v>
      </c>
    </row>
    <row r="220" spans="1:18" ht="12" hidden="1" customHeight="1">
      <c r="A220" s="172">
        <v>2822</v>
      </c>
      <c r="B220" s="198" t="s">
        <v>457</v>
      </c>
      <c r="C220" s="182" t="s">
        <v>182</v>
      </c>
      <c r="D220" s="183" t="s">
        <v>182</v>
      </c>
      <c r="E220" s="168" t="s">
        <v>467</v>
      </c>
      <c r="F220" s="179"/>
      <c r="G220" s="170">
        <f t="shared" si="56"/>
        <v>0</v>
      </c>
      <c r="H220" s="170">
        <f t="shared" si="56"/>
        <v>0</v>
      </c>
      <c r="I220" s="170">
        <f t="shared" si="56"/>
        <v>0</v>
      </c>
      <c r="J220" s="170">
        <f t="shared" si="56"/>
        <v>0</v>
      </c>
      <c r="K220" s="171"/>
      <c r="L220" s="171"/>
      <c r="M220" s="171"/>
      <c r="N220" s="171"/>
      <c r="O220" s="171"/>
      <c r="P220" s="171"/>
      <c r="Q220" s="171"/>
      <c r="R220" s="171"/>
    </row>
    <row r="221" spans="1:18" ht="24" customHeight="1">
      <c r="A221" s="172">
        <v>2823</v>
      </c>
      <c r="B221" s="198" t="s">
        <v>457</v>
      </c>
      <c r="C221" s="182" t="s">
        <v>182</v>
      </c>
      <c r="D221" s="183" t="s">
        <v>183</v>
      </c>
      <c r="E221" s="168" t="s">
        <v>468</v>
      </c>
      <c r="F221" s="179"/>
      <c r="G221" s="88">
        <f t="shared" si="56"/>
        <v>112930.05900000001</v>
      </c>
      <c r="H221" s="88">
        <f t="shared" si="56"/>
        <v>214823.90000000002</v>
      </c>
      <c r="I221" s="88">
        <f t="shared" si="56"/>
        <v>219902.5</v>
      </c>
      <c r="J221" s="88">
        <f t="shared" si="56"/>
        <v>236480.46000000002</v>
      </c>
      <c r="K221" s="184">
        <f>'[1]mshak palat'!G32</f>
        <v>7263.6</v>
      </c>
      <c r="L221" s="184">
        <f>'[1]mshak palat'!H32</f>
        <v>13182.2</v>
      </c>
      <c r="M221" s="184">
        <f>'[1]mshak palat'!I32+'[1]mshak palat (2)'!I32</f>
        <v>18260.8</v>
      </c>
      <c r="N221" s="184">
        <f>'[1]mshak palat'!J32+'[1]mshak palat (2)'!J32</f>
        <v>24185.759999999998</v>
      </c>
      <c r="O221" s="184">
        <f>'[1]mshak palat'!G150</f>
        <v>105666.459</v>
      </c>
      <c r="P221" s="184">
        <f>'[1]mshak palat'!H150</f>
        <v>201641.7</v>
      </c>
      <c r="Q221" s="184">
        <f>'[1]mshak palat'!I150</f>
        <v>201641.7</v>
      </c>
      <c r="R221" s="184">
        <f>'[1]mshak palat'!J150</f>
        <v>212294.7</v>
      </c>
    </row>
    <row r="222" spans="1:18" ht="25.5" customHeight="1">
      <c r="A222" s="172">
        <v>2824</v>
      </c>
      <c r="B222" s="198" t="s">
        <v>457</v>
      </c>
      <c r="C222" s="182" t="s">
        <v>182</v>
      </c>
      <c r="D222" s="183" t="s">
        <v>184</v>
      </c>
      <c r="E222" s="168" t="s">
        <v>469</v>
      </c>
      <c r="F222" s="191" t="s">
        <v>470</v>
      </c>
      <c r="G222" s="154">
        <f t="shared" si="56"/>
        <v>300</v>
      </c>
      <c r="H222" s="154">
        <f t="shared" si="56"/>
        <v>700</v>
      </c>
      <c r="I222" s="154">
        <f t="shared" si="56"/>
        <v>1030.9299999999998</v>
      </c>
      <c r="J222" s="154">
        <f t="shared" si="56"/>
        <v>1230.9304</v>
      </c>
      <c r="K222" s="185">
        <f>'[1]mshak kazm'!G32</f>
        <v>300</v>
      </c>
      <c r="L222" s="185">
        <f>'[1]mshak kazm'!H32</f>
        <v>700</v>
      </c>
      <c r="M222" s="185">
        <f>'[1]mshak kazm'!I32</f>
        <v>1030.9299999999998</v>
      </c>
      <c r="N222" s="185">
        <f>'[1]mshak kazm'!J32</f>
        <v>1230.9304</v>
      </c>
      <c r="O222" s="185">
        <f>'[1]mshak kazm'!G150</f>
        <v>0</v>
      </c>
      <c r="P222" s="185">
        <f>'[1]mshak kazm'!H150</f>
        <v>0</v>
      </c>
      <c r="Q222" s="185">
        <f>'[1]mshak kazm'!I150</f>
        <v>0</v>
      </c>
      <c r="R222" s="185">
        <f>'[1]mshak kazm'!J150</f>
        <v>0</v>
      </c>
    </row>
    <row r="223" spans="1:18" ht="12" hidden="1" customHeight="1">
      <c r="A223" s="172">
        <v>2825</v>
      </c>
      <c r="B223" s="198" t="s">
        <v>457</v>
      </c>
      <c r="C223" s="182" t="s">
        <v>182</v>
      </c>
      <c r="D223" s="183" t="s">
        <v>219</v>
      </c>
      <c r="E223" s="168" t="s">
        <v>471</v>
      </c>
      <c r="F223" s="191"/>
      <c r="G223" s="154">
        <f t="shared" si="56"/>
        <v>0</v>
      </c>
      <c r="H223" s="154">
        <f t="shared" si="56"/>
        <v>0</v>
      </c>
      <c r="I223" s="154">
        <f t="shared" si="56"/>
        <v>0</v>
      </c>
      <c r="J223" s="154">
        <f t="shared" si="56"/>
        <v>0</v>
      </c>
      <c r="K223" s="185"/>
      <c r="L223" s="185"/>
      <c r="M223" s="185"/>
      <c r="N223" s="185"/>
      <c r="O223" s="185"/>
      <c r="P223" s="185"/>
      <c r="Q223" s="185"/>
      <c r="R223" s="185"/>
    </row>
    <row r="224" spans="1:18" ht="12" hidden="1" customHeight="1">
      <c r="A224" s="172">
        <v>2826</v>
      </c>
      <c r="B224" s="198" t="s">
        <v>457</v>
      </c>
      <c r="C224" s="182" t="s">
        <v>182</v>
      </c>
      <c r="D224" s="183" t="s">
        <v>224</v>
      </c>
      <c r="E224" s="168" t="s">
        <v>472</v>
      </c>
      <c r="F224" s="191"/>
      <c r="G224" s="154">
        <f t="shared" si="56"/>
        <v>0</v>
      </c>
      <c r="H224" s="154">
        <f t="shared" si="56"/>
        <v>0</v>
      </c>
      <c r="I224" s="154">
        <f t="shared" si="56"/>
        <v>0</v>
      </c>
      <c r="J224" s="154">
        <f t="shared" si="56"/>
        <v>0</v>
      </c>
      <c r="K224" s="185"/>
      <c r="L224" s="185"/>
      <c r="M224" s="185"/>
      <c r="N224" s="185"/>
      <c r="O224" s="185"/>
      <c r="P224" s="185"/>
      <c r="Q224" s="185"/>
      <c r="R224" s="185"/>
    </row>
    <row r="225" spans="1:18" ht="12" hidden="1" customHeight="1">
      <c r="A225" s="172">
        <v>2827</v>
      </c>
      <c r="B225" s="198" t="s">
        <v>457</v>
      </c>
      <c r="C225" s="182" t="s">
        <v>182</v>
      </c>
      <c r="D225" s="183" t="s">
        <v>229</v>
      </c>
      <c r="E225" s="168" t="s">
        <v>473</v>
      </c>
      <c r="F225" s="191"/>
      <c r="G225" s="154">
        <f t="shared" si="56"/>
        <v>0</v>
      </c>
      <c r="H225" s="154">
        <f t="shared" si="56"/>
        <v>0</v>
      </c>
      <c r="I225" s="154">
        <f t="shared" si="56"/>
        <v>0</v>
      </c>
      <c r="J225" s="154">
        <f t="shared" si="56"/>
        <v>0</v>
      </c>
      <c r="K225" s="185"/>
      <c r="L225" s="185"/>
      <c r="M225" s="185"/>
      <c r="N225" s="185"/>
      <c r="O225" s="185"/>
      <c r="P225" s="185"/>
      <c r="Q225" s="185"/>
      <c r="R225" s="185"/>
    </row>
    <row r="226" spans="1:18" ht="51.75" customHeight="1">
      <c r="A226" s="172">
        <v>2830</v>
      </c>
      <c r="B226" s="196" t="s">
        <v>457</v>
      </c>
      <c r="C226" s="173" t="s">
        <v>183</v>
      </c>
      <c r="D226" s="174" t="s">
        <v>188</v>
      </c>
      <c r="E226" s="175" t="s">
        <v>474</v>
      </c>
      <c r="F226" s="191"/>
      <c r="G226" s="154">
        <f t="shared" si="56"/>
        <v>1095</v>
      </c>
      <c r="H226" s="154">
        <f t="shared" si="56"/>
        <v>1940</v>
      </c>
      <c r="I226" s="154">
        <f t="shared" si="56"/>
        <v>2935</v>
      </c>
      <c r="J226" s="154">
        <f t="shared" si="56"/>
        <v>3810</v>
      </c>
      <c r="K226" s="185">
        <f>K228+K230</f>
        <v>1095</v>
      </c>
      <c r="L226" s="185">
        <f t="shared" ref="L226:R226" si="62">L228+L230</f>
        <v>1940</v>
      </c>
      <c r="M226" s="185">
        <f t="shared" si="62"/>
        <v>2935</v>
      </c>
      <c r="N226" s="185">
        <f t="shared" si="62"/>
        <v>3810</v>
      </c>
      <c r="O226" s="185">
        <f t="shared" si="62"/>
        <v>0</v>
      </c>
      <c r="P226" s="185">
        <f t="shared" si="62"/>
        <v>0</v>
      </c>
      <c r="Q226" s="185">
        <f t="shared" si="62"/>
        <v>0</v>
      </c>
      <c r="R226" s="185">
        <f t="shared" si="62"/>
        <v>0</v>
      </c>
    </row>
    <row r="227" spans="1:18" ht="12" customHeight="1">
      <c r="A227" s="172"/>
      <c r="B227" s="159"/>
      <c r="C227" s="173"/>
      <c r="D227" s="174"/>
      <c r="E227" s="168" t="s">
        <v>194</v>
      </c>
      <c r="F227" s="195" t="s">
        <v>475</v>
      </c>
      <c r="G227" s="170"/>
      <c r="H227" s="170"/>
      <c r="I227" s="170"/>
      <c r="J227" s="170"/>
      <c r="K227" s="171"/>
      <c r="L227" s="171"/>
      <c r="M227" s="171"/>
      <c r="N227" s="171"/>
      <c r="O227" s="171"/>
      <c r="P227" s="171"/>
      <c r="Q227" s="171"/>
      <c r="R227" s="171"/>
    </row>
    <row r="228" spans="1:18" ht="21" customHeight="1">
      <c r="A228" s="172">
        <v>2831</v>
      </c>
      <c r="B228" s="198" t="s">
        <v>457</v>
      </c>
      <c r="C228" s="182" t="s">
        <v>183</v>
      </c>
      <c r="D228" s="183" t="s">
        <v>13</v>
      </c>
      <c r="E228" s="168" t="s">
        <v>476</v>
      </c>
      <c r="F228" s="179"/>
      <c r="G228" s="154">
        <f t="shared" si="56"/>
        <v>250</v>
      </c>
      <c r="H228" s="154">
        <f t="shared" si="56"/>
        <v>500</v>
      </c>
      <c r="I228" s="154">
        <f t="shared" si="56"/>
        <v>750</v>
      </c>
      <c r="J228" s="154">
        <f t="shared" si="56"/>
        <v>950</v>
      </c>
      <c r="K228" s="185">
        <f>[1]herutahax!G32</f>
        <v>250</v>
      </c>
      <c r="L228" s="185">
        <f>[1]herutahax!H32</f>
        <v>500</v>
      </c>
      <c r="M228" s="185">
        <f>[1]herutahax!I32</f>
        <v>750</v>
      </c>
      <c r="N228" s="185">
        <f>[1]herutahax!J32</f>
        <v>950</v>
      </c>
      <c r="O228" s="190">
        <f>[1]herutahax!G150</f>
        <v>0</v>
      </c>
      <c r="P228" s="190">
        <f>[1]herutahax!H150</f>
        <v>0</v>
      </c>
      <c r="Q228" s="190">
        <f>[1]herutahax!I150</f>
        <v>0</v>
      </c>
      <c r="R228" s="190">
        <f>[1]herutahax!J150</f>
        <v>0</v>
      </c>
    </row>
    <row r="229" spans="1:18" ht="12" hidden="1" customHeight="1">
      <c r="A229" s="172">
        <v>2832</v>
      </c>
      <c r="B229" s="198" t="s">
        <v>457</v>
      </c>
      <c r="C229" s="182" t="s">
        <v>183</v>
      </c>
      <c r="D229" s="183" t="s">
        <v>182</v>
      </c>
      <c r="E229" s="168" t="s">
        <v>477</v>
      </c>
      <c r="F229" s="195"/>
      <c r="G229" s="154">
        <f t="shared" si="56"/>
        <v>0</v>
      </c>
      <c r="H229" s="154">
        <f t="shared" si="56"/>
        <v>0</v>
      </c>
      <c r="I229" s="154">
        <f t="shared" si="56"/>
        <v>0</v>
      </c>
      <c r="J229" s="154">
        <f t="shared" si="56"/>
        <v>0</v>
      </c>
      <c r="K229" s="185"/>
      <c r="L229" s="185"/>
      <c r="M229" s="185"/>
      <c r="N229" s="185"/>
      <c r="O229" s="185"/>
      <c r="P229" s="185"/>
      <c r="Q229" s="185"/>
      <c r="R229" s="185"/>
    </row>
    <row r="230" spans="1:18" ht="12" customHeight="1">
      <c r="A230" s="172">
        <v>2833</v>
      </c>
      <c r="B230" s="198" t="s">
        <v>457</v>
      </c>
      <c r="C230" s="182" t="s">
        <v>183</v>
      </c>
      <c r="D230" s="183" t="s">
        <v>183</v>
      </c>
      <c r="E230" s="168" t="s">
        <v>478</v>
      </c>
      <c r="F230" s="195"/>
      <c r="G230" s="154">
        <f t="shared" si="56"/>
        <v>845</v>
      </c>
      <c r="H230" s="154">
        <f t="shared" si="56"/>
        <v>1440</v>
      </c>
      <c r="I230" s="154">
        <f t="shared" si="56"/>
        <v>2185</v>
      </c>
      <c r="J230" s="154">
        <f t="shared" si="56"/>
        <v>2860</v>
      </c>
      <c r="K230" s="185">
        <f>[1]texekat!G32</f>
        <v>845</v>
      </c>
      <c r="L230" s="185">
        <f>[1]texekat!H32</f>
        <v>1440</v>
      </c>
      <c r="M230" s="185">
        <f>[1]texekat!I32</f>
        <v>2185</v>
      </c>
      <c r="N230" s="185">
        <f>[1]texekat!J32</f>
        <v>2860</v>
      </c>
      <c r="O230" s="185">
        <f>[1]texekat!G150</f>
        <v>0</v>
      </c>
      <c r="P230" s="185">
        <f>[1]texekat!H150</f>
        <v>0</v>
      </c>
      <c r="Q230" s="185">
        <f>[1]texekat!I150</f>
        <v>0</v>
      </c>
      <c r="R230" s="185">
        <f>[1]texekat!J150</f>
        <v>0</v>
      </c>
    </row>
    <row r="231" spans="1:18" ht="12" customHeight="1">
      <c r="A231" s="172">
        <v>2840</v>
      </c>
      <c r="B231" s="196" t="s">
        <v>457</v>
      </c>
      <c r="C231" s="173" t="s">
        <v>184</v>
      </c>
      <c r="D231" s="174" t="s">
        <v>188</v>
      </c>
      <c r="E231" s="175" t="s">
        <v>479</v>
      </c>
      <c r="F231" s="191" t="s">
        <v>480</v>
      </c>
      <c r="G231" s="154">
        <f t="shared" si="56"/>
        <v>387.5</v>
      </c>
      <c r="H231" s="154">
        <f t="shared" si="56"/>
        <v>1610</v>
      </c>
      <c r="I231" s="154">
        <f t="shared" si="56"/>
        <v>2047.5</v>
      </c>
      <c r="J231" s="154">
        <f t="shared" si="56"/>
        <v>2285</v>
      </c>
      <c r="K231" s="185">
        <f>K233+K234+K235</f>
        <v>387.5</v>
      </c>
      <c r="L231" s="185">
        <f t="shared" ref="L231:R231" si="63">L233+L234+L235</f>
        <v>1610</v>
      </c>
      <c r="M231" s="185">
        <f t="shared" si="63"/>
        <v>2047.5</v>
      </c>
      <c r="N231" s="185">
        <f t="shared" si="63"/>
        <v>2285</v>
      </c>
      <c r="O231" s="185">
        <f t="shared" si="63"/>
        <v>0</v>
      </c>
      <c r="P231" s="185">
        <f t="shared" si="63"/>
        <v>0</v>
      </c>
      <c r="Q231" s="185">
        <f t="shared" si="63"/>
        <v>0</v>
      </c>
      <c r="R231" s="185">
        <f t="shared" si="63"/>
        <v>0</v>
      </c>
    </row>
    <row r="232" spans="1:18" ht="12" customHeight="1">
      <c r="A232" s="172"/>
      <c r="B232" s="159"/>
      <c r="C232" s="173"/>
      <c r="D232" s="174"/>
      <c r="E232" s="168" t="s">
        <v>194</v>
      </c>
      <c r="F232" s="195" t="s">
        <v>481</v>
      </c>
      <c r="G232" s="154"/>
      <c r="H232" s="154"/>
      <c r="I232" s="154"/>
      <c r="J232" s="154"/>
      <c r="K232" s="185"/>
      <c r="L232" s="185"/>
      <c r="M232" s="185"/>
      <c r="N232" s="185"/>
      <c r="O232" s="185"/>
      <c r="P232" s="185"/>
      <c r="Q232" s="185"/>
      <c r="R232" s="185"/>
    </row>
    <row r="233" spans="1:18" ht="12" customHeight="1">
      <c r="A233" s="172">
        <v>2841</v>
      </c>
      <c r="B233" s="198" t="s">
        <v>457</v>
      </c>
      <c r="C233" s="182" t="s">
        <v>184</v>
      </c>
      <c r="D233" s="183" t="s">
        <v>13</v>
      </c>
      <c r="E233" s="168" t="s">
        <v>482</v>
      </c>
      <c r="F233" s="179"/>
      <c r="G233" s="154">
        <f t="shared" si="56"/>
        <v>0</v>
      </c>
      <c r="H233" s="154">
        <f t="shared" si="56"/>
        <v>0</v>
      </c>
      <c r="I233" s="154">
        <f t="shared" si="56"/>
        <v>0</v>
      </c>
      <c r="J233" s="154">
        <f t="shared" si="56"/>
        <v>0</v>
      </c>
      <c r="K233" s="185"/>
      <c r="L233" s="185"/>
      <c r="M233" s="185"/>
      <c r="N233" s="190"/>
      <c r="O233" s="190"/>
      <c r="P233" s="190"/>
      <c r="Q233" s="190"/>
      <c r="R233" s="190"/>
    </row>
    <row r="234" spans="1:18" ht="12" customHeight="1">
      <c r="A234" s="172">
        <v>2842</v>
      </c>
      <c r="B234" s="198" t="s">
        <v>457</v>
      </c>
      <c r="C234" s="182" t="s">
        <v>184</v>
      </c>
      <c r="D234" s="183" t="s">
        <v>182</v>
      </c>
      <c r="E234" s="168" t="s">
        <v>483</v>
      </c>
      <c r="F234" s="195"/>
      <c r="G234" s="154">
        <f t="shared" si="56"/>
        <v>150</v>
      </c>
      <c r="H234" s="154">
        <f t="shared" si="56"/>
        <v>1135</v>
      </c>
      <c r="I234" s="154">
        <f t="shared" si="56"/>
        <v>1335</v>
      </c>
      <c r="J234" s="154">
        <f t="shared" si="56"/>
        <v>1335</v>
      </c>
      <c r="K234" s="185">
        <f>'[1]qax. kusakc.'!G32</f>
        <v>150</v>
      </c>
      <c r="L234" s="185">
        <f>'[1]qax. kusakc.'!H32</f>
        <v>1135</v>
      </c>
      <c r="M234" s="185">
        <f>'[1]qax. kusakc.'!I32</f>
        <v>1335</v>
      </c>
      <c r="N234" s="185">
        <f>'[1]qax. kusakc.'!J32</f>
        <v>1335</v>
      </c>
      <c r="O234" s="185"/>
      <c r="P234" s="185"/>
      <c r="Q234" s="185"/>
      <c r="R234" s="185"/>
    </row>
    <row r="235" spans="1:18" ht="12" customHeight="1">
      <c r="A235" s="172">
        <v>2843</v>
      </c>
      <c r="B235" s="198" t="s">
        <v>457</v>
      </c>
      <c r="C235" s="182" t="s">
        <v>184</v>
      </c>
      <c r="D235" s="183" t="s">
        <v>183</v>
      </c>
      <c r="E235" s="168" t="s">
        <v>479</v>
      </c>
      <c r="F235" s="195"/>
      <c r="G235" s="154">
        <f t="shared" si="56"/>
        <v>237.5</v>
      </c>
      <c r="H235" s="154">
        <f t="shared" si="56"/>
        <v>475</v>
      </c>
      <c r="I235" s="154">
        <f t="shared" si="56"/>
        <v>712.5</v>
      </c>
      <c r="J235" s="154">
        <f t="shared" si="56"/>
        <v>950</v>
      </c>
      <c r="K235" s="185">
        <f>[1]kronakan!G133</f>
        <v>237.5</v>
      </c>
      <c r="L235" s="185">
        <f>[1]kronakan!H133</f>
        <v>475</v>
      </c>
      <c r="M235" s="185">
        <f>[1]kronakan!I133</f>
        <v>712.5</v>
      </c>
      <c r="N235" s="185">
        <f>[1]kronakan!J133</f>
        <v>950</v>
      </c>
      <c r="O235" s="185"/>
      <c r="P235" s="185"/>
      <c r="Q235" s="185"/>
      <c r="R235" s="185"/>
    </row>
    <row r="236" spans="1:18" ht="12" hidden="1" customHeight="1">
      <c r="A236" s="172">
        <v>2850</v>
      </c>
      <c r="B236" s="196" t="s">
        <v>457</v>
      </c>
      <c r="C236" s="173" t="s">
        <v>219</v>
      </c>
      <c r="D236" s="174" t="s">
        <v>188</v>
      </c>
      <c r="E236" s="247" t="s">
        <v>484</v>
      </c>
      <c r="F236" s="191" t="s">
        <v>485</v>
      </c>
      <c r="G236" s="170">
        <f t="shared" si="56"/>
        <v>0</v>
      </c>
      <c r="H236" s="170">
        <f t="shared" si="56"/>
        <v>0</v>
      </c>
      <c r="I236" s="170">
        <f t="shared" si="56"/>
        <v>0</v>
      </c>
      <c r="J236" s="170">
        <f t="shared" si="56"/>
        <v>0</v>
      </c>
      <c r="K236" s="171">
        <f>K238</f>
        <v>0</v>
      </c>
      <c r="L236" s="171">
        <f t="shared" ref="L236:R236" si="64">L238</f>
        <v>0</v>
      </c>
      <c r="M236" s="171">
        <f t="shared" si="64"/>
        <v>0</v>
      </c>
      <c r="N236" s="171">
        <f t="shared" si="64"/>
        <v>0</v>
      </c>
      <c r="O236" s="171">
        <f t="shared" si="64"/>
        <v>0</v>
      </c>
      <c r="P236" s="171">
        <f t="shared" si="64"/>
        <v>0</v>
      </c>
      <c r="Q236" s="171">
        <f t="shared" si="64"/>
        <v>0</v>
      </c>
      <c r="R236" s="171">
        <f t="shared" si="64"/>
        <v>0</v>
      </c>
    </row>
    <row r="237" spans="1:18" ht="12" hidden="1" customHeight="1">
      <c r="A237" s="172"/>
      <c r="B237" s="159"/>
      <c r="C237" s="173"/>
      <c r="D237" s="174"/>
      <c r="E237" s="168" t="s">
        <v>194</v>
      </c>
      <c r="F237" s="195" t="s">
        <v>486</v>
      </c>
      <c r="G237" s="170"/>
      <c r="H237" s="170"/>
      <c r="I237" s="170"/>
      <c r="J237" s="170"/>
      <c r="K237" s="171"/>
      <c r="L237" s="171"/>
      <c r="M237" s="171"/>
      <c r="N237" s="171"/>
      <c r="O237" s="171"/>
      <c r="P237" s="171"/>
      <c r="Q237" s="171"/>
      <c r="R237" s="171"/>
    </row>
    <row r="238" spans="1:18" ht="12" hidden="1" customHeight="1">
      <c r="A238" s="172">
        <v>2851</v>
      </c>
      <c r="B238" s="196" t="s">
        <v>457</v>
      </c>
      <c r="C238" s="173" t="s">
        <v>219</v>
      </c>
      <c r="D238" s="174" t="s">
        <v>13</v>
      </c>
      <c r="E238" s="248" t="s">
        <v>484</v>
      </c>
      <c r="F238" s="179"/>
      <c r="G238" s="170">
        <f t="shared" si="56"/>
        <v>0</v>
      </c>
      <c r="H238" s="170">
        <f t="shared" si="56"/>
        <v>0</v>
      </c>
      <c r="I238" s="170">
        <f t="shared" si="56"/>
        <v>0</v>
      </c>
      <c r="J238" s="170">
        <f t="shared" si="56"/>
        <v>0</v>
      </c>
      <c r="K238" s="171"/>
      <c r="L238" s="171"/>
      <c r="M238" s="171"/>
      <c r="N238" s="180"/>
      <c r="O238" s="180"/>
      <c r="P238" s="180"/>
      <c r="Q238" s="180"/>
      <c r="R238" s="180"/>
    </row>
    <row r="239" spans="1:18" ht="12" hidden="1" customHeight="1">
      <c r="A239" s="172">
        <v>2860</v>
      </c>
      <c r="B239" s="196" t="s">
        <v>457</v>
      </c>
      <c r="C239" s="173" t="s">
        <v>224</v>
      </c>
      <c r="D239" s="174" t="s">
        <v>188</v>
      </c>
      <c r="E239" s="247" t="s">
        <v>487</v>
      </c>
      <c r="F239" s="191" t="s">
        <v>488</v>
      </c>
      <c r="G239" s="170">
        <f t="shared" si="56"/>
        <v>0</v>
      </c>
      <c r="H239" s="170">
        <f t="shared" si="56"/>
        <v>0</v>
      </c>
      <c r="I239" s="170">
        <f t="shared" si="56"/>
        <v>0</v>
      </c>
      <c r="J239" s="170">
        <f t="shared" si="56"/>
        <v>0</v>
      </c>
      <c r="K239" s="171">
        <f>K241</f>
        <v>0</v>
      </c>
      <c r="L239" s="171">
        <f t="shared" ref="L239:R239" si="65">L241</f>
        <v>0</v>
      </c>
      <c r="M239" s="171">
        <f t="shared" si="65"/>
        <v>0</v>
      </c>
      <c r="N239" s="171">
        <f t="shared" si="65"/>
        <v>0</v>
      </c>
      <c r="O239" s="171">
        <f t="shared" si="65"/>
        <v>0</v>
      </c>
      <c r="P239" s="171">
        <f t="shared" si="65"/>
        <v>0</v>
      </c>
      <c r="Q239" s="171">
        <f t="shared" si="65"/>
        <v>0</v>
      </c>
      <c r="R239" s="171">
        <f t="shared" si="65"/>
        <v>0</v>
      </c>
    </row>
    <row r="240" spans="1:18" ht="12" hidden="1" customHeight="1">
      <c r="A240" s="172"/>
      <c r="B240" s="159"/>
      <c r="C240" s="173"/>
      <c r="D240" s="174"/>
      <c r="E240" s="168" t="s">
        <v>194</v>
      </c>
      <c r="F240" s="195" t="s">
        <v>489</v>
      </c>
      <c r="G240" s="170"/>
      <c r="H240" s="170"/>
      <c r="I240" s="170"/>
      <c r="J240" s="170"/>
      <c r="K240" s="171"/>
      <c r="L240" s="171"/>
      <c r="M240" s="171"/>
      <c r="N240" s="171"/>
      <c r="O240" s="171"/>
      <c r="P240" s="171"/>
      <c r="Q240" s="171"/>
      <c r="R240" s="171"/>
    </row>
    <row r="241" spans="1:18" ht="12" hidden="1" customHeight="1">
      <c r="A241" s="172">
        <v>2861</v>
      </c>
      <c r="B241" s="198" t="s">
        <v>457</v>
      </c>
      <c r="C241" s="182" t="s">
        <v>224</v>
      </c>
      <c r="D241" s="183" t="s">
        <v>13</v>
      </c>
      <c r="E241" s="248" t="s">
        <v>487</v>
      </c>
      <c r="F241" s="179"/>
      <c r="G241" s="170">
        <f t="shared" si="56"/>
        <v>0</v>
      </c>
      <c r="H241" s="170">
        <f t="shared" si="56"/>
        <v>0</v>
      </c>
      <c r="I241" s="170">
        <f t="shared" si="56"/>
        <v>0</v>
      </c>
      <c r="J241" s="170">
        <f t="shared" si="56"/>
        <v>0</v>
      </c>
      <c r="K241" s="171"/>
      <c r="L241" s="171"/>
      <c r="M241" s="171"/>
      <c r="N241" s="180"/>
      <c r="O241" s="180"/>
      <c r="P241" s="180"/>
      <c r="Q241" s="180"/>
      <c r="R241" s="180"/>
    </row>
    <row r="242" spans="1:18" ht="24" customHeight="1">
      <c r="A242" s="193">
        <v>2900</v>
      </c>
      <c r="B242" s="196" t="s">
        <v>490</v>
      </c>
      <c r="C242" s="173" t="s">
        <v>188</v>
      </c>
      <c r="D242" s="174" t="s">
        <v>188</v>
      </c>
      <c r="E242" s="197" t="s">
        <v>491</v>
      </c>
      <c r="F242" s="191" t="s">
        <v>492</v>
      </c>
      <c r="G242" s="164">
        <f t="shared" si="56"/>
        <v>103128.25599999999</v>
      </c>
      <c r="H242" s="164">
        <f t="shared" si="56"/>
        <v>169976.45600000001</v>
      </c>
      <c r="I242" s="164">
        <f t="shared" si="56"/>
        <v>229193.55599999998</v>
      </c>
      <c r="J242" s="164">
        <f t="shared" si="56"/>
        <v>287159.33600000001</v>
      </c>
      <c r="K242" s="200">
        <f>K244+K248+K252+K256+K260+K264+K270</f>
        <v>72618.8</v>
      </c>
      <c r="L242" s="200">
        <f t="shared" ref="L242:R242" si="66">L244+L248+L252+L256+L260+L264+L270</f>
        <v>139467</v>
      </c>
      <c r="M242" s="200">
        <f t="shared" si="66"/>
        <v>198554.09999999998</v>
      </c>
      <c r="N242" s="200">
        <f t="shared" si="66"/>
        <v>256494.5</v>
      </c>
      <c r="O242" s="199">
        <f t="shared" si="66"/>
        <v>30509.455999999998</v>
      </c>
      <c r="P242" s="199">
        <f t="shared" si="66"/>
        <v>30509.455999999998</v>
      </c>
      <c r="Q242" s="199">
        <f t="shared" si="66"/>
        <v>30639.455999999998</v>
      </c>
      <c r="R242" s="199">
        <f t="shared" si="66"/>
        <v>30664.835999999999</v>
      </c>
    </row>
    <row r="243" spans="1:18" ht="13.5" customHeight="1">
      <c r="A243" s="167"/>
      <c r="B243" s="159"/>
      <c r="C243" s="160"/>
      <c r="D243" s="161"/>
      <c r="E243" s="168" t="s">
        <v>191</v>
      </c>
      <c r="F243" s="194" t="s">
        <v>493</v>
      </c>
      <c r="G243" s="170"/>
      <c r="H243" s="170"/>
      <c r="I243" s="170"/>
      <c r="J243" s="170"/>
      <c r="K243" s="170"/>
      <c r="L243" s="170"/>
      <c r="M243" s="170"/>
      <c r="N243" s="170"/>
      <c r="O243" s="170"/>
      <c r="P243" s="170"/>
      <c r="Q243" s="170"/>
      <c r="R243" s="170"/>
    </row>
    <row r="244" spans="1:18" ht="24.75" customHeight="1">
      <c r="A244" s="172">
        <v>2910</v>
      </c>
      <c r="B244" s="196" t="s">
        <v>490</v>
      </c>
      <c r="C244" s="173" t="s">
        <v>13</v>
      </c>
      <c r="D244" s="174" t="s">
        <v>188</v>
      </c>
      <c r="E244" s="175" t="s">
        <v>494</v>
      </c>
      <c r="F244" s="169"/>
      <c r="G244" s="88">
        <f t="shared" si="56"/>
        <v>78766.056000000011</v>
      </c>
      <c r="H244" s="88">
        <f t="shared" si="56"/>
        <v>119841.25599999999</v>
      </c>
      <c r="I244" s="88">
        <f t="shared" si="56"/>
        <v>163058.25599999999</v>
      </c>
      <c r="J244" s="88">
        <f t="shared" si="56"/>
        <v>201552.55600000001</v>
      </c>
      <c r="K244" s="184">
        <f>K246+K247</f>
        <v>48256.600000000006</v>
      </c>
      <c r="L244" s="184">
        <f t="shared" ref="L244:R244" si="67">L246+L247</f>
        <v>89331.8</v>
      </c>
      <c r="M244" s="184">
        <f t="shared" si="67"/>
        <v>132418.79999999999</v>
      </c>
      <c r="N244" s="184">
        <f t="shared" si="67"/>
        <v>170913.1</v>
      </c>
      <c r="O244" s="185">
        <f t="shared" si="67"/>
        <v>30509.455999999998</v>
      </c>
      <c r="P244" s="185">
        <f t="shared" si="67"/>
        <v>30509.455999999998</v>
      </c>
      <c r="Q244" s="185">
        <f t="shared" si="67"/>
        <v>30639.455999999998</v>
      </c>
      <c r="R244" s="185">
        <f t="shared" si="67"/>
        <v>30639.455999999998</v>
      </c>
    </row>
    <row r="245" spans="1:18" ht="10.5" customHeight="1">
      <c r="A245" s="172"/>
      <c r="B245" s="159"/>
      <c r="C245" s="173"/>
      <c r="D245" s="174"/>
      <c r="E245" s="168" t="s">
        <v>194</v>
      </c>
      <c r="F245" s="179" t="s">
        <v>495</v>
      </c>
      <c r="G245" s="170"/>
      <c r="H245" s="170"/>
      <c r="I245" s="170"/>
      <c r="J245" s="170"/>
      <c r="K245" s="171"/>
      <c r="L245" s="171"/>
      <c r="M245" s="171"/>
      <c r="N245" s="171"/>
      <c r="O245" s="171"/>
      <c r="P245" s="171"/>
      <c r="Q245" s="171"/>
      <c r="R245" s="171"/>
    </row>
    <row r="246" spans="1:18" s="229" customFormat="1" ht="12" customHeight="1">
      <c r="A246" s="236">
        <v>2911</v>
      </c>
      <c r="B246" s="243" t="s">
        <v>490</v>
      </c>
      <c r="C246" s="244" t="s">
        <v>13</v>
      </c>
      <c r="D246" s="245" t="s">
        <v>13</v>
      </c>
      <c r="E246" s="242" t="s">
        <v>496</v>
      </c>
      <c r="F246" s="238"/>
      <c r="G246" s="239">
        <f t="shared" si="56"/>
        <v>78766.056000000011</v>
      </c>
      <c r="H246" s="239">
        <f t="shared" si="56"/>
        <v>119841.25599999999</v>
      </c>
      <c r="I246" s="239">
        <f t="shared" si="56"/>
        <v>163058.25599999999</v>
      </c>
      <c r="J246" s="239">
        <f t="shared" si="56"/>
        <v>201552.55600000001</v>
      </c>
      <c r="K246" s="240">
        <f>'[1]yndameny mankap.'!G32</f>
        <v>48256.600000000006</v>
      </c>
      <c r="L246" s="240">
        <f>'[1]yndameny mankap.'!H32</f>
        <v>89331.8</v>
      </c>
      <c r="M246" s="240">
        <f>'[1]yndameny mankap.'!I32</f>
        <v>132418.79999999999</v>
      </c>
      <c r="N246" s="240">
        <f>'[1]yndameny mankap.'!J32</f>
        <v>170913.1</v>
      </c>
      <c r="O246" s="249">
        <f>'[1]yndameny mankap.'!G150</f>
        <v>30509.455999999998</v>
      </c>
      <c r="P246" s="249">
        <f>'[1]yndameny mankap.'!H150</f>
        <v>30509.455999999998</v>
      </c>
      <c r="Q246" s="249">
        <f>'[1]yndameny mankap.'!I150</f>
        <v>30639.455999999998</v>
      </c>
      <c r="R246" s="249">
        <f>'[1]yndameny mankap.'!J150</f>
        <v>30639.455999999998</v>
      </c>
    </row>
    <row r="247" spans="1:18" ht="12" hidden="1" customHeight="1">
      <c r="A247" s="172">
        <v>2912</v>
      </c>
      <c r="B247" s="198" t="s">
        <v>490</v>
      </c>
      <c r="C247" s="182" t="s">
        <v>13</v>
      </c>
      <c r="D247" s="183" t="s">
        <v>182</v>
      </c>
      <c r="E247" s="168" t="s">
        <v>497</v>
      </c>
      <c r="F247" s="191" t="s">
        <v>498</v>
      </c>
      <c r="G247" s="88">
        <f t="shared" si="56"/>
        <v>0</v>
      </c>
      <c r="H247" s="88">
        <f t="shared" si="56"/>
        <v>0</v>
      </c>
      <c r="I247" s="88">
        <f t="shared" si="56"/>
        <v>0</v>
      </c>
      <c r="J247" s="88">
        <f t="shared" si="56"/>
        <v>0</v>
      </c>
      <c r="K247" s="184"/>
      <c r="L247" s="184"/>
      <c r="M247" s="184"/>
      <c r="N247" s="184"/>
      <c r="O247" s="185"/>
      <c r="P247" s="185"/>
      <c r="Q247" s="185"/>
      <c r="R247" s="185"/>
    </row>
    <row r="248" spans="1:18" ht="12" customHeight="1">
      <c r="A248" s="172">
        <v>2920</v>
      </c>
      <c r="B248" s="196" t="s">
        <v>490</v>
      </c>
      <c r="C248" s="173" t="s">
        <v>182</v>
      </c>
      <c r="D248" s="174" t="s">
        <v>188</v>
      </c>
      <c r="E248" s="175" t="s">
        <v>499</v>
      </c>
      <c r="F248" s="191" t="s">
        <v>500</v>
      </c>
      <c r="G248" s="88">
        <f t="shared" si="56"/>
        <v>0</v>
      </c>
      <c r="H248" s="88">
        <f t="shared" si="56"/>
        <v>0</v>
      </c>
      <c r="I248" s="88">
        <f t="shared" si="56"/>
        <v>0</v>
      </c>
      <c r="J248" s="88">
        <f t="shared" si="56"/>
        <v>0</v>
      </c>
      <c r="K248" s="184">
        <f>K250+K251</f>
        <v>0</v>
      </c>
      <c r="L248" s="184">
        <f t="shared" ref="L248:R248" si="68">L250+L251</f>
        <v>0</v>
      </c>
      <c r="M248" s="184">
        <f t="shared" si="68"/>
        <v>0</v>
      </c>
      <c r="N248" s="184">
        <f t="shared" si="68"/>
        <v>0</v>
      </c>
      <c r="O248" s="185">
        <f t="shared" si="68"/>
        <v>0</v>
      </c>
      <c r="P248" s="185">
        <f t="shared" si="68"/>
        <v>0</v>
      </c>
      <c r="Q248" s="185">
        <f t="shared" si="68"/>
        <v>0</v>
      </c>
      <c r="R248" s="185">
        <f t="shared" si="68"/>
        <v>0</v>
      </c>
    </row>
    <row r="249" spans="1:18" ht="12" customHeight="1">
      <c r="A249" s="172"/>
      <c r="B249" s="159"/>
      <c r="C249" s="173"/>
      <c r="D249" s="174"/>
      <c r="E249" s="168" t="s">
        <v>194</v>
      </c>
      <c r="F249" s="179" t="s">
        <v>501</v>
      </c>
      <c r="G249" s="88"/>
      <c r="H249" s="88"/>
      <c r="I249" s="88"/>
      <c r="J249" s="88"/>
      <c r="K249" s="184"/>
      <c r="L249" s="184"/>
      <c r="M249" s="184"/>
      <c r="N249" s="184"/>
      <c r="O249" s="185"/>
      <c r="P249" s="185"/>
      <c r="Q249" s="185"/>
      <c r="R249" s="185"/>
    </row>
    <row r="250" spans="1:18" ht="12" customHeight="1">
      <c r="A250" s="172">
        <v>2921</v>
      </c>
      <c r="B250" s="198" t="s">
        <v>490</v>
      </c>
      <c r="C250" s="182" t="s">
        <v>182</v>
      </c>
      <c r="D250" s="183" t="s">
        <v>13</v>
      </c>
      <c r="E250" s="168" t="s">
        <v>502</v>
      </c>
      <c r="F250" s="179"/>
      <c r="G250" s="88">
        <f t="shared" si="56"/>
        <v>0</v>
      </c>
      <c r="H250" s="88">
        <f t="shared" si="56"/>
        <v>0</v>
      </c>
      <c r="I250" s="88">
        <f t="shared" si="56"/>
        <v>0</v>
      </c>
      <c r="J250" s="88">
        <f t="shared" si="56"/>
        <v>0</v>
      </c>
      <c r="K250" s="240">
        <f>'[1]himn,krt'!G32</f>
        <v>0</v>
      </c>
      <c r="L250" s="184">
        <f>'[1]himn,krt'!H32</f>
        <v>0</v>
      </c>
      <c r="M250" s="184">
        <f>'[1]himn,krt'!H32</f>
        <v>0</v>
      </c>
      <c r="N250" s="189">
        <f>'[1]himn,krt'!J32</f>
        <v>0</v>
      </c>
      <c r="O250" s="190"/>
      <c r="P250" s="190"/>
      <c r="Q250" s="190"/>
      <c r="R250" s="190"/>
    </row>
    <row r="251" spans="1:18" ht="12" hidden="1" customHeight="1">
      <c r="A251" s="172">
        <v>2922</v>
      </c>
      <c r="B251" s="198" t="s">
        <v>490</v>
      </c>
      <c r="C251" s="182" t="s">
        <v>182</v>
      </c>
      <c r="D251" s="183" t="s">
        <v>182</v>
      </c>
      <c r="E251" s="168" t="s">
        <v>503</v>
      </c>
      <c r="F251" s="191" t="s">
        <v>504</v>
      </c>
      <c r="G251" s="88">
        <f t="shared" si="56"/>
        <v>0</v>
      </c>
      <c r="H251" s="88">
        <f t="shared" si="56"/>
        <v>0</v>
      </c>
      <c r="I251" s="88">
        <f t="shared" si="56"/>
        <v>0</v>
      </c>
      <c r="J251" s="88">
        <f t="shared" si="56"/>
        <v>0</v>
      </c>
      <c r="K251" s="184"/>
      <c r="L251" s="184"/>
      <c r="M251" s="184"/>
      <c r="N251" s="184"/>
      <c r="O251" s="185"/>
      <c r="P251" s="185"/>
      <c r="Q251" s="185"/>
      <c r="R251" s="185"/>
    </row>
    <row r="252" spans="1:18" ht="12" hidden="1" customHeight="1">
      <c r="A252" s="172">
        <v>2930</v>
      </c>
      <c r="B252" s="196" t="s">
        <v>490</v>
      </c>
      <c r="C252" s="173" t="s">
        <v>183</v>
      </c>
      <c r="D252" s="174" t="s">
        <v>188</v>
      </c>
      <c r="E252" s="175" t="s">
        <v>505</v>
      </c>
      <c r="F252" s="191" t="s">
        <v>506</v>
      </c>
      <c r="G252" s="88">
        <f t="shared" si="56"/>
        <v>0</v>
      </c>
      <c r="H252" s="88">
        <f t="shared" si="56"/>
        <v>0</v>
      </c>
      <c r="I252" s="88">
        <f t="shared" si="56"/>
        <v>0</v>
      </c>
      <c r="J252" s="88">
        <f t="shared" si="56"/>
        <v>0</v>
      </c>
      <c r="K252" s="184">
        <f>K254+K255</f>
        <v>0</v>
      </c>
      <c r="L252" s="184">
        <f t="shared" ref="L252:R252" si="69">L254+L255</f>
        <v>0</v>
      </c>
      <c r="M252" s="184">
        <f t="shared" si="69"/>
        <v>0</v>
      </c>
      <c r="N252" s="184">
        <f t="shared" si="69"/>
        <v>0</v>
      </c>
      <c r="O252" s="185">
        <f t="shared" si="69"/>
        <v>0</v>
      </c>
      <c r="P252" s="185">
        <f t="shared" si="69"/>
        <v>0</v>
      </c>
      <c r="Q252" s="185">
        <f t="shared" si="69"/>
        <v>0</v>
      </c>
      <c r="R252" s="185">
        <f t="shared" si="69"/>
        <v>0</v>
      </c>
    </row>
    <row r="253" spans="1:18" ht="12" hidden="1" customHeight="1">
      <c r="A253" s="172"/>
      <c r="B253" s="159"/>
      <c r="C253" s="173"/>
      <c r="D253" s="174"/>
      <c r="E253" s="168" t="s">
        <v>194</v>
      </c>
      <c r="F253" s="179" t="s">
        <v>507</v>
      </c>
      <c r="G253" s="88"/>
      <c r="H253" s="88"/>
      <c r="I253" s="88"/>
      <c r="J253" s="88"/>
      <c r="K253" s="184"/>
      <c r="L253" s="184"/>
      <c r="M253" s="184"/>
      <c r="N253" s="184"/>
      <c r="O253" s="185"/>
      <c r="P253" s="185"/>
      <c r="Q253" s="185"/>
      <c r="R253" s="185"/>
    </row>
    <row r="254" spans="1:18" ht="12" hidden="1" customHeight="1">
      <c r="A254" s="172">
        <v>2931</v>
      </c>
      <c r="B254" s="198" t="s">
        <v>490</v>
      </c>
      <c r="C254" s="182" t="s">
        <v>183</v>
      </c>
      <c r="D254" s="183" t="s">
        <v>13</v>
      </c>
      <c r="E254" s="168" t="s">
        <v>508</v>
      </c>
      <c r="F254" s="179"/>
      <c r="G254" s="88">
        <f t="shared" si="56"/>
        <v>0</v>
      </c>
      <c r="H254" s="88">
        <f t="shared" si="56"/>
        <v>0</v>
      </c>
      <c r="I254" s="88">
        <f t="shared" si="56"/>
        <v>0</v>
      </c>
      <c r="J254" s="88">
        <f t="shared" si="56"/>
        <v>0</v>
      </c>
      <c r="K254" s="184"/>
      <c r="L254" s="184"/>
      <c r="M254" s="184"/>
      <c r="N254" s="189"/>
      <c r="O254" s="190"/>
      <c r="P254" s="190"/>
      <c r="Q254" s="190"/>
      <c r="R254" s="190"/>
    </row>
    <row r="255" spans="1:18" ht="12" hidden="1" customHeight="1">
      <c r="A255" s="172">
        <v>2932</v>
      </c>
      <c r="B255" s="198" t="s">
        <v>490</v>
      </c>
      <c r="C255" s="182" t="s">
        <v>183</v>
      </c>
      <c r="D255" s="183" t="s">
        <v>182</v>
      </c>
      <c r="E255" s="168" t="s">
        <v>509</v>
      </c>
      <c r="F255" s="191" t="s">
        <v>510</v>
      </c>
      <c r="G255" s="88">
        <f t="shared" si="56"/>
        <v>0</v>
      </c>
      <c r="H255" s="88">
        <f t="shared" si="56"/>
        <v>0</v>
      </c>
      <c r="I255" s="88">
        <f t="shared" si="56"/>
        <v>0</v>
      </c>
      <c r="J255" s="88">
        <f t="shared" si="56"/>
        <v>0</v>
      </c>
      <c r="K255" s="184"/>
      <c r="L255" s="184"/>
      <c r="M255" s="184"/>
      <c r="N255" s="184"/>
      <c r="O255" s="185"/>
      <c r="P255" s="185"/>
      <c r="Q255" s="185"/>
      <c r="R255" s="185"/>
    </row>
    <row r="256" spans="1:18" ht="12" hidden="1" customHeight="1">
      <c r="A256" s="172">
        <v>2940</v>
      </c>
      <c r="B256" s="196" t="s">
        <v>490</v>
      </c>
      <c r="C256" s="173" t="s">
        <v>184</v>
      </c>
      <c r="D256" s="174" t="s">
        <v>188</v>
      </c>
      <c r="E256" s="175" t="s">
        <v>511</v>
      </c>
      <c r="F256" s="191"/>
      <c r="G256" s="88">
        <f t="shared" si="56"/>
        <v>0</v>
      </c>
      <c r="H256" s="88">
        <f t="shared" si="56"/>
        <v>0</v>
      </c>
      <c r="I256" s="88">
        <f t="shared" si="56"/>
        <v>0</v>
      </c>
      <c r="J256" s="88">
        <f t="shared" si="56"/>
        <v>0</v>
      </c>
      <c r="K256" s="184">
        <f>K258+K259</f>
        <v>0</v>
      </c>
      <c r="L256" s="184">
        <f t="shared" ref="L256:R256" si="70">L258+L259</f>
        <v>0</v>
      </c>
      <c r="M256" s="184">
        <f t="shared" si="70"/>
        <v>0</v>
      </c>
      <c r="N256" s="184">
        <f t="shared" si="70"/>
        <v>0</v>
      </c>
      <c r="O256" s="185">
        <f t="shared" si="70"/>
        <v>0</v>
      </c>
      <c r="P256" s="185">
        <f t="shared" si="70"/>
        <v>0</v>
      </c>
      <c r="Q256" s="185">
        <f t="shared" si="70"/>
        <v>0</v>
      </c>
      <c r="R256" s="185">
        <f t="shared" si="70"/>
        <v>0</v>
      </c>
    </row>
    <row r="257" spans="1:18" ht="12" hidden="1" customHeight="1">
      <c r="A257" s="172"/>
      <c r="B257" s="159"/>
      <c r="C257" s="173"/>
      <c r="D257" s="174"/>
      <c r="E257" s="168" t="s">
        <v>194</v>
      </c>
      <c r="F257" s="179" t="s">
        <v>512</v>
      </c>
      <c r="G257" s="88"/>
      <c r="H257" s="88"/>
      <c r="I257" s="88"/>
      <c r="J257" s="88"/>
      <c r="K257" s="184"/>
      <c r="L257" s="184"/>
      <c r="M257" s="184"/>
      <c r="N257" s="184"/>
      <c r="O257" s="185"/>
      <c r="P257" s="185"/>
      <c r="Q257" s="185"/>
      <c r="R257" s="185"/>
    </row>
    <row r="258" spans="1:18" ht="12" hidden="1" customHeight="1">
      <c r="A258" s="172">
        <v>2941</v>
      </c>
      <c r="B258" s="198" t="s">
        <v>490</v>
      </c>
      <c r="C258" s="182" t="s">
        <v>184</v>
      </c>
      <c r="D258" s="183" t="s">
        <v>13</v>
      </c>
      <c r="E258" s="168" t="s">
        <v>513</v>
      </c>
      <c r="F258" s="179"/>
      <c r="G258" s="88">
        <f t="shared" si="56"/>
        <v>0</v>
      </c>
      <c r="H258" s="88">
        <f t="shared" si="56"/>
        <v>0</v>
      </c>
      <c r="I258" s="88">
        <f t="shared" si="56"/>
        <v>0</v>
      </c>
      <c r="J258" s="88">
        <f t="shared" si="56"/>
        <v>0</v>
      </c>
      <c r="K258" s="184">
        <f>'[1]barcraguyn krt.'!G32</f>
        <v>0</v>
      </c>
      <c r="L258" s="184">
        <f>'[1]barcraguyn krt.'!H32</f>
        <v>0</v>
      </c>
      <c r="M258" s="184">
        <f>'[1]barcraguyn krt.'!I32</f>
        <v>0</v>
      </c>
      <c r="N258" s="189">
        <f>'[1]barcraguyn krt.'!J32</f>
        <v>0</v>
      </c>
      <c r="O258" s="190"/>
      <c r="P258" s="190"/>
      <c r="Q258" s="190"/>
      <c r="R258" s="190"/>
    </row>
    <row r="259" spans="1:18" ht="0.75" customHeight="1">
      <c r="A259" s="172">
        <v>2942</v>
      </c>
      <c r="B259" s="198" t="s">
        <v>490</v>
      </c>
      <c r="C259" s="182" t="s">
        <v>184</v>
      </c>
      <c r="D259" s="183" t="s">
        <v>182</v>
      </c>
      <c r="E259" s="250" t="s">
        <v>514</v>
      </c>
      <c r="F259" s="191" t="s">
        <v>515</v>
      </c>
      <c r="G259" s="88">
        <f t="shared" si="56"/>
        <v>0</v>
      </c>
      <c r="H259" s="88">
        <f t="shared" si="56"/>
        <v>0</v>
      </c>
      <c r="I259" s="88">
        <f t="shared" si="56"/>
        <v>0</v>
      </c>
      <c r="J259" s="88">
        <f t="shared" si="56"/>
        <v>0</v>
      </c>
      <c r="K259" s="184"/>
      <c r="L259" s="184"/>
      <c r="M259" s="184"/>
      <c r="N259" s="184"/>
      <c r="O259" s="185"/>
      <c r="P259" s="185"/>
      <c r="Q259" s="185"/>
      <c r="R259" s="185"/>
    </row>
    <row r="260" spans="1:18" s="229" customFormat="1" ht="22.5" customHeight="1">
      <c r="A260" s="236">
        <v>2950</v>
      </c>
      <c r="B260" s="224" t="s">
        <v>490</v>
      </c>
      <c r="C260" s="225" t="s">
        <v>219</v>
      </c>
      <c r="D260" s="226" t="s">
        <v>188</v>
      </c>
      <c r="E260" s="237" t="s">
        <v>516</v>
      </c>
      <c r="F260" s="228" t="s">
        <v>517</v>
      </c>
      <c r="G260" s="239">
        <f t="shared" si="56"/>
        <v>24362.2</v>
      </c>
      <c r="H260" s="239">
        <f t="shared" si="56"/>
        <v>50135.200000000004</v>
      </c>
      <c r="I260" s="239">
        <f t="shared" si="56"/>
        <v>66135.299999999988</v>
      </c>
      <c r="J260" s="239">
        <f t="shared" si="56"/>
        <v>85606.78</v>
      </c>
      <c r="K260" s="240">
        <f>K262+K263</f>
        <v>24362.2</v>
      </c>
      <c r="L260" s="240">
        <f t="shared" ref="L260:R260" si="71">L262+L263</f>
        <v>50135.200000000004</v>
      </c>
      <c r="M260" s="240">
        <f t="shared" si="71"/>
        <v>66135.299999999988</v>
      </c>
      <c r="N260" s="240">
        <f t="shared" si="71"/>
        <v>85581.4</v>
      </c>
      <c r="O260" s="251">
        <f t="shared" si="71"/>
        <v>0</v>
      </c>
      <c r="P260" s="251">
        <f t="shared" si="71"/>
        <v>0</v>
      </c>
      <c r="Q260" s="251">
        <f t="shared" si="71"/>
        <v>0</v>
      </c>
      <c r="R260" s="251">
        <f t="shared" si="71"/>
        <v>25.38</v>
      </c>
    </row>
    <row r="261" spans="1:18" s="229" customFormat="1" ht="12.75" customHeight="1">
      <c r="A261" s="236"/>
      <c r="B261" s="241"/>
      <c r="C261" s="225"/>
      <c r="D261" s="226"/>
      <c r="E261" s="242" t="s">
        <v>194</v>
      </c>
      <c r="F261" s="238" t="s">
        <v>518</v>
      </c>
      <c r="G261" s="239"/>
      <c r="H261" s="239"/>
      <c r="I261" s="239"/>
      <c r="J261" s="239"/>
      <c r="K261" s="240"/>
      <c r="L261" s="240"/>
      <c r="M261" s="240"/>
      <c r="N261" s="240"/>
      <c r="O261" s="251"/>
      <c r="P261" s="251"/>
      <c r="Q261" s="251"/>
      <c r="R261" s="251"/>
    </row>
    <row r="262" spans="1:18" s="229" customFormat="1" ht="24" customHeight="1">
      <c r="A262" s="236">
        <v>2951</v>
      </c>
      <c r="B262" s="243" t="s">
        <v>490</v>
      </c>
      <c r="C262" s="244" t="s">
        <v>219</v>
      </c>
      <c r="D262" s="245" t="s">
        <v>13</v>
      </c>
      <c r="E262" s="242" t="s">
        <v>519</v>
      </c>
      <c r="F262" s="238"/>
      <c r="G262" s="239">
        <f t="shared" si="56"/>
        <v>24362.2</v>
      </c>
      <c r="H262" s="239">
        <f t="shared" si="56"/>
        <v>50135.200000000004</v>
      </c>
      <c r="I262" s="239">
        <f t="shared" si="56"/>
        <v>66135.299999999988</v>
      </c>
      <c r="J262" s="239">
        <f t="shared" si="56"/>
        <v>85606.78</v>
      </c>
      <c r="K262" s="240">
        <f>'[1]yndam arvest erash'!G32</f>
        <v>24362.2</v>
      </c>
      <c r="L262" s="240">
        <f>'[1]yndam arvest erash'!H32</f>
        <v>50135.200000000004</v>
      </c>
      <c r="M262" s="240">
        <f>'[1]yndam arvest erash'!I32</f>
        <v>66135.299999999988</v>
      </c>
      <c r="N262" s="240">
        <f>'[1]yndam arvest erash'!J32</f>
        <v>85581.4</v>
      </c>
      <c r="O262" s="249">
        <v>0</v>
      </c>
      <c r="P262" s="249">
        <v>0</v>
      </c>
      <c r="Q262" s="249">
        <v>0</v>
      </c>
      <c r="R262" s="249">
        <f>'[1]yndam arvest erash'!F150</f>
        <v>25.38</v>
      </c>
    </row>
    <row r="263" spans="1:18" ht="12" hidden="1" customHeight="1">
      <c r="A263" s="172">
        <v>2952</v>
      </c>
      <c r="B263" s="198" t="s">
        <v>490</v>
      </c>
      <c r="C263" s="182" t="s">
        <v>219</v>
      </c>
      <c r="D263" s="183" t="s">
        <v>182</v>
      </c>
      <c r="E263" s="168" t="s">
        <v>520</v>
      </c>
      <c r="F263" s="179"/>
      <c r="G263" s="170">
        <f t="shared" si="56"/>
        <v>0</v>
      </c>
      <c r="H263" s="170">
        <f t="shared" si="56"/>
        <v>0</v>
      </c>
      <c r="I263" s="170">
        <f t="shared" si="56"/>
        <v>0</v>
      </c>
      <c r="J263" s="170">
        <f t="shared" si="56"/>
        <v>0</v>
      </c>
      <c r="K263" s="171"/>
      <c r="L263" s="171"/>
      <c r="M263" s="171"/>
      <c r="N263" s="171"/>
      <c r="O263" s="171"/>
      <c r="P263" s="171"/>
      <c r="Q263" s="171"/>
      <c r="R263" s="171"/>
    </row>
    <row r="264" spans="1:18" ht="12" hidden="1" customHeight="1">
      <c r="A264" s="172">
        <v>2960</v>
      </c>
      <c r="B264" s="196" t="s">
        <v>490</v>
      </c>
      <c r="C264" s="173" t="s">
        <v>224</v>
      </c>
      <c r="D264" s="174" t="s">
        <v>188</v>
      </c>
      <c r="E264" s="175" t="s">
        <v>521</v>
      </c>
      <c r="F264" s="191" t="s">
        <v>522</v>
      </c>
      <c r="G264" s="170">
        <f t="shared" si="56"/>
        <v>0</v>
      </c>
      <c r="H264" s="170">
        <f t="shared" si="56"/>
        <v>0</v>
      </c>
      <c r="I264" s="170">
        <f t="shared" si="56"/>
        <v>0</v>
      </c>
      <c r="J264" s="170">
        <f t="shared" si="56"/>
        <v>0</v>
      </c>
      <c r="K264" s="171">
        <f>K266</f>
        <v>0</v>
      </c>
      <c r="L264" s="171">
        <f t="shared" ref="L264:R264" si="72">L266</f>
        <v>0</v>
      </c>
      <c r="M264" s="171">
        <f t="shared" si="72"/>
        <v>0</v>
      </c>
      <c r="N264" s="171">
        <f t="shared" si="72"/>
        <v>0</v>
      </c>
      <c r="O264" s="171">
        <f t="shared" si="72"/>
        <v>0</v>
      </c>
      <c r="P264" s="171">
        <f t="shared" si="72"/>
        <v>0</v>
      </c>
      <c r="Q264" s="171">
        <f t="shared" si="72"/>
        <v>0</v>
      </c>
      <c r="R264" s="171">
        <f t="shared" si="72"/>
        <v>0</v>
      </c>
    </row>
    <row r="265" spans="1:18" ht="12" hidden="1" customHeight="1">
      <c r="A265" s="172"/>
      <c r="B265" s="159"/>
      <c r="C265" s="173"/>
      <c r="D265" s="174"/>
      <c r="E265" s="168" t="s">
        <v>194</v>
      </c>
      <c r="F265" s="179" t="s">
        <v>523</v>
      </c>
      <c r="G265" s="170"/>
      <c r="H265" s="170"/>
      <c r="I265" s="170"/>
      <c r="J265" s="170"/>
      <c r="K265" s="171"/>
      <c r="L265" s="171"/>
      <c r="M265" s="171"/>
      <c r="N265" s="171"/>
      <c r="O265" s="171"/>
      <c r="P265" s="171"/>
      <c r="Q265" s="171"/>
      <c r="R265" s="171"/>
    </row>
    <row r="266" spans="1:18" ht="12" hidden="1" customHeight="1">
      <c r="A266" s="172">
        <v>2961</v>
      </c>
      <c r="B266" s="198" t="s">
        <v>490</v>
      </c>
      <c r="C266" s="182" t="s">
        <v>224</v>
      </c>
      <c r="D266" s="183" t="s">
        <v>13</v>
      </c>
      <c r="E266" s="168" t="s">
        <v>521</v>
      </c>
      <c r="F266" s="179"/>
      <c r="G266" s="170">
        <f t="shared" si="56"/>
        <v>0</v>
      </c>
      <c r="H266" s="170">
        <f t="shared" si="56"/>
        <v>0</v>
      </c>
      <c r="I266" s="170">
        <f t="shared" si="56"/>
        <v>0</v>
      </c>
      <c r="J266" s="170">
        <f t="shared" si="56"/>
        <v>0</v>
      </c>
      <c r="K266" s="171"/>
      <c r="L266" s="171"/>
      <c r="M266" s="171"/>
      <c r="N266" s="180"/>
      <c r="O266" s="180"/>
      <c r="P266" s="180"/>
      <c r="Q266" s="180"/>
      <c r="R266" s="180"/>
    </row>
    <row r="267" spans="1:18" ht="12" hidden="1" customHeight="1">
      <c r="A267" s="172">
        <v>2970</v>
      </c>
      <c r="B267" s="196" t="s">
        <v>490</v>
      </c>
      <c r="C267" s="173" t="s">
        <v>229</v>
      </c>
      <c r="D267" s="174" t="s">
        <v>188</v>
      </c>
      <c r="E267" s="175" t="s">
        <v>524</v>
      </c>
      <c r="F267" s="191" t="s">
        <v>525</v>
      </c>
      <c r="G267" s="170">
        <f t="shared" ref="G267:J307" si="73">K267+O267</f>
        <v>0</v>
      </c>
      <c r="H267" s="170">
        <f t="shared" si="73"/>
        <v>0</v>
      </c>
      <c r="I267" s="170">
        <f t="shared" si="73"/>
        <v>0</v>
      </c>
      <c r="J267" s="170">
        <f t="shared" si="73"/>
        <v>0</v>
      </c>
      <c r="K267" s="171">
        <f>K269</f>
        <v>0</v>
      </c>
      <c r="L267" s="171">
        <f t="shared" ref="L267:R267" si="74">L269</f>
        <v>0</v>
      </c>
      <c r="M267" s="171">
        <f t="shared" si="74"/>
        <v>0</v>
      </c>
      <c r="N267" s="171">
        <f t="shared" si="74"/>
        <v>0</v>
      </c>
      <c r="O267" s="171">
        <f t="shared" si="74"/>
        <v>0</v>
      </c>
      <c r="P267" s="171">
        <f t="shared" si="74"/>
        <v>0</v>
      </c>
      <c r="Q267" s="171">
        <f t="shared" si="74"/>
        <v>0</v>
      </c>
      <c r="R267" s="171">
        <f t="shared" si="74"/>
        <v>0</v>
      </c>
    </row>
    <row r="268" spans="1:18" ht="12" hidden="1" customHeight="1">
      <c r="A268" s="172"/>
      <c r="B268" s="159"/>
      <c r="C268" s="173"/>
      <c r="D268" s="174"/>
      <c r="E268" s="168" t="s">
        <v>194</v>
      </c>
      <c r="F268" s="179" t="s">
        <v>526</v>
      </c>
      <c r="G268" s="170"/>
      <c r="H268" s="170"/>
      <c r="I268" s="170"/>
      <c r="J268" s="170"/>
      <c r="K268" s="171"/>
      <c r="L268" s="171"/>
      <c r="M268" s="171"/>
      <c r="N268" s="171"/>
      <c r="O268" s="171"/>
      <c r="P268" s="171"/>
      <c r="Q268" s="171"/>
      <c r="R268" s="171"/>
    </row>
    <row r="269" spans="1:18" ht="12" hidden="1" customHeight="1">
      <c r="A269" s="172">
        <v>2971</v>
      </c>
      <c r="B269" s="198" t="s">
        <v>490</v>
      </c>
      <c r="C269" s="182" t="s">
        <v>229</v>
      </c>
      <c r="D269" s="183" t="s">
        <v>13</v>
      </c>
      <c r="E269" s="168" t="s">
        <v>524</v>
      </c>
      <c r="F269" s="179"/>
      <c r="G269" s="170">
        <f t="shared" si="73"/>
        <v>0</v>
      </c>
      <c r="H269" s="170">
        <f t="shared" si="73"/>
        <v>0</v>
      </c>
      <c r="I269" s="170">
        <f t="shared" si="73"/>
        <v>0</v>
      </c>
      <c r="J269" s="170">
        <f t="shared" si="73"/>
        <v>0</v>
      </c>
      <c r="K269" s="171"/>
      <c r="L269" s="171"/>
      <c r="M269" s="171"/>
      <c r="N269" s="180"/>
      <c r="O269" s="180"/>
      <c r="P269" s="180"/>
      <c r="Q269" s="180"/>
      <c r="R269" s="180"/>
    </row>
    <row r="270" spans="1:18" ht="12" hidden="1" customHeight="1">
      <c r="A270" s="172">
        <v>2980</v>
      </c>
      <c r="B270" s="196" t="s">
        <v>490</v>
      </c>
      <c r="C270" s="173" t="s">
        <v>231</v>
      </c>
      <c r="D270" s="174" t="s">
        <v>188</v>
      </c>
      <c r="E270" s="175" t="s">
        <v>527</v>
      </c>
      <c r="F270" s="191" t="s">
        <v>526</v>
      </c>
      <c r="G270" s="170">
        <f t="shared" si="73"/>
        <v>0</v>
      </c>
      <c r="H270" s="170">
        <f t="shared" si="73"/>
        <v>0</v>
      </c>
      <c r="I270" s="170">
        <f t="shared" si="73"/>
        <v>0</v>
      </c>
      <c r="J270" s="170">
        <f t="shared" si="73"/>
        <v>0</v>
      </c>
      <c r="K270" s="171">
        <f>K272</f>
        <v>0</v>
      </c>
      <c r="L270" s="171">
        <f t="shared" ref="L270:R270" si="75">L272</f>
        <v>0</v>
      </c>
      <c r="M270" s="171">
        <f t="shared" si="75"/>
        <v>0</v>
      </c>
      <c r="N270" s="171">
        <f t="shared" si="75"/>
        <v>0</v>
      </c>
      <c r="O270" s="171">
        <f t="shared" si="75"/>
        <v>0</v>
      </c>
      <c r="P270" s="171">
        <f t="shared" si="75"/>
        <v>0</v>
      </c>
      <c r="Q270" s="171">
        <f t="shared" si="75"/>
        <v>0</v>
      </c>
      <c r="R270" s="171">
        <f t="shared" si="75"/>
        <v>0</v>
      </c>
    </row>
    <row r="271" spans="1:18" ht="12" hidden="1" customHeight="1">
      <c r="A271" s="172"/>
      <c r="B271" s="159"/>
      <c r="C271" s="173"/>
      <c r="D271" s="174"/>
      <c r="E271" s="168" t="s">
        <v>194</v>
      </c>
      <c r="F271" s="179" t="s">
        <v>528</v>
      </c>
      <c r="G271" s="170"/>
      <c r="H271" s="170"/>
      <c r="I271" s="170"/>
      <c r="J271" s="170"/>
      <c r="K271" s="171"/>
      <c r="L271" s="171"/>
      <c r="M271" s="171"/>
      <c r="N271" s="171"/>
      <c r="O271" s="171"/>
      <c r="P271" s="171"/>
      <c r="Q271" s="171"/>
      <c r="R271" s="171"/>
    </row>
    <row r="272" spans="1:18" ht="12" hidden="1" customHeight="1">
      <c r="A272" s="172">
        <v>2981</v>
      </c>
      <c r="B272" s="198" t="s">
        <v>490</v>
      </c>
      <c r="C272" s="182" t="s">
        <v>231</v>
      </c>
      <c r="D272" s="183" t="s">
        <v>13</v>
      </c>
      <c r="E272" s="168" t="s">
        <v>527</v>
      </c>
      <c r="F272" s="179"/>
      <c r="G272" s="170">
        <f t="shared" si="73"/>
        <v>0</v>
      </c>
      <c r="H272" s="170">
        <f t="shared" si="73"/>
        <v>0</v>
      </c>
      <c r="I272" s="170">
        <f t="shared" si="73"/>
        <v>0</v>
      </c>
      <c r="J272" s="170">
        <f t="shared" si="73"/>
        <v>0</v>
      </c>
      <c r="K272" s="171"/>
      <c r="L272" s="171"/>
      <c r="M272" s="171"/>
      <c r="N272" s="180"/>
      <c r="O272" s="180"/>
      <c r="P272" s="180"/>
      <c r="Q272" s="180"/>
      <c r="R272" s="180"/>
    </row>
    <row r="273" spans="1:18" ht="48.75" customHeight="1">
      <c r="A273" s="193">
        <v>3000</v>
      </c>
      <c r="B273" s="196" t="s">
        <v>529</v>
      </c>
      <c r="C273" s="173" t="s">
        <v>188</v>
      </c>
      <c r="D273" s="174" t="s">
        <v>188</v>
      </c>
      <c r="E273" s="197" t="s">
        <v>530</v>
      </c>
      <c r="F273" s="191" t="s">
        <v>531</v>
      </c>
      <c r="G273" s="154">
        <f t="shared" si="73"/>
        <v>1550</v>
      </c>
      <c r="H273" s="154">
        <f t="shared" si="73"/>
        <v>2800</v>
      </c>
      <c r="I273" s="154">
        <f t="shared" si="73"/>
        <v>3650</v>
      </c>
      <c r="J273" s="154">
        <f t="shared" si="73"/>
        <v>4900</v>
      </c>
      <c r="K273" s="185">
        <f>K275+K279+K282+K285+K288+K291+K294+K297+K301</f>
        <v>1550</v>
      </c>
      <c r="L273" s="185">
        <f t="shared" ref="L273:R273" si="76">L275+L279+L282+L285+L288+L291+L294+L297+L301</f>
        <v>2800</v>
      </c>
      <c r="M273" s="185">
        <f t="shared" si="76"/>
        <v>3650</v>
      </c>
      <c r="N273" s="185">
        <f t="shared" si="76"/>
        <v>4900</v>
      </c>
      <c r="O273" s="185">
        <f t="shared" si="76"/>
        <v>0</v>
      </c>
      <c r="P273" s="185">
        <f t="shared" si="76"/>
        <v>0</v>
      </c>
      <c r="Q273" s="185">
        <f t="shared" si="76"/>
        <v>0</v>
      </c>
      <c r="R273" s="185">
        <f t="shared" si="76"/>
        <v>0</v>
      </c>
    </row>
    <row r="274" spans="1:18" ht="12.75" customHeight="1">
      <c r="A274" s="167"/>
      <c r="B274" s="159"/>
      <c r="C274" s="160"/>
      <c r="D274" s="161"/>
      <c r="E274" s="168" t="s">
        <v>191</v>
      </c>
      <c r="F274" s="194" t="s">
        <v>532</v>
      </c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</row>
    <row r="275" spans="1:18" ht="12" hidden="1" customHeight="1">
      <c r="A275" s="172">
        <v>3010</v>
      </c>
      <c r="B275" s="196" t="s">
        <v>529</v>
      </c>
      <c r="C275" s="173" t="s">
        <v>13</v>
      </c>
      <c r="D275" s="174" t="s">
        <v>188</v>
      </c>
      <c r="E275" s="175" t="s">
        <v>533</v>
      </c>
      <c r="F275" s="169"/>
      <c r="G275" s="154">
        <f t="shared" si="73"/>
        <v>0</v>
      </c>
      <c r="H275" s="154">
        <f t="shared" si="73"/>
        <v>0</v>
      </c>
      <c r="I275" s="154">
        <f t="shared" si="73"/>
        <v>0</v>
      </c>
      <c r="J275" s="154">
        <f t="shared" si="73"/>
        <v>0</v>
      </c>
      <c r="K275" s="185">
        <f>K277+K278</f>
        <v>0</v>
      </c>
      <c r="L275" s="185">
        <f t="shared" ref="L275:R275" si="77">L277+L278</f>
        <v>0</v>
      </c>
      <c r="M275" s="185">
        <f t="shared" si="77"/>
        <v>0</v>
      </c>
      <c r="N275" s="185">
        <f t="shared" si="77"/>
        <v>0</v>
      </c>
      <c r="O275" s="185">
        <f t="shared" si="77"/>
        <v>0</v>
      </c>
      <c r="P275" s="185">
        <f t="shared" si="77"/>
        <v>0</v>
      </c>
      <c r="Q275" s="185">
        <f t="shared" si="77"/>
        <v>0</v>
      </c>
      <c r="R275" s="185">
        <f t="shared" si="77"/>
        <v>0</v>
      </c>
    </row>
    <row r="276" spans="1:18" ht="12" hidden="1" customHeight="1">
      <c r="A276" s="172"/>
      <c r="B276" s="159"/>
      <c r="C276" s="173"/>
      <c r="D276" s="174"/>
      <c r="E276" s="168" t="s">
        <v>194</v>
      </c>
      <c r="F276" s="179" t="s">
        <v>534</v>
      </c>
      <c r="G276" s="154"/>
      <c r="H276" s="154"/>
      <c r="I276" s="154"/>
      <c r="J276" s="154"/>
      <c r="K276" s="185"/>
      <c r="L276" s="185"/>
      <c r="M276" s="185"/>
      <c r="N276" s="185"/>
      <c r="O276" s="185"/>
      <c r="P276" s="185"/>
      <c r="Q276" s="185"/>
      <c r="R276" s="185"/>
    </row>
    <row r="277" spans="1:18" ht="12" hidden="1" customHeight="1">
      <c r="A277" s="172">
        <v>3011</v>
      </c>
      <c r="B277" s="198" t="s">
        <v>529</v>
      </c>
      <c r="C277" s="182" t="s">
        <v>13</v>
      </c>
      <c r="D277" s="183" t="s">
        <v>13</v>
      </c>
      <c r="E277" s="168" t="s">
        <v>535</v>
      </c>
      <c r="F277" s="179"/>
      <c r="G277" s="154">
        <f t="shared" si="73"/>
        <v>0</v>
      </c>
      <c r="H277" s="154">
        <f t="shared" si="73"/>
        <v>0</v>
      </c>
      <c r="I277" s="154">
        <f t="shared" si="73"/>
        <v>0</v>
      </c>
      <c r="J277" s="154">
        <f t="shared" si="73"/>
        <v>0</v>
      </c>
      <c r="K277" s="185"/>
      <c r="L277" s="185"/>
      <c r="M277" s="185"/>
      <c r="N277" s="190"/>
      <c r="O277" s="190"/>
      <c r="P277" s="190"/>
      <c r="Q277" s="190"/>
      <c r="R277" s="190"/>
    </row>
    <row r="278" spans="1:18" ht="12" hidden="1" customHeight="1">
      <c r="A278" s="172">
        <v>3012</v>
      </c>
      <c r="B278" s="198" t="s">
        <v>529</v>
      </c>
      <c r="C278" s="182" t="s">
        <v>13</v>
      </c>
      <c r="D278" s="183" t="s">
        <v>182</v>
      </c>
      <c r="E278" s="168" t="s">
        <v>536</v>
      </c>
      <c r="F278" s="191" t="s">
        <v>537</v>
      </c>
      <c r="G278" s="154">
        <f t="shared" si="73"/>
        <v>0</v>
      </c>
      <c r="H278" s="154">
        <f t="shared" si="73"/>
        <v>0</v>
      </c>
      <c r="I278" s="154">
        <f t="shared" si="73"/>
        <v>0</v>
      </c>
      <c r="J278" s="154">
        <f t="shared" si="73"/>
        <v>0</v>
      </c>
      <c r="K278" s="185"/>
      <c r="L278" s="185"/>
      <c r="M278" s="185"/>
      <c r="N278" s="185"/>
      <c r="O278" s="185"/>
      <c r="P278" s="185"/>
      <c r="Q278" s="185"/>
      <c r="R278" s="185"/>
    </row>
    <row r="279" spans="1:18" ht="12" hidden="1" customHeight="1">
      <c r="A279" s="172">
        <v>3020</v>
      </c>
      <c r="B279" s="196" t="s">
        <v>529</v>
      </c>
      <c r="C279" s="173" t="s">
        <v>182</v>
      </c>
      <c r="D279" s="174" t="s">
        <v>188</v>
      </c>
      <c r="E279" s="175" t="s">
        <v>538</v>
      </c>
      <c r="F279" s="191" t="s">
        <v>539</v>
      </c>
      <c r="G279" s="154">
        <f t="shared" si="73"/>
        <v>0</v>
      </c>
      <c r="H279" s="154">
        <f t="shared" si="73"/>
        <v>0</v>
      </c>
      <c r="I279" s="154">
        <f t="shared" si="73"/>
        <v>0</v>
      </c>
      <c r="J279" s="154">
        <f t="shared" si="73"/>
        <v>0</v>
      </c>
      <c r="K279" s="185">
        <f>K281</f>
        <v>0</v>
      </c>
      <c r="L279" s="185">
        <f t="shared" ref="L279:R279" si="78">L281</f>
        <v>0</v>
      </c>
      <c r="M279" s="185">
        <f t="shared" si="78"/>
        <v>0</v>
      </c>
      <c r="N279" s="185">
        <f t="shared" si="78"/>
        <v>0</v>
      </c>
      <c r="O279" s="185">
        <f t="shared" si="78"/>
        <v>0</v>
      </c>
      <c r="P279" s="185">
        <f t="shared" si="78"/>
        <v>0</v>
      </c>
      <c r="Q279" s="185">
        <f t="shared" si="78"/>
        <v>0</v>
      </c>
      <c r="R279" s="185">
        <f t="shared" si="78"/>
        <v>0</v>
      </c>
    </row>
    <row r="280" spans="1:18" ht="12" hidden="1" customHeight="1">
      <c r="A280" s="172"/>
      <c r="B280" s="159"/>
      <c r="C280" s="173"/>
      <c r="D280" s="174"/>
      <c r="E280" s="168" t="s">
        <v>194</v>
      </c>
      <c r="F280" s="179" t="s">
        <v>540</v>
      </c>
      <c r="G280" s="154"/>
      <c r="H280" s="154"/>
      <c r="I280" s="154"/>
      <c r="J280" s="154"/>
      <c r="K280" s="185"/>
      <c r="L280" s="185"/>
      <c r="M280" s="185"/>
      <c r="N280" s="185"/>
      <c r="O280" s="185"/>
      <c r="P280" s="185"/>
      <c r="Q280" s="185"/>
      <c r="R280" s="185"/>
    </row>
    <row r="281" spans="1:18" ht="12" hidden="1" customHeight="1">
      <c r="A281" s="172">
        <v>3021</v>
      </c>
      <c r="B281" s="198" t="s">
        <v>529</v>
      </c>
      <c r="C281" s="182" t="s">
        <v>182</v>
      </c>
      <c r="D281" s="183" t="s">
        <v>13</v>
      </c>
      <c r="E281" s="168" t="s">
        <v>538</v>
      </c>
      <c r="F281" s="179"/>
      <c r="G281" s="154">
        <f t="shared" si="73"/>
        <v>0</v>
      </c>
      <c r="H281" s="154">
        <f t="shared" si="73"/>
        <v>0</v>
      </c>
      <c r="I281" s="154">
        <f t="shared" si="73"/>
        <v>0</v>
      </c>
      <c r="J281" s="154">
        <f t="shared" si="73"/>
        <v>0</v>
      </c>
      <c r="K281" s="185"/>
      <c r="L281" s="185"/>
      <c r="M281" s="185"/>
      <c r="N281" s="190"/>
      <c r="O281" s="190"/>
      <c r="P281" s="190"/>
      <c r="Q281" s="190"/>
      <c r="R281" s="190"/>
    </row>
    <row r="282" spans="1:18" ht="12" hidden="1" customHeight="1">
      <c r="A282" s="172">
        <v>3030</v>
      </c>
      <c r="B282" s="196" t="s">
        <v>529</v>
      </c>
      <c r="C282" s="173" t="s">
        <v>183</v>
      </c>
      <c r="D282" s="174" t="s">
        <v>188</v>
      </c>
      <c r="E282" s="175" t="s">
        <v>541</v>
      </c>
      <c r="F282" s="191" t="s">
        <v>542</v>
      </c>
      <c r="G282" s="154">
        <f t="shared" si="73"/>
        <v>0</v>
      </c>
      <c r="H282" s="154">
        <f t="shared" si="73"/>
        <v>0</v>
      </c>
      <c r="I282" s="154">
        <f t="shared" si="73"/>
        <v>0</v>
      </c>
      <c r="J282" s="154">
        <f t="shared" si="73"/>
        <v>0</v>
      </c>
      <c r="K282" s="185">
        <f>K284</f>
        <v>0</v>
      </c>
      <c r="L282" s="185">
        <f t="shared" ref="L282:R282" si="79">L284</f>
        <v>0</v>
      </c>
      <c r="M282" s="185">
        <f t="shared" si="79"/>
        <v>0</v>
      </c>
      <c r="N282" s="185">
        <f t="shared" si="79"/>
        <v>0</v>
      </c>
      <c r="O282" s="185">
        <f t="shared" si="79"/>
        <v>0</v>
      </c>
      <c r="P282" s="185">
        <f t="shared" si="79"/>
        <v>0</v>
      </c>
      <c r="Q282" s="185">
        <f t="shared" si="79"/>
        <v>0</v>
      </c>
      <c r="R282" s="185">
        <f t="shared" si="79"/>
        <v>0</v>
      </c>
    </row>
    <row r="283" spans="1:18" ht="12" hidden="1" customHeight="1">
      <c r="A283" s="172"/>
      <c r="B283" s="159"/>
      <c r="C283" s="173"/>
      <c r="D283" s="174"/>
      <c r="E283" s="168" t="s">
        <v>194</v>
      </c>
      <c r="F283" s="179" t="s">
        <v>543</v>
      </c>
      <c r="G283" s="154"/>
      <c r="H283" s="154"/>
      <c r="I283" s="154"/>
      <c r="J283" s="154"/>
      <c r="K283" s="185"/>
      <c r="L283" s="185"/>
      <c r="M283" s="185"/>
      <c r="N283" s="185"/>
      <c r="O283" s="185"/>
      <c r="P283" s="185"/>
      <c r="Q283" s="185"/>
      <c r="R283" s="185"/>
    </row>
    <row r="284" spans="1:18" ht="12" hidden="1" customHeight="1">
      <c r="A284" s="172">
        <v>3031</v>
      </c>
      <c r="B284" s="198" t="s">
        <v>529</v>
      </c>
      <c r="C284" s="182" t="s">
        <v>183</v>
      </c>
      <c r="D284" s="183" t="s">
        <v>13</v>
      </c>
      <c r="E284" s="168" t="s">
        <v>541</v>
      </c>
      <c r="F284" s="179"/>
      <c r="G284" s="154">
        <f t="shared" si="73"/>
        <v>0</v>
      </c>
      <c r="H284" s="154">
        <f t="shared" si="73"/>
        <v>0</v>
      </c>
      <c r="I284" s="154">
        <f t="shared" si="73"/>
        <v>0</v>
      </c>
      <c r="J284" s="154">
        <f t="shared" si="73"/>
        <v>0</v>
      </c>
      <c r="K284" s="185"/>
      <c r="L284" s="185"/>
      <c r="M284" s="185"/>
      <c r="N284" s="190"/>
      <c r="O284" s="190"/>
      <c r="P284" s="190"/>
      <c r="Q284" s="190"/>
      <c r="R284" s="190"/>
    </row>
    <row r="285" spans="1:18" ht="12" hidden="1" customHeight="1">
      <c r="A285" s="172">
        <v>3040</v>
      </c>
      <c r="B285" s="196" t="s">
        <v>529</v>
      </c>
      <c r="C285" s="173" t="s">
        <v>184</v>
      </c>
      <c r="D285" s="174" t="s">
        <v>188</v>
      </c>
      <c r="E285" s="175" t="s">
        <v>544</v>
      </c>
      <c r="F285" s="179"/>
      <c r="G285" s="154">
        <f t="shared" si="73"/>
        <v>0</v>
      </c>
      <c r="H285" s="154">
        <f t="shared" si="73"/>
        <v>0</v>
      </c>
      <c r="I285" s="154">
        <f t="shared" si="73"/>
        <v>0</v>
      </c>
      <c r="J285" s="154">
        <f t="shared" si="73"/>
        <v>0</v>
      </c>
      <c r="K285" s="190">
        <f>K287</f>
        <v>0</v>
      </c>
      <c r="L285" s="190">
        <f t="shared" ref="L285:R285" si="80">L287</f>
        <v>0</v>
      </c>
      <c r="M285" s="190">
        <f t="shared" si="80"/>
        <v>0</v>
      </c>
      <c r="N285" s="190">
        <f t="shared" si="80"/>
        <v>0</v>
      </c>
      <c r="O285" s="190">
        <f t="shared" si="80"/>
        <v>0</v>
      </c>
      <c r="P285" s="190">
        <f t="shared" si="80"/>
        <v>0</v>
      </c>
      <c r="Q285" s="190">
        <f t="shared" si="80"/>
        <v>0</v>
      </c>
      <c r="R285" s="190">
        <f t="shared" si="80"/>
        <v>0</v>
      </c>
    </row>
    <row r="286" spans="1:18" ht="12" hidden="1" customHeight="1">
      <c r="A286" s="172"/>
      <c r="B286" s="159"/>
      <c r="C286" s="173"/>
      <c r="D286" s="174"/>
      <c r="E286" s="168" t="s">
        <v>194</v>
      </c>
      <c r="F286" s="179" t="s">
        <v>545</v>
      </c>
      <c r="G286" s="154"/>
      <c r="H286" s="154"/>
      <c r="I286" s="154"/>
      <c r="J286" s="154"/>
      <c r="K286" s="185"/>
      <c r="L286" s="185"/>
      <c r="M286" s="185"/>
      <c r="N286" s="185"/>
      <c r="O286" s="185"/>
      <c r="P286" s="185"/>
      <c r="Q286" s="185"/>
      <c r="R286" s="185"/>
    </row>
    <row r="287" spans="1:18" ht="12" hidden="1" customHeight="1">
      <c r="A287" s="172">
        <v>3041</v>
      </c>
      <c r="B287" s="198" t="s">
        <v>529</v>
      </c>
      <c r="C287" s="182" t="s">
        <v>184</v>
      </c>
      <c r="D287" s="183" t="s">
        <v>13</v>
      </c>
      <c r="E287" s="168" t="s">
        <v>544</v>
      </c>
      <c r="F287" s="179"/>
      <c r="G287" s="154">
        <f t="shared" si="73"/>
        <v>0</v>
      </c>
      <c r="H287" s="154">
        <f t="shared" si="73"/>
        <v>0</v>
      </c>
      <c r="I287" s="154">
        <f t="shared" si="73"/>
        <v>0</v>
      </c>
      <c r="J287" s="154">
        <f t="shared" si="73"/>
        <v>0</v>
      </c>
      <c r="K287" s="185"/>
      <c r="L287" s="185"/>
      <c r="M287" s="185"/>
      <c r="N287" s="190"/>
      <c r="O287" s="190"/>
      <c r="P287" s="190"/>
      <c r="Q287" s="190"/>
      <c r="R287" s="190"/>
    </row>
    <row r="288" spans="1:18" ht="12" hidden="1" customHeight="1">
      <c r="A288" s="172">
        <v>3050</v>
      </c>
      <c r="B288" s="196" t="s">
        <v>529</v>
      </c>
      <c r="C288" s="173" t="s">
        <v>219</v>
      </c>
      <c r="D288" s="174" t="s">
        <v>188</v>
      </c>
      <c r="E288" s="175" t="s">
        <v>546</v>
      </c>
      <c r="F288" s="191" t="s">
        <v>547</v>
      </c>
      <c r="G288" s="154">
        <f t="shared" si="73"/>
        <v>0</v>
      </c>
      <c r="H288" s="154">
        <f t="shared" si="73"/>
        <v>0</v>
      </c>
      <c r="I288" s="154">
        <f t="shared" si="73"/>
        <v>0</v>
      </c>
      <c r="J288" s="154">
        <f t="shared" si="73"/>
        <v>0</v>
      </c>
      <c r="K288" s="185">
        <f>K290</f>
        <v>0</v>
      </c>
      <c r="L288" s="185">
        <f t="shared" ref="L288:R288" si="81">L290</f>
        <v>0</v>
      </c>
      <c r="M288" s="185">
        <f t="shared" si="81"/>
        <v>0</v>
      </c>
      <c r="N288" s="185">
        <f t="shared" si="81"/>
        <v>0</v>
      </c>
      <c r="O288" s="185">
        <f t="shared" si="81"/>
        <v>0</v>
      </c>
      <c r="P288" s="185">
        <f t="shared" si="81"/>
        <v>0</v>
      </c>
      <c r="Q288" s="185">
        <f t="shared" si="81"/>
        <v>0</v>
      </c>
      <c r="R288" s="185">
        <f t="shared" si="81"/>
        <v>0</v>
      </c>
    </row>
    <row r="289" spans="1:18" ht="12" hidden="1" customHeight="1">
      <c r="A289" s="172"/>
      <c r="B289" s="159"/>
      <c r="C289" s="173"/>
      <c r="D289" s="174"/>
      <c r="E289" s="168" t="s">
        <v>194</v>
      </c>
      <c r="F289" s="179" t="s">
        <v>548</v>
      </c>
      <c r="G289" s="154"/>
      <c r="H289" s="154"/>
      <c r="I289" s="154"/>
      <c r="J289" s="154"/>
      <c r="K289" s="185"/>
      <c r="L289" s="185"/>
      <c r="M289" s="185"/>
      <c r="N289" s="185"/>
      <c r="O289" s="185"/>
      <c r="P289" s="185"/>
      <c r="Q289" s="185"/>
      <c r="R289" s="185"/>
    </row>
    <row r="290" spans="1:18" ht="12" hidden="1" customHeight="1">
      <c r="A290" s="172">
        <v>3051</v>
      </c>
      <c r="B290" s="198" t="s">
        <v>529</v>
      </c>
      <c r="C290" s="182" t="s">
        <v>219</v>
      </c>
      <c r="D290" s="183" t="s">
        <v>13</v>
      </c>
      <c r="E290" s="168" t="s">
        <v>546</v>
      </c>
      <c r="F290" s="179"/>
      <c r="G290" s="154">
        <f t="shared" si="73"/>
        <v>0</v>
      </c>
      <c r="H290" s="154">
        <f t="shared" si="73"/>
        <v>0</v>
      </c>
      <c r="I290" s="154">
        <f t="shared" si="73"/>
        <v>0</v>
      </c>
      <c r="J290" s="154">
        <f t="shared" si="73"/>
        <v>0</v>
      </c>
      <c r="K290" s="185"/>
      <c r="L290" s="185"/>
      <c r="M290" s="185"/>
      <c r="N290" s="190"/>
      <c r="O290" s="190"/>
      <c r="P290" s="190"/>
      <c r="Q290" s="190"/>
      <c r="R290" s="190"/>
    </row>
    <row r="291" spans="1:18" ht="12" hidden="1" customHeight="1">
      <c r="A291" s="172">
        <v>3060</v>
      </c>
      <c r="B291" s="196" t="s">
        <v>529</v>
      </c>
      <c r="C291" s="173" t="s">
        <v>224</v>
      </c>
      <c r="D291" s="174" t="s">
        <v>188</v>
      </c>
      <c r="E291" s="175" t="s">
        <v>549</v>
      </c>
      <c r="F291" s="191" t="s">
        <v>548</v>
      </c>
      <c r="G291" s="154">
        <f t="shared" si="73"/>
        <v>0</v>
      </c>
      <c r="H291" s="154">
        <f t="shared" si="73"/>
        <v>0</v>
      </c>
      <c r="I291" s="154">
        <f t="shared" si="73"/>
        <v>0</v>
      </c>
      <c r="J291" s="154">
        <f t="shared" si="73"/>
        <v>0</v>
      </c>
      <c r="K291" s="185">
        <f>K293</f>
        <v>0</v>
      </c>
      <c r="L291" s="185">
        <f t="shared" ref="L291:R291" si="82">L293</f>
        <v>0</v>
      </c>
      <c r="M291" s="185">
        <f t="shared" si="82"/>
        <v>0</v>
      </c>
      <c r="N291" s="185">
        <f t="shared" si="82"/>
        <v>0</v>
      </c>
      <c r="O291" s="185">
        <f t="shared" si="82"/>
        <v>0</v>
      </c>
      <c r="P291" s="185">
        <f t="shared" si="82"/>
        <v>0</v>
      </c>
      <c r="Q291" s="185">
        <f t="shared" si="82"/>
        <v>0</v>
      </c>
      <c r="R291" s="185">
        <f t="shared" si="82"/>
        <v>0</v>
      </c>
    </row>
    <row r="292" spans="1:18" ht="12" hidden="1" customHeight="1">
      <c r="A292" s="172"/>
      <c r="B292" s="159"/>
      <c r="C292" s="173"/>
      <c r="D292" s="174"/>
      <c r="E292" s="168" t="s">
        <v>194</v>
      </c>
      <c r="F292" s="179" t="s">
        <v>550</v>
      </c>
      <c r="G292" s="154"/>
      <c r="H292" s="154"/>
      <c r="I292" s="154"/>
      <c r="J292" s="154"/>
      <c r="K292" s="185"/>
      <c r="L292" s="185"/>
      <c r="M292" s="185"/>
      <c r="N292" s="185"/>
      <c r="O292" s="185"/>
      <c r="P292" s="185"/>
      <c r="Q292" s="185"/>
      <c r="R292" s="185"/>
    </row>
    <row r="293" spans="1:18" ht="12" hidden="1" customHeight="1">
      <c r="A293" s="172">
        <v>3061</v>
      </c>
      <c r="B293" s="198" t="s">
        <v>529</v>
      </c>
      <c r="C293" s="182" t="s">
        <v>224</v>
      </c>
      <c r="D293" s="183" t="s">
        <v>13</v>
      </c>
      <c r="E293" s="168" t="s">
        <v>549</v>
      </c>
      <c r="F293" s="179"/>
      <c r="G293" s="154">
        <f t="shared" si="73"/>
        <v>0</v>
      </c>
      <c r="H293" s="154">
        <f t="shared" si="73"/>
        <v>0</v>
      </c>
      <c r="I293" s="154">
        <f t="shared" si="73"/>
        <v>0</v>
      </c>
      <c r="J293" s="154">
        <f t="shared" si="73"/>
        <v>0</v>
      </c>
      <c r="K293" s="185"/>
      <c r="L293" s="185"/>
      <c r="M293" s="185"/>
      <c r="N293" s="190"/>
      <c r="O293" s="190"/>
      <c r="P293" s="190"/>
      <c r="Q293" s="190"/>
      <c r="R293" s="190"/>
    </row>
    <row r="294" spans="1:18" ht="29.25" customHeight="1">
      <c r="A294" s="172">
        <v>3070</v>
      </c>
      <c r="B294" s="196" t="s">
        <v>529</v>
      </c>
      <c r="C294" s="173" t="s">
        <v>229</v>
      </c>
      <c r="D294" s="174" t="s">
        <v>188</v>
      </c>
      <c r="E294" s="175" t="s">
        <v>551</v>
      </c>
      <c r="F294" s="191" t="s">
        <v>550</v>
      </c>
      <c r="G294" s="154">
        <f t="shared" si="73"/>
        <v>1550</v>
      </c>
      <c r="H294" s="154">
        <f t="shared" si="73"/>
        <v>2800</v>
      </c>
      <c r="I294" s="154">
        <f t="shared" si="73"/>
        <v>3650</v>
      </c>
      <c r="J294" s="154">
        <f t="shared" si="73"/>
        <v>4900</v>
      </c>
      <c r="K294" s="185">
        <f>K296</f>
        <v>1550</v>
      </c>
      <c r="L294" s="185">
        <f t="shared" ref="L294:R294" si="83">L296</f>
        <v>2800</v>
      </c>
      <c r="M294" s="185">
        <f t="shared" si="83"/>
        <v>3650</v>
      </c>
      <c r="N294" s="185">
        <f t="shared" si="83"/>
        <v>4900</v>
      </c>
      <c r="O294" s="185">
        <f t="shared" si="83"/>
        <v>0</v>
      </c>
      <c r="P294" s="185">
        <f t="shared" si="83"/>
        <v>0</v>
      </c>
      <c r="Q294" s="185">
        <f t="shared" si="83"/>
        <v>0</v>
      </c>
      <c r="R294" s="185">
        <f t="shared" si="83"/>
        <v>0</v>
      </c>
    </row>
    <row r="295" spans="1:18" ht="9.75" customHeight="1">
      <c r="A295" s="172"/>
      <c r="B295" s="159"/>
      <c r="C295" s="173"/>
      <c r="D295" s="174"/>
      <c r="E295" s="168" t="s">
        <v>194</v>
      </c>
      <c r="F295" s="179" t="s">
        <v>552</v>
      </c>
      <c r="G295" s="154"/>
      <c r="H295" s="154"/>
      <c r="I295" s="154"/>
      <c r="J295" s="154"/>
      <c r="K295" s="185"/>
      <c r="L295" s="185"/>
      <c r="M295" s="185"/>
      <c r="N295" s="185"/>
      <c r="O295" s="185"/>
      <c r="P295" s="185"/>
      <c r="Q295" s="185"/>
      <c r="R295" s="185"/>
    </row>
    <row r="296" spans="1:18" ht="15.75" customHeight="1">
      <c r="A296" s="172">
        <v>3071</v>
      </c>
      <c r="B296" s="198" t="s">
        <v>529</v>
      </c>
      <c r="C296" s="182" t="s">
        <v>229</v>
      </c>
      <c r="D296" s="183" t="s">
        <v>13</v>
      </c>
      <c r="E296" s="168" t="s">
        <v>551</v>
      </c>
      <c r="F296" s="179"/>
      <c r="G296" s="154">
        <f t="shared" si="73"/>
        <v>1550</v>
      </c>
      <c r="H296" s="154">
        <f t="shared" si="73"/>
        <v>2800</v>
      </c>
      <c r="I296" s="154">
        <f t="shared" si="73"/>
        <v>3650</v>
      </c>
      <c r="J296" s="154">
        <f t="shared" si="73"/>
        <v>4900</v>
      </c>
      <c r="K296" s="185">
        <f>'[1]soc ogn'!G32+'[1]nvir. b`h'!G133</f>
        <v>1550</v>
      </c>
      <c r="L296" s="185">
        <f>'[1]soc ogn'!H32+'[1]nvir. b`h'!H133</f>
        <v>2800</v>
      </c>
      <c r="M296" s="185">
        <f>'[1]soc ogn'!I32+'[1]nvir. b`h'!I32</f>
        <v>3650</v>
      </c>
      <c r="N296" s="185">
        <f>'[1]soc ogn'!J32+'[1]nvir. b`h'!F32</f>
        <v>4900</v>
      </c>
      <c r="O296" s="190">
        <f>'[1]soc ogn'!G150</f>
        <v>0</v>
      </c>
      <c r="P296" s="190">
        <f>'[1]soc ogn'!H150</f>
        <v>0</v>
      </c>
      <c r="Q296" s="190">
        <f>'[1]soc ogn'!I150</f>
        <v>0</v>
      </c>
      <c r="R296" s="190">
        <f>'[1]soc ogn'!J150</f>
        <v>0</v>
      </c>
    </row>
    <row r="297" spans="1:18" ht="12" hidden="1" customHeight="1">
      <c r="A297" s="172">
        <v>3080</v>
      </c>
      <c r="B297" s="196" t="s">
        <v>529</v>
      </c>
      <c r="C297" s="173" t="s">
        <v>231</v>
      </c>
      <c r="D297" s="174" t="s">
        <v>188</v>
      </c>
      <c r="E297" s="175" t="s">
        <v>553</v>
      </c>
      <c r="F297" s="191" t="s">
        <v>554</v>
      </c>
      <c r="G297" s="170">
        <f t="shared" si="73"/>
        <v>0</v>
      </c>
      <c r="H297" s="170">
        <f t="shared" si="73"/>
        <v>0</v>
      </c>
      <c r="I297" s="170">
        <f t="shared" si="73"/>
        <v>0</v>
      </c>
      <c r="J297" s="170">
        <f t="shared" si="73"/>
        <v>0</v>
      </c>
      <c r="K297" s="171">
        <f>K299</f>
        <v>0</v>
      </c>
      <c r="L297" s="171">
        <f t="shared" ref="L297:R297" si="84">L299</f>
        <v>0</v>
      </c>
      <c r="M297" s="171">
        <f t="shared" si="84"/>
        <v>0</v>
      </c>
      <c r="N297" s="171">
        <f t="shared" si="84"/>
        <v>0</v>
      </c>
      <c r="O297" s="171">
        <f t="shared" si="84"/>
        <v>0</v>
      </c>
      <c r="P297" s="171">
        <f t="shared" si="84"/>
        <v>0</v>
      </c>
      <c r="Q297" s="171">
        <f t="shared" si="84"/>
        <v>0</v>
      </c>
      <c r="R297" s="171">
        <f t="shared" si="84"/>
        <v>0</v>
      </c>
    </row>
    <row r="298" spans="1:18" ht="12" hidden="1" customHeight="1">
      <c r="A298" s="172"/>
      <c r="B298" s="159"/>
      <c r="C298" s="173"/>
      <c r="D298" s="174"/>
      <c r="E298" s="168" t="s">
        <v>194</v>
      </c>
      <c r="F298" s="179" t="s">
        <v>555</v>
      </c>
      <c r="G298" s="170"/>
      <c r="H298" s="170"/>
      <c r="I298" s="170"/>
      <c r="J298" s="170"/>
      <c r="K298" s="171"/>
      <c r="L298" s="171"/>
      <c r="M298" s="171"/>
      <c r="N298" s="171"/>
      <c r="O298" s="171"/>
      <c r="P298" s="171"/>
      <c r="Q298" s="171"/>
      <c r="R298" s="171"/>
    </row>
    <row r="299" spans="1:18" ht="12" hidden="1" customHeight="1">
      <c r="A299" s="172">
        <v>3081</v>
      </c>
      <c r="B299" s="198" t="s">
        <v>529</v>
      </c>
      <c r="C299" s="182" t="s">
        <v>231</v>
      </c>
      <c r="D299" s="183" t="s">
        <v>13</v>
      </c>
      <c r="E299" s="168" t="s">
        <v>553</v>
      </c>
      <c r="F299" s="179"/>
      <c r="G299" s="170">
        <f t="shared" si="73"/>
        <v>0</v>
      </c>
      <c r="H299" s="170">
        <f t="shared" si="73"/>
        <v>0</v>
      </c>
      <c r="I299" s="170">
        <f t="shared" si="73"/>
        <v>0</v>
      </c>
      <c r="J299" s="170">
        <f t="shared" si="73"/>
        <v>0</v>
      </c>
      <c r="K299" s="171"/>
      <c r="L299" s="171"/>
      <c r="M299" s="171"/>
      <c r="N299" s="180"/>
      <c r="O299" s="180"/>
      <c r="P299" s="180"/>
      <c r="Q299" s="180"/>
      <c r="R299" s="180"/>
    </row>
    <row r="300" spans="1:18" ht="12" hidden="1" customHeight="1">
      <c r="A300" s="172"/>
      <c r="B300" s="159"/>
      <c r="C300" s="173"/>
      <c r="D300" s="174"/>
      <c r="E300" s="168" t="s">
        <v>194</v>
      </c>
      <c r="F300" s="191" t="s">
        <v>556</v>
      </c>
      <c r="G300" s="170"/>
      <c r="H300" s="170"/>
      <c r="I300" s="170"/>
      <c r="J300" s="170"/>
      <c r="K300" s="171"/>
      <c r="L300" s="171"/>
      <c r="M300" s="171"/>
      <c r="N300" s="171"/>
      <c r="O300" s="171"/>
      <c r="P300" s="171"/>
      <c r="Q300" s="171"/>
      <c r="R300" s="171"/>
    </row>
    <row r="301" spans="1:18" ht="12" hidden="1" customHeight="1">
      <c r="A301" s="172">
        <v>3090</v>
      </c>
      <c r="B301" s="196" t="s">
        <v>529</v>
      </c>
      <c r="C301" s="173" t="s">
        <v>367</v>
      </c>
      <c r="D301" s="174" t="s">
        <v>188</v>
      </c>
      <c r="E301" s="175" t="s">
        <v>557</v>
      </c>
      <c r="F301" s="179"/>
      <c r="G301" s="170">
        <f t="shared" si="73"/>
        <v>0</v>
      </c>
      <c r="H301" s="170">
        <f t="shared" si="73"/>
        <v>0</v>
      </c>
      <c r="I301" s="170">
        <f t="shared" si="73"/>
        <v>0</v>
      </c>
      <c r="J301" s="170">
        <f t="shared" si="73"/>
        <v>0</v>
      </c>
      <c r="K301" s="171">
        <f>K303+K304</f>
        <v>0</v>
      </c>
      <c r="L301" s="171">
        <f t="shared" ref="L301:R301" si="85">L303+L304</f>
        <v>0</v>
      </c>
      <c r="M301" s="171">
        <f t="shared" si="85"/>
        <v>0</v>
      </c>
      <c r="N301" s="171">
        <f t="shared" si="85"/>
        <v>0</v>
      </c>
      <c r="O301" s="171">
        <f t="shared" si="85"/>
        <v>0</v>
      </c>
      <c r="P301" s="171">
        <f t="shared" si="85"/>
        <v>0</v>
      </c>
      <c r="Q301" s="171">
        <f t="shared" si="85"/>
        <v>0</v>
      </c>
      <c r="R301" s="171">
        <f t="shared" si="85"/>
        <v>0</v>
      </c>
    </row>
    <row r="302" spans="1:18" ht="12" hidden="1" customHeight="1">
      <c r="A302" s="172"/>
      <c r="B302" s="159"/>
      <c r="C302" s="173"/>
      <c r="D302" s="174"/>
      <c r="E302" s="168" t="s">
        <v>194</v>
      </c>
      <c r="F302" s="179" t="s">
        <v>558</v>
      </c>
      <c r="G302" s="170"/>
      <c r="H302" s="170"/>
      <c r="I302" s="170"/>
      <c r="J302" s="170"/>
      <c r="K302" s="171"/>
      <c r="L302" s="171"/>
      <c r="M302" s="171"/>
      <c r="N302" s="171"/>
      <c r="O302" s="171"/>
      <c r="P302" s="171"/>
      <c r="Q302" s="171"/>
      <c r="R302" s="171"/>
    </row>
    <row r="303" spans="1:18" ht="12" hidden="1" customHeight="1">
      <c r="A303" s="252">
        <v>3091</v>
      </c>
      <c r="B303" s="198" t="s">
        <v>529</v>
      </c>
      <c r="C303" s="253" t="s">
        <v>367</v>
      </c>
      <c r="D303" s="254" t="s">
        <v>13</v>
      </c>
      <c r="E303" s="255" t="s">
        <v>557</v>
      </c>
      <c r="F303" s="179"/>
      <c r="G303" s="170">
        <f t="shared" si="73"/>
        <v>0</v>
      </c>
      <c r="H303" s="170">
        <f t="shared" si="73"/>
        <v>0</v>
      </c>
      <c r="I303" s="170">
        <f t="shared" si="73"/>
        <v>0</v>
      </c>
      <c r="J303" s="170">
        <f t="shared" si="73"/>
        <v>0</v>
      </c>
      <c r="K303" s="171"/>
      <c r="L303" s="171"/>
      <c r="M303" s="171"/>
      <c r="N303" s="180"/>
      <c r="O303" s="180"/>
      <c r="P303" s="180"/>
      <c r="Q303" s="180"/>
      <c r="R303" s="180"/>
    </row>
    <row r="304" spans="1:18" ht="12" hidden="1" customHeight="1">
      <c r="A304" s="252">
        <v>3092</v>
      </c>
      <c r="B304" s="198" t="s">
        <v>529</v>
      </c>
      <c r="C304" s="253" t="s">
        <v>367</v>
      </c>
      <c r="D304" s="254" t="s">
        <v>182</v>
      </c>
      <c r="E304" s="255" t="s">
        <v>559</v>
      </c>
      <c r="F304" s="191" t="s">
        <v>560</v>
      </c>
      <c r="G304" s="170">
        <f t="shared" si="73"/>
        <v>0</v>
      </c>
      <c r="H304" s="170">
        <f t="shared" si="73"/>
        <v>0</v>
      </c>
      <c r="I304" s="170">
        <f t="shared" si="73"/>
        <v>0</v>
      </c>
      <c r="J304" s="170">
        <f t="shared" si="73"/>
        <v>0</v>
      </c>
      <c r="K304" s="171"/>
      <c r="L304" s="171"/>
      <c r="M304" s="171"/>
      <c r="N304" s="171"/>
      <c r="O304" s="171"/>
      <c r="P304" s="171"/>
      <c r="Q304" s="171"/>
      <c r="R304" s="171"/>
    </row>
    <row r="305" spans="1:18" ht="27" customHeight="1">
      <c r="A305" s="256">
        <v>3100</v>
      </c>
      <c r="B305" s="173" t="s">
        <v>561</v>
      </c>
      <c r="C305" s="173" t="s">
        <v>188</v>
      </c>
      <c r="D305" s="174" t="s">
        <v>188</v>
      </c>
      <c r="E305" s="257" t="s">
        <v>562</v>
      </c>
      <c r="F305" s="191"/>
      <c r="G305" s="154">
        <f t="shared" si="73"/>
        <v>35000</v>
      </c>
      <c r="H305" s="154">
        <f t="shared" si="73"/>
        <v>83000</v>
      </c>
      <c r="I305" s="154">
        <f t="shared" si="73"/>
        <v>103000</v>
      </c>
      <c r="J305" s="154">
        <f t="shared" si="73"/>
        <v>153655.73000000001</v>
      </c>
      <c r="K305" s="184">
        <f>K307</f>
        <v>35000</v>
      </c>
      <c r="L305" s="185">
        <f>L307</f>
        <v>83000</v>
      </c>
      <c r="M305" s="185">
        <f t="shared" ref="M305:R305" si="86">M307</f>
        <v>103000</v>
      </c>
      <c r="N305" s="258">
        <f>N307</f>
        <v>153655.73000000001</v>
      </c>
      <c r="O305" s="185">
        <f t="shared" si="86"/>
        <v>0</v>
      </c>
      <c r="P305" s="185">
        <f t="shared" si="86"/>
        <v>0</v>
      </c>
      <c r="Q305" s="185">
        <f t="shared" si="86"/>
        <v>0</v>
      </c>
      <c r="R305" s="185">
        <f t="shared" si="86"/>
        <v>0</v>
      </c>
    </row>
    <row r="306" spans="1:18" ht="12" hidden="1" customHeight="1">
      <c r="A306" s="252"/>
      <c r="B306" s="159"/>
      <c r="C306" s="160"/>
      <c r="D306" s="161"/>
      <c r="E306" s="168" t="s">
        <v>191</v>
      </c>
      <c r="F306" s="194"/>
      <c r="G306" s="88"/>
      <c r="H306" s="88"/>
      <c r="I306" s="154"/>
      <c r="J306" s="154"/>
      <c r="K306" s="184"/>
      <c r="L306" s="185"/>
      <c r="M306" s="185"/>
      <c r="N306" s="258"/>
      <c r="O306" s="185"/>
      <c r="P306" s="185"/>
      <c r="Q306" s="185"/>
      <c r="R306" s="185"/>
    </row>
    <row r="307" spans="1:18" ht="29.25" customHeight="1">
      <c r="A307" s="252">
        <v>3110</v>
      </c>
      <c r="B307" s="259" t="s">
        <v>561</v>
      </c>
      <c r="C307" s="259" t="s">
        <v>13</v>
      </c>
      <c r="D307" s="260" t="s">
        <v>188</v>
      </c>
      <c r="E307" s="247" t="s">
        <v>563</v>
      </c>
      <c r="F307" s="169"/>
      <c r="G307" s="154">
        <f t="shared" si="73"/>
        <v>35000</v>
      </c>
      <c r="H307" s="154">
        <f>L307+P307</f>
        <v>83000</v>
      </c>
      <c r="I307" s="154">
        <f>M307+Q307</f>
        <v>103000</v>
      </c>
      <c r="J307" s="154">
        <f>N307+R307</f>
        <v>153655.73000000001</v>
      </c>
      <c r="K307" s="185">
        <f>K309</f>
        <v>35000</v>
      </c>
      <c r="L307" s="185">
        <f>L309</f>
        <v>83000</v>
      </c>
      <c r="M307" s="185">
        <f>M309</f>
        <v>103000</v>
      </c>
      <c r="N307" s="258">
        <f>N309</f>
        <v>153655.73000000001</v>
      </c>
      <c r="O307" s="185"/>
      <c r="P307" s="185">
        <f>P309</f>
        <v>0</v>
      </c>
      <c r="Q307" s="185">
        <f>Q309</f>
        <v>0</v>
      </c>
      <c r="R307" s="185">
        <f>R309</f>
        <v>0</v>
      </c>
    </row>
    <row r="308" spans="1:18" ht="11.25" customHeight="1">
      <c r="A308" s="252"/>
      <c r="B308" s="159"/>
      <c r="C308" s="173"/>
      <c r="D308" s="174"/>
      <c r="E308" s="168" t="s">
        <v>194</v>
      </c>
      <c r="F308" s="191"/>
      <c r="G308" s="170"/>
      <c r="H308" s="88"/>
      <c r="I308" s="154"/>
      <c r="J308" s="154"/>
      <c r="K308" s="184"/>
      <c r="L308" s="185"/>
      <c r="M308" s="185"/>
      <c r="N308" s="185"/>
      <c r="O308" s="185"/>
      <c r="P308" s="185"/>
      <c r="Q308" s="185"/>
      <c r="R308" s="185"/>
    </row>
    <row r="309" spans="1:18" ht="16.5" customHeight="1" thickBot="1">
      <c r="A309" s="261">
        <v>3112</v>
      </c>
      <c r="B309" s="262" t="s">
        <v>561</v>
      </c>
      <c r="C309" s="262" t="s">
        <v>13</v>
      </c>
      <c r="D309" s="263" t="s">
        <v>182</v>
      </c>
      <c r="E309" s="264" t="s">
        <v>564</v>
      </c>
      <c r="F309" s="179"/>
      <c r="G309" s="154">
        <f>K309+O309</f>
        <v>35000</v>
      </c>
      <c r="H309" s="154">
        <f>L309+P309</f>
        <v>83000</v>
      </c>
      <c r="I309" s="154">
        <f>M309+Q309</f>
        <v>103000</v>
      </c>
      <c r="J309" s="154">
        <f>N309+R309</f>
        <v>153655.73000000001</v>
      </c>
      <c r="K309" s="185">
        <f>'[1]pah fond '!G32+'[1]ekam erams bashx nor'!L140</f>
        <v>35000</v>
      </c>
      <c r="L309" s="185">
        <f>'[1]pah fond '!H32+'[1]ekam erams bashx nor'!M140</f>
        <v>83000</v>
      </c>
      <c r="M309" s="185">
        <f>'[1]pah fond '!I32+'[1]ekam erams bashx nor'!N140</f>
        <v>103000</v>
      </c>
      <c r="N309" s="184">
        <f>'[1]pah fond '!J32+'[1]ekam erams bashx nor'!O140</f>
        <v>153655.73000000001</v>
      </c>
      <c r="O309" s="190"/>
      <c r="P309" s="190">
        <f>'[1]pah fond '!H150</f>
        <v>0</v>
      </c>
      <c r="Q309" s="190">
        <f>'[1]pah fond '!I150</f>
        <v>0</v>
      </c>
      <c r="R309" s="190">
        <f>'[1]pah fond '!J150</f>
        <v>0</v>
      </c>
    </row>
    <row r="311" spans="1:18">
      <c r="G311" s="266"/>
    </row>
    <row r="312" spans="1:18" s="113" customFormat="1" ht="8.25" customHeight="1">
      <c r="B312" s="114"/>
      <c r="C312" s="115"/>
      <c r="D312" s="116"/>
      <c r="E312" s="116"/>
      <c r="F312" s="116"/>
      <c r="G312" s="116"/>
    </row>
    <row r="313" spans="1:18" s="113" customFormat="1" ht="15" customHeight="1">
      <c r="A313" s="117" t="s">
        <v>160</v>
      </c>
      <c r="B313" s="114"/>
      <c r="C313" s="115"/>
      <c r="D313" s="116"/>
      <c r="E313" s="116"/>
      <c r="F313" s="116"/>
      <c r="G313" s="116"/>
      <c r="H313" s="107"/>
      <c r="I313" s="118"/>
    </row>
    <row r="314" spans="1:18" s="113" customFormat="1" ht="12.75" customHeight="1">
      <c r="A314" s="119" t="s">
        <v>161</v>
      </c>
      <c r="B314" s="114"/>
      <c r="C314" s="115"/>
      <c r="D314" s="116"/>
      <c r="E314" s="116"/>
      <c r="F314" s="116"/>
      <c r="G314" s="116"/>
    </row>
    <row r="315" spans="1:18" s="113" customFormat="1" ht="1.5" hidden="1" customHeight="1">
      <c r="A315" s="120"/>
      <c r="B315" s="114"/>
      <c r="C315" s="115"/>
      <c r="D315" s="116"/>
      <c r="E315" s="116"/>
      <c r="F315" s="116"/>
      <c r="G315" s="116"/>
    </row>
    <row r="316" spans="1:18" s="113" customFormat="1" ht="12.75" customHeight="1">
      <c r="A316" s="121" t="s">
        <v>162</v>
      </c>
      <c r="B316" s="114"/>
      <c r="C316" s="115"/>
      <c r="D316" s="116"/>
      <c r="E316" s="116"/>
      <c r="F316" s="116"/>
      <c r="G316" s="116"/>
      <c r="H316" s="118"/>
    </row>
    <row r="317" spans="1:18" s="113" customFormat="1" ht="15" hidden="1" customHeight="1">
      <c r="A317" s="122"/>
      <c r="B317" s="114"/>
      <c r="C317" s="115"/>
      <c r="D317" s="116"/>
      <c r="E317" s="116"/>
      <c r="F317" s="116"/>
      <c r="G317" s="116"/>
    </row>
    <row r="318" spans="1:18" s="113" customFormat="1" ht="12.75" customHeight="1">
      <c r="A318" s="123" t="s">
        <v>163</v>
      </c>
      <c r="B318" s="114"/>
      <c r="C318" s="115"/>
      <c r="D318" s="116"/>
      <c r="E318" s="116"/>
      <c r="F318" s="116"/>
      <c r="G318" s="116"/>
      <c r="I318" s="124"/>
    </row>
    <row r="319" spans="1:18" s="113" customFormat="1" ht="11.25" customHeight="1">
      <c r="A319" s="123" t="s">
        <v>164</v>
      </c>
      <c r="B319" s="114"/>
      <c r="C319" s="115"/>
      <c r="D319" s="116"/>
      <c r="E319" s="116"/>
      <c r="F319" s="116"/>
      <c r="G319" s="116"/>
      <c r="I319" s="124"/>
    </row>
    <row r="320" spans="1:18" s="113" customFormat="1" ht="15" customHeight="1">
      <c r="A320" s="125"/>
      <c r="B320" s="114"/>
      <c r="C320" s="115"/>
      <c r="D320" s="116"/>
      <c r="E320" s="116"/>
      <c r="F320" s="116"/>
      <c r="G320" s="116"/>
    </row>
    <row r="321" spans="2:7" s="113" customFormat="1" ht="15" customHeight="1">
      <c r="B321" s="114"/>
      <c r="C321" s="115"/>
      <c r="D321" s="116"/>
      <c r="E321" s="116"/>
      <c r="F321" s="116"/>
      <c r="G321" s="116"/>
    </row>
  </sheetData>
  <mergeCells count="14">
    <mergeCell ref="F7:F8"/>
    <mergeCell ref="G7:J7"/>
    <mergeCell ref="K7:N7"/>
    <mergeCell ref="O7:R7"/>
    <mergeCell ref="B1:R1"/>
    <mergeCell ref="B2:R2"/>
    <mergeCell ref="A3:R3"/>
    <mergeCell ref="B5:Q5"/>
    <mergeCell ref="N6:R6"/>
    <mergeCell ref="A7:A8"/>
    <mergeCell ref="B7:B8"/>
    <mergeCell ref="C7:C8"/>
    <mergeCell ref="D7:D8"/>
    <mergeCell ref="E7:E8"/>
  </mergeCells>
  <pageMargins left="0" right="0" top="0.28999999999999998" bottom="0.25" header="0.25" footer="0.25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G31" sqref="G31"/>
    </sheetView>
  </sheetViews>
  <sheetFormatPr defaultRowHeight="15"/>
  <cols>
    <col min="1" max="1" width="5.140625" style="612" customWidth="1"/>
    <col min="2" max="2" width="4" style="622" customWidth="1"/>
    <col min="3" max="3" width="4.5703125" style="623" customWidth="1"/>
    <col min="4" max="4" width="4.140625" style="624" customWidth="1"/>
    <col min="5" max="5" width="43.140625" style="616" customWidth="1"/>
    <col min="6" max="6" width="13.42578125" style="617" customWidth="1"/>
    <col min="7" max="7" width="13.140625" style="618" customWidth="1"/>
    <col min="8" max="8" width="16.5703125" style="618" customWidth="1"/>
    <col min="9" max="9" width="22.28515625" style="618" customWidth="1"/>
    <col min="10" max="10" width="16.140625" style="618" bestFit="1" customWidth="1"/>
    <col min="11" max="11" width="16.28515625" style="618" customWidth="1"/>
    <col min="12" max="256" width="9.140625" style="618"/>
    <col min="257" max="257" width="5.140625" style="618" customWidth="1"/>
    <col min="258" max="258" width="4" style="618" customWidth="1"/>
    <col min="259" max="259" width="4.5703125" style="618" customWidth="1"/>
    <col min="260" max="260" width="4.140625" style="618" customWidth="1"/>
    <col min="261" max="261" width="43.140625" style="618" customWidth="1"/>
    <col min="262" max="262" width="13.42578125" style="618" customWidth="1"/>
    <col min="263" max="263" width="13.140625" style="618" customWidth="1"/>
    <col min="264" max="264" width="16.5703125" style="618" customWidth="1"/>
    <col min="265" max="265" width="22.28515625" style="618" customWidth="1"/>
    <col min="266" max="266" width="16.140625" style="618" bestFit="1" customWidth="1"/>
    <col min="267" max="267" width="16.28515625" style="618" customWidth="1"/>
    <col min="268" max="512" width="9.140625" style="618"/>
    <col min="513" max="513" width="5.140625" style="618" customWidth="1"/>
    <col min="514" max="514" width="4" style="618" customWidth="1"/>
    <col min="515" max="515" width="4.5703125" style="618" customWidth="1"/>
    <col min="516" max="516" width="4.140625" style="618" customWidth="1"/>
    <col min="517" max="517" width="43.140625" style="618" customWidth="1"/>
    <col min="518" max="518" width="13.42578125" style="618" customWidth="1"/>
    <col min="519" max="519" width="13.140625" style="618" customWidth="1"/>
    <col min="520" max="520" width="16.5703125" style="618" customWidth="1"/>
    <col min="521" max="521" width="22.28515625" style="618" customWidth="1"/>
    <col min="522" max="522" width="16.140625" style="618" bestFit="1" customWidth="1"/>
    <col min="523" max="523" width="16.28515625" style="618" customWidth="1"/>
    <col min="524" max="768" width="9.140625" style="618"/>
    <col min="769" max="769" width="5.140625" style="618" customWidth="1"/>
    <col min="770" max="770" width="4" style="618" customWidth="1"/>
    <col min="771" max="771" width="4.5703125" style="618" customWidth="1"/>
    <col min="772" max="772" width="4.140625" style="618" customWidth="1"/>
    <col min="773" max="773" width="43.140625" style="618" customWidth="1"/>
    <col min="774" max="774" width="13.42578125" style="618" customWidth="1"/>
    <col min="775" max="775" width="13.140625" style="618" customWidth="1"/>
    <col min="776" max="776" width="16.5703125" style="618" customWidth="1"/>
    <col min="777" max="777" width="22.28515625" style="618" customWidth="1"/>
    <col min="778" max="778" width="16.140625" style="618" bestFit="1" customWidth="1"/>
    <col min="779" max="779" width="16.28515625" style="618" customWidth="1"/>
    <col min="780" max="1024" width="9.140625" style="618"/>
    <col min="1025" max="1025" width="5.140625" style="618" customWidth="1"/>
    <col min="1026" max="1026" width="4" style="618" customWidth="1"/>
    <col min="1027" max="1027" width="4.5703125" style="618" customWidth="1"/>
    <col min="1028" max="1028" width="4.140625" style="618" customWidth="1"/>
    <col min="1029" max="1029" width="43.140625" style="618" customWidth="1"/>
    <col min="1030" max="1030" width="13.42578125" style="618" customWidth="1"/>
    <col min="1031" max="1031" width="13.140625" style="618" customWidth="1"/>
    <col min="1032" max="1032" width="16.5703125" style="618" customWidth="1"/>
    <col min="1033" max="1033" width="22.28515625" style="618" customWidth="1"/>
    <col min="1034" max="1034" width="16.140625" style="618" bestFit="1" customWidth="1"/>
    <col min="1035" max="1035" width="16.28515625" style="618" customWidth="1"/>
    <col min="1036" max="1280" width="9.140625" style="618"/>
    <col min="1281" max="1281" width="5.140625" style="618" customWidth="1"/>
    <col min="1282" max="1282" width="4" style="618" customWidth="1"/>
    <col min="1283" max="1283" width="4.5703125" style="618" customWidth="1"/>
    <col min="1284" max="1284" width="4.140625" style="618" customWidth="1"/>
    <col min="1285" max="1285" width="43.140625" style="618" customWidth="1"/>
    <col min="1286" max="1286" width="13.42578125" style="618" customWidth="1"/>
    <col min="1287" max="1287" width="13.140625" style="618" customWidth="1"/>
    <col min="1288" max="1288" width="16.5703125" style="618" customWidth="1"/>
    <col min="1289" max="1289" width="22.28515625" style="618" customWidth="1"/>
    <col min="1290" max="1290" width="16.140625" style="618" bestFit="1" customWidth="1"/>
    <col min="1291" max="1291" width="16.28515625" style="618" customWidth="1"/>
    <col min="1292" max="1536" width="9.140625" style="618"/>
    <col min="1537" max="1537" width="5.140625" style="618" customWidth="1"/>
    <col min="1538" max="1538" width="4" style="618" customWidth="1"/>
    <col min="1539" max="1539" width="4.5703125" style="618" customWidth="1"/>
    <col min="1540" max="1540" width="4.140625" style="618" customWidth="1"/>
    <col min="1541" max="1541" width="43.140625" style="618" customWidth="1"/>
    <col min="1542" max="1542" width="13.42578125" style="618" customWidth="1"/>
    <col min="1543" max="1543" width="13.140625" style="618" customWidth="1"/>
    <col min="1544" max="1544" width="16.5703125" style="618" customWidth="1"/>
    <col min="1545" max="1545" width="22.28515625" style="618" customWidth="1"/>
    <col min="1546" max="1546" width="16.140625" style="618" bestFit="1" customWidth="1"/>
    <col min="1547" max="1547" width="16.28515625" style="618" customWidth="1"/>
    <col min="1548" max="1792" width="9.140625" style="618"/>
    <col min="1793" max="1793" width="5.140625" style="618" customWidth="1"/>
    <col min="1794" max="1794" width="4" style="618" customWidth="1"/>
    <col min="1795" max="1795" width="4.5703125" style="618" customWidth="1"/>
    <col min="1796" max="1796" width="4.140625" style="618" customWidth="1"/>
    <col min="1797" max="1797" width="43.140625" style="618" customWidth="1"/>
    <col min="1798" max="1798" width="13.42578125" style="618" customWidth="1"/>
    <col min="1799" max="1799" width="13.140625" style="618" customWidth="1"/>
    <col min="1800" max="1800" width="16.5703125" style="618" customWidth="1"/>
    <col min="1801" max="1801" width="22.28515625" style="618" customWidth="1"/>
    <col min="1802" max="1802" width="16.140625" style="618" bestFit="1" customWidth="1"/>
    <col min="1803" max="1803" width="16.28515625" style="618" customWidth="1"/>
    <col min="1804" max="2048" width="9.140625" style="618"/>
    <col min="2049" max="2049" width="5.140625" style="618" customWidth="1"/>
    <col min="2050" max="2050" width="4" style="618" customWidth="1"/>
    <col min="2051" max="2051" width="4.5703125" style="618" customWidth="1"/>
    <col min="2052" max="2052" width="4.140625" style="618" customWidth="1"/>
    <col min="2053" max="2053" width="43.140625" style="618" customWidth="1"/>
    <col min="2054" max="2054" width="13.42578125" style="618" customWidth="1"/>
    <col min="2055" max="2055" width="13.140625" style="618" customWidth="1"/>
    <col min="2056" max="2056" width="16.5703125" style="618" customWidth="1"/>
    <col min="2057" max="2057" width="22.28515625" style="618" customWidth="1"/>
    <col min="2058" max="2058" width="16.140625" style="618" bestFit="1" customWidth="1"/>
    <col min="2059" max="2059" width="16.28515625" style="618" customWidth="1"/>
    <col min="2060" max="2304" width="9.140625" style="618"/>
    <col min="2305" max="2305" width="5.140625" style="618" customWidth="1"/>
    <col min="2306" max="2306" width="4" style="618" customWidth="1"/>
    <col min="2307" max="2307" width="4.5703125" style="618" customWidth="1"/>
    <col min="2308" max="2308" width="4.140625" style="618" customWidth="1"/>
    <col min="2309" max="2309" width="43.140625" style="618" customWidth="1"/>
    <col min="2310" max="2310" width="13.42578125" style="618" customWidth="1"/>
    <col min="2311" max="2311" width="13.140625" style="618" customWidth="1"/>
    <col min="2312" max="2312" width="16.5703125" style="618" customWidth="1"/>
    <col min="2313" max="2313" width="22.28515625" style="618" customWidth="1"/>
    <col min="2314" max="2314" width="16.140625" style="618" bestFit="1" customWidth="1"/>
    <col min="2315" max="2315" width="16.28515625" style="618" customWidth="1"/>
    <col min="2316" max="2560" width="9.140625" style="618"/>
    <col min="2561" max="2561" width="5.140625" style="618" customWidth="1"/>
    <col min="2562" max="2562" width="4" style="618" customWidth="1"/>
    <col min="2563" max="2563" width="4.5703125" style="618" customWidth="1"/>
    <col min="2564" max="2564" width="4.140625" style="618" customWidth="1"/>
    <col min="2565" max="2565" width="43.140625" style="618" customWidth="1"/>
    <col min="2566" max="2566" width="13.42578125" style="618" customWidth="1"/>
    <col min="2567" max="2567" width="13.140625" style="618" customWidth="1"/>
    <col min="2568" max="2568" width="16.5703125" style="618" customWidth="1"/>
    <col min="2569" max="2569" width="22.28515625" style="618" customWidth="1"/>
    <col min="2570" max="2570" width="16.140625" style="618" bestFit="1" customWidth="1"/>
    <col min="2571" max="2571" width="16.28515625" style="618" customWidth="1"/>
    <col min="2572" max="2816" width="9.140625" style="618"/>
    <col min="2817" max="2817" width="5.140625" style="618" customWidth="1"/>
    <col min="2818" max="2818" width="4" style="618" customWidth="1"/>
    <col min="2819" max="2819" width="4.5703125" style="618" customWidth="1"/>
    <col min="2820" max="2820" width="4.140625" style="618" customWidth="1"/>
    <col min="2821" max="2821" width="43.140625" style="618" customWidth="1"/>
    <col min="2822" max="2822" width="13.42578125" style="618" customWidth="1"/>
    <col min="2823" max="2823" width="13.140625" style="618" customWidth="1"/>
    <col min="2824" max="2824" width="16.5703125" style="618" customWidth="1"/>
    <col min="2825" max="2825" width="22.28515625" style="618" customWidth="1"/>
    <col min="2826" max="2826" width="16.140625" style="618" bestFit="1" customWidth="1"/>
    <col min="2827" max="2827" width="16.28515625" style="618" customWidth="1"/>
    <col min="2828" max="3072" width="9.140625" style="618"/>
    <col min="3073" max="3073" width="5.140625" style="618" customWidth="1"/>
    <col min="3074" max="3074" width="4" style="618" customWidth="1"/>
    <col min="3075" max="3075" width="4.5703125" style="618" customWidth="1"/>
    <col min="3076" max="3076" width="4.140625" style="618" customWidth="1"/>
    <col min="3077" max="3077" width="43.140625" style="618" customWidth="1"/>
    <col min="3078" max="3078" width="13.42578125" style="618" customWidth="1"/>
    <col min="3079" max="3079" width="13.140625" style="618" customWidth="1"/>
    <col min="3080" max="3080" width="16.5703125" style="618" customWidth="1"/>
    <col min="3081" max="3081" width="22.28515625" style="618" customWidth="1"/>
    <col min="3082" max="3082" width="16.140625" style="618" bestFit="1" customWidth="1"/>
    <col min="3083" max="3083" width="16.28515625" style="618" customWidth="1"/>
    <col min="3084" max="3328" width="9.140625" style="618"/>
    <col min="3329" max="3329" width="5.140625" style="618" customWidth="1"/>
    <col min="3330" max="3330" width="4" style="618" customWidth="1"/>
    <col min="3331" max="3331" width="4.5703125" style="618" customWidth="1"/>
    <col min="3332" max="3332" width="4.140625" style="618" customWidth="1"/>
    <col min="3333" max="3333" width="43.140625" style="618" customWidth="1"/>
    <col min="3334" max="3334" width="13.42578125" style="618" customWidth="1"/>
    <col min="3335" max="3335" width="13.140625" style="618" customWidth="1"/>
    <col min="3336" max="3336" width="16.5703125" style="618" customWidth="1"/>
    <col min="3337" max="3337" width="22.28515625" style="618" customWidth="1"/>
    <col min="3338" max="3338" width="16.140625" style="618" bestFit="1" customWidth="1"/>
    <col min="3339" max="3339" width="16.28515625" style="618" customWidth="1"/>
    <col min="3340" max="3584" width="9.140625" style="618"/>
    <col min="3585" max="3585" width="5.140625" style="618" customWidth="1"/>
    <col min="3586" max="3586" width="4" style="618" customWidth="1"/>
    <col min="3587" max="3587" width="4.5703125" style="618" customWidth="1"/>
    <col min="3588" max="3588" width="4.140625" style="618" customWidth="1"/>
    <col min="3589" max="3589" width="43.140625" style="618" customWidth="1"/>
    <col min="3590" max="3590" width="13.42578125" style="618" customWidth="1"/>
    <col min="3591" max="3591" width="13.140625" style="618" customWidth="1"/>
    <col min="3592" max="3592" width="16.5703125" style="618" customWidth="1"/>
    <col min="3593" max="3593" width="22.28515625" style="618" customWidth="1"/>
    <col min="3594" max="3594" width="16.140625" style="618" bestFit="1" customWidth="1"/>
    <col min="3595" max="3595" width="16.28515625" style="618" customWidth="1"/>
    <col min="3596" max="3840" width="9.140625" style="618"/>
    <col min="3841" max="3841" width="5.140625" style="618" customWidth="1"/>
    <col min="3842" max="3842" width="4" style="618" customWidth="1"/>
    <col min="3843" max="3843" width="4.5703125" style="618" customWidth="1"/>
    <col min="3844" max="3844" width="4.140625" style="618" customWidth="1"/>
    <col min="3845" max="3845" width="43.140625" style="618" customWidth="1"/>
    <col min="3846" max="3846" width="13.42578125" style="618" customWidth="1"/>
    <col min="3847" max="3847" width="13.140625" style="618" customWidth="1"/>
    <col min="3848" max="3848" width="16.5703125" style="618" customWidth="1"/>
    <col min="3849" max="3849" width="22.28515625" style="618" customWidth="1"/>
    <col min="3850" max="3850" width="16.140625" style="618" bestFit="1" customWidth="1"/>
    <col min="3851" max="3851" width="16.28515625" style="618" customWidth="1"/>
    <col min="3852" max="4096" width="9.140625" style="618"/>
    <col min="4097" max="4097" width="5.140625" style="618" customWidth="1"/>
    <col min="4098" max="4098" width="4" style="618" customWidth="1"/>
    <col min="4099" max="4099" width="4.5703125" style="618" customWidth="1"/>
    <col min="4100" max="4100" width="4.140625" style="618" customWidth="1"/>
    <col min="4101" max="4101" width="43.140625" style="618" customWidth="1"/>
    <col min="4102" max="4102" width="13.42578125" style="618" customWidth="1"/>
    <col min="4103" max="4103" width="13.140625" style="618" customWidth="1"/>
    <col min="4104" max="4104" width="16.5703125" style="618" customWidth="1"/>
    <col min="4105" max="4105" width="22.28515625" style="618" customWidth="1"/>
    <col min="4106" max="4106" width="16.140625" style="618" bestFit="1" customWidth="1"/>
    <col min="4107" max="4107" width="16.28515625" style="618" customWidth="1"/>
    <col min="4108" max="4352" width="9.140625" style="618"/>
    <col min="4353" max="4353" width="5.140625" style="618" customWidth="1"/>
    <col min="4354" max="4354" width="4" style="618" customWidth="1"/>
    <col min="4355" max="4355" width="4.5703125" style="618" customWidth="1"/>
    <col min="4356" max="4356" width="4.140625" style="618" customWidth="1"/>
    <col min="4357" max="4357" width="43.140625" style="618" customWidth="1"/>
    <col min="4358" max="4358" width="13.42578125" style="618" customWidth="1"/>
    <col min="4359" max="4359" width="13.140625" style="618" customWidth="1"/>
    <col min="4360" max="4360" width="16.5703125" style="618" customWidth="1"/>
    <col min="4361" max="4361" width="22.28515625" style="618" customWidth="1"/>
    <col min="4362" max="4362" width="16.140625" style="618" bestFit="1" customWidth="1"/>
    <col min="4363" max="4363" width="16.28515625" style="618" customWidth="1"/>
    <col min="4364" max="4608" width="9.140625" style="618"/>
    <col min="4609" max="4609" width="5.140625" style="618" customWidth="1"/>
    <col min="4610" max="4610" width="4" style="618" customWidth="1"/>
    <col min="4611" max="4611" width="4.5703125" style="618" customWidth="1"/>
    <col min="4612" max="4612" width="4.140625" style="618" customWidth="1"/>
    <col min="4613" max="4613" width="43.140625" style="618" customWidth="1"/>
    <col min="4614" max="4614" width="13.42578125" style="618" customWidth="1"/>
    <col min="4615" max="4615" width="13.140625" style="618" customWidth="1"/>
    <col min="4616" max="4616" width="16.5703125" style="618" customWidth="1"/>
    <col min="4617" max="4617" width="22.28515625" style="618" customWidth="1"/>
    <col min="4618" max="4618" width="16.140625" style="618" bestFit="1" customWidth="1"/>
    <col min="4619" max="4619" width="16.28515625" style="618" customWidth="1"/>
    <col min="4620" max="4864" width="9.140625" style="618"/>
    <col min="4865" max="4865" width="5.140625" style="618" customWidth="1"/>
    <col min="4866" max="4866" width="4" style="618" customWidth="1"/>
    <col min="4867" max="4867" width="4.5703125" style="618" customWidth="1"/>
    <col min="4868" max="4868" width="4.140625" style="618" customWidth="1"/>
    <col min="4869" max="4869" width="43.140625" style="618" customWidth="1"/>
    <col min="4870" max="4870" width="13.42578125" style="618" customWidth="1"/>
    <col min="4871" max="4871" width="13.140625" style="618" customWidth="1"/>
    <col min="4872" max="4872" width="16.5703125" style="618" customWidth="1"/>
    <col min="4873" max="4873" width="22.28515625" style="618" customWidth="1"/>
    <col min="4874" max="4874" width="16.140625" style="618" bestFit="1" customWidth="1"/>
    <col min="4875" max="4875" width="16.28515625" style="618" customWidth="1"/>
    <col min="4876" max="5120" width="9.140625" style="618"/>
    <col min="5121" max="5121" width="5.140625" style="618" customWidth="1"/>
    <col min="5122" max="5122" width="4" style="618" customWidth="1"/>
    <col min="5123" max="5123" width="4.5703125" style="618" customWidth="1"/>
    <col min="5124" max="5124" width="4.140625" style="618" customWidth="1"/>
    <col min="5125" max="5125" width="43.140625" style="618" customWidth="1"/>
    <col min="5126" max="5126" width="13.42578125" style="618" customWidth="1"/>
    <col min="5127" max="5127" width="13.140625" style="618" customWidth="1"/>
    <col min="5128" max="5128" width="16.5703125" style="618" customWidth="1"/>
    <col min="5129" max="5129" width="22.28515625" style="618" customWidth="1"/>
    <col min="5130" max="5130" width="16.140625" style="618" bestFit="1" customWidth="1"/>
    <col min="5131" max="5131" width="16.28515625" style="618" customWidth="1"/>
    <col min="5132" max="5376" width="9.140625" style="618"/>
    <col min="5377" max="5377" width="5.140625" style="618" customWidth="1"/>
    <col min="5378" max="5378" width="4" style="618" customWidth="1"/>
    <col min="5379" max="5379" width="4.5703125" style="618" customWidth="1"/>
    <col min="5380" max="5380" width="4.140625" style="618" customWidth="1"/>
    <col min="5381" max="5381" width="43.140625" style="618" customWidth="1"/>
    <col min="5382" max="5382" width="13.42578125" style="618" customWidth="1"/>
    <col min="5383" max="5383" width="13.140625" style="618" customWidth="1"/>
    <col min="5384" max="5384" width="16.5703125" style="618" customWidth="1"/>
    <col min="5385" max="5385" width="22.28515625" style="618" customWidth="1"/>
    <col min="5386" max="5386" width="16.140625" style="618" bestFit="1" customWidth="1"/>
    <col min="5387" max="5387" width="16.28515625" style="618" customWidth="1"/>
    <col min="5388" max="5632" width="9.140625" style="618"/>
    <col min="5633" max="5633" width="5.140625" style="618" customWidth="1"/>
    <col min="5634" max="5634" width="4" style="618" customWidth="1"/>
    <col min="5635" max="5635" width="4.5703125" style="618" customWidth="1"/>
    <col min="5636" max="5636" width="4.140625" style="618" customWidth="1"/>
    <col min="5637" max="5637" width="43.140625" style="618" customWidth="1"/>
    <col min="5638" max="5638" width="13.42578125" style="618" customWidth="1"/>
    <col min="5639" max="5639" width="13.140625" style="618" customWidth="1"/>
    <col min="5640" max="5640" width="16.5703125" style="618" customWidth="1"/>
    <col min="5641" max="5641" width="22.28515625" style="618" customWidth="1"/>
    <col min="5642" max="5642" width="16.140625" style="618" bestFit="1" customWidth="1"/>
    <col min="5643" max="5643" width="16.28515625" style="618" customWidth="1"/>
    <col min="5644" max="5888" width="9.140625" style="618"/>
    <col min="5889" max="5889" width="5.140625" style="618" customWidth="1"/>
    <col min="5890" max="5890" width="4" style="618" customWidth="1"/>
    <col min="5891" max="5891" width="4.5703125" style="618" customWidth="1"/>
    <col min="5892" max="5892" width="4.140625" style="618" customWidth="1"/>
    <col min="5893" max="5893" width="43.140625" style="618" customWidth="1"/>
    <col min="5894" max="5894" width="13.42578125" style="618" customWidth="1"/>
    <col min="5895" max="5895" width="13.140625" style="618" customWidth="1"/>
    <col min="5896" max="5896" width="16.5703125" style="618" customWidth="1"/>
    <col min="5897" max="5897" width="22.28515625" style="618" customWidth="1"/>
    <col min="5898" max="5898" width="16.140625" style="618" bestFit="1" customWidth="1"/>
    <col min="5899" max="5899" width="16.28515625" style="618" customWidth="1"/>
    <col min="5900" max="6144" width="9.140625" style="618"/>
    <col min="6145" max="6145" width="5.140625" style="618" customWidth="1"/>
    <col min="6146" max="6146" width="4" style="618" customWidth="1"/>
    <col min="6147" max="6147" width="4.5703125" style="618" customWidth="1"/>
    <col min="6148" max="6148" width="4.140625" style="618" customWidth="1"/>
    <col min="6149" max="6149" width="43.140625" style="618" customWidth="1"/>
    <col min="6150" max="6150" width="13.42578125" style="618" customWidth="1"/>
    <col min="6151" max="6151" width="13.140625" style="618" customWidth="1"/>
    <col min="6152" max="6152" width="16.5703125" style="618" customWidth="1"/>
    <col min="6153" max="6153" width="22.28515625" style="618" customWidth="1"/>
    <col min="6154" max="6154" width="16.140625" style="618" bestFit="1" customWidth="1"/>
    <col min="6155" max="6155" width="16.28515625" style="618" customWidth="1"/>
    <col min="6156" max="6400" width="9.140625" style="618"/>
    <col min="6401" max="6401" width="5.140625" style="618" customWidth="1"/>
    <col min="6402" max="6402" width="4" style="618" customWidth="1"/>
    <col min="6403" max="6403" width="4.5703125" style="618" customWidth="1"/>
    <col min="6404" max="6404" width="4.140625" style="618" customWidth="1"/>
    <col min="6405" max="6405" width="43.140625" style="618" customWidth="1"/>
    <col min="6406" max="6406" width="13.42578125" style="618" customWidth="1"/>
    <col min="6407" max="6407" width="13.140625" style="618" customWidth="1"/>
    <col min="6408" max="6408" width="16.5703125" style="618" customWidth="1"/>
    <col min="6409" max="6409" width="22.28515625" style="618" customWidth="1"/>
    <col min="6410" max="6410" width="16.140625" style="618" bestFit="1" customWidth="1"/>
    <col min="6411" max="6411" width="16.28515625" style="618" customWidth="1"/>
    <col min="6412" max="6656" width="9.140625" style="618"/>
    <col min="6657" max="6657" width="5.140625" style="618" customWidth="1"/>
    <col min="6658" max="6658" width="4" style="618" customWidth="1"/>
    <col min="6659" max="6659" width="4.5703125" style="618" customWidth="1"/>
    <col min="6660" max="6660" width="4.140625" style="618" customWidth="1"/>
    <col min="6661" max="6661" width="43.140625" style="618" customWidth="1"/>
    <col min="6662" max="6662" width="13.42578125" style="618" customWidth="1"/>
    <col min="6663" max="6663" width="13.140625" style="618" customWidth="1"/>
    <col min="6664" max="6664" width="16.5703125" style="618" customWidth="1"/>
    <col min="6665" max="6665" width="22.28515625" style="618" customWidth="1"/>
    <col min="6666" max="6666" width="16.140625" style="618" bestFit="1" customWidth="1"/>
    <col min="6667" max="6667" width="16.28515625" style="618" customWidth="1"/>
    <col min="6668" max="6912" width="9.140625" style="618"/>
    <col min="6913" max="6913" width="5.140625" style="618" customWidth="1"/>
    <col min="6914" max="6914" width="4" style="618" customWidth="1"/>
    <col min="6915" max="6915" width="4.5703125" style="618" customWidth="1"/>
    <col min="6916" max="6916" width="4.140625" style="618" customWidth="1"/>
    <col min="6917" max="6917" width="43.140625" style="618" customWidth="1"/>
    <col min="6918" max="6918" width="13.42578125" style="618" customWidth="1"/>
    <col min="6919" max="6919" width="13.140625" style="618" customWidth="1"/>
    <col min="6920" max="6920" width="16.5703125" style="618" customWidth="1"/>
    <col min="6921" max="6921" width="22.28515625" style="618" customWidth="1"/>
    <col min="6922" max="6922" width="16.140625" style="618" bestFit="1" customWidth="1"/>
    <col min="6923" max="6923" width="16.28515625" style="618" customWidth="1"/>
    <col min="6924" max="7168" width="9.140625" style="618"/>
    <col min="7169" max="7169" width="5.140625" style="618" customWidth="1"/>
    <col min="7170" max="7170" width="4" style="618" customWidth="1"/>
    <col min="7171" max="7171" width="4.5703125" style="618" customWidth="1"/>
    <col min="7172" max="7172" width="4.140625" style="618" customWidth="1"/>
    <col min="7173" max="7173" width="43.140625" style="618" customWidth="1"/>
    <col min="7174" max="7174" width="13.42578125" style="618" customWidth="1"/>
    <col min="7175" max="7175" width="13.140625" style="618" customWidth="1"/>
    <col min="7176" max="7176" width="16.5703125" style="618" customWidth="1"/>
    <col min="7177" max="7177" width="22.28515625" style="618" customWidth="1"/>
    <col min="7178" max="7178" width="16.140625" style="618" bestFit="1" customWidth="1"/>
    <col min="7179" max="7179" width="16.28515625" style="618" customWidth="1"/>
    <col min="7180" max="7424" width="9.140625" style="618"/>
    <col min="7425" max="7425" width="5.140625" style="618" customWidth="1"/>
    <col min="7426" max="7426" width="4" style="618" customWidth="1"/>
    <col min="7427" max="7427" width="4.5703125" style="618" customWidth="1"/>
    <col min="7428" max="7428" width="4.140625" style="618" customWidth="1"/>
    <col min="7429" max="7429" width="43.140625" style="618" customWidth="1"/>
    <col min="7430" max="7430" width="13.42578125" style="618" customWidth="1"/>
    <col min="7431" max="7431" width="13.140625" style="618" customWidth="1"/>
    <col min="7432" max="7432" width="16.5703125" style="618" customWidth="1"/>
    <col min="7433" max="7433" width="22.28515625" style="618" customWidth="1"/>
    <col min="7434" max="7434" width="16.140625" style="618" bestFit="1" customWidth="1"/>
    <col min="7435" max="7435" width="16.28515625" style="618" customWidth="1"/>
    <col min="7436" max="7680" width="9.140625" style="618"/>
    <col min="7681" max="7681" width="5.140625" style="618" customWidth="1"/>
    <col min="7682" max="7682" width="4" style="618" customWidth="1"/>
    <col min="7683" max="7683" width="4.5703125" style="618" customWidth="1"/>
    <col min="7684" max="7684" width="4.140625" style="618" customWidth="1"/>
    <col min="7685" max="7685" width="43.140625" style="618" customWidth="1"/>
    <col min="7686" max="7686" width="13.42578125" style="618" customWidth="1"/>
    <col min="7687" max="7687" width="13.140625" style="618" customWidth="1"/>
    <col min="7688" max="7688" width="16.5703125" style="618" customWidth="1"/>
    <col min="7689" max="7689" width="22.28515625" style="618" customWidth="1"/>
    <col min="7690" max="7690" width="16.140625" style="618" bestFit="1" customWidth="1"/>
    <col min="7691" max="7691" width="16.28515625" style="618" customWidth="1"/>
    <col min="7692" max="7936" width="9.140625" style="618"/>
    <col min="7937" max="7937" width="5.140625" style="618" customWidth="1"/>
    <col min="7938" max="7938" width="4" style="618" customWidth="1"/>
    <col min="7939" max="7939" width="4.5703125" style="618" customWidth="1"/>
    <col min="7940" max="7940" width="4.140625" style="618" customWidth="1"/>
    <col min="7941" max="7941" width="43.140625" style="618" customWidth="1"/>
    <col min="7942" max="7942" width="13.42578125" style="618" customWidth="1"/>
    <col min="7943" max="7943" width="13.140625" style="618" customWidth="1"/>
    <col min="7944" max="7944" width="16.5703125" style="618" customWidth="1"/>
    <col min="7945" max="7945" width="22.28515625" style="618" customWidth="1"/>
    <col min="7946" max="7946" width="16.140625" style="618" bestFit="1" customWidth="1"/>
    <col min="7947" max="7947" width="16.28515625" style="618" customWidth="1"/>
    <col min="7948" max="8192" width="9.140625" style="618"/>
    <col min="8193" max="8193" width="5.140625" style="618" customWidth="1"/>
    <col min="8194" max="8194" width="4" style="618" customWidth="1"/>
    <col min="8195" max="8195" width="4.5703125" style="618" customWidth="1"/>
    <col min="8196" max="8196" width="4.140625" style="618" customWidth="1"/>
    <col min="8197" max="8197" width="43.140625" style="618" customWidth="1"/>
    <col min="8198" max="8198" width="13.42578125" style="618" customWidth="1"/>
    <col min="8199" max="8199" width="13.140625" style="618" customWidth="1"/>
    <col min="8200" max="8200" width="16.5703125" style="618" customWidth="1"/>
    <col min="8201" max="8201" width="22.28515625" style="618" customWidth="1"/>
    <col min="8202" max="8202" width="16.140625" style="618" bestFit="1" customWidth="1"/>
    <col min="8203" max="8203" width="16.28515625" style="618" customWidth="1"/>
    <col min="8204" max="8448" width="9.140625" style="618"/>
    <col min="8449" max="8449" width="5.140625" style="618" customWidth="1"/>
    <col min="8450" max="8450" width="4" style="618" customWidth="1"/>
    <col min="8451" max="8451" width="4.5703125" style="618" customWidth="1"/>
    <col min="8452" max="8452" width="4.140625" style="618" customWidth="1"/>
    <col min="8453" max="8453" width="43.140625" style="618" customWidth="1"/>
    <col min="8454" max="8454" width="13.42578125" style="618" customWidth="1"/>
    <col min="8455" max="8455" width="13.140625" style="618" customWidth="1"/>
    <col min="8456" max="8456" width="16.5703125" style="618" customWidth="1"/>
    <col min="8457" max="8457" width="22.28515625" style="618" customWidth="1"/>
    <col min="8458" max="8458" width="16.140625" style="618" bestFit="1" customWidth="1"/>
    <col min="8459" max="8459" width="16.28515625" style="618" customWidth="1"/>
    <col min="8460" max="8704" width="9.140625" style="618"/>
    <col min="8705" max="8705" width="5.140625" style="618" customWidth="1"/>
    <col min="8706" max="8706" width="4" style="618" customWidth="1"/>
    <col min="8707" max="8707" width="4.5703125" style="618" customWidth="1"/>
    <col min="8708" max="8708" width="4.140625" style="618" customWidth="1"/>
    <col min="8709" max="8709" width="43.140625" style="618" customWidth="1"/>
    <col min="8710" max="8710" width="13.42578125" style="618" customWidth="1"/>
    <col min="8711" max="8711" width="13.140625" style="618" customWidth="1"/>
    <col min="8712" max="8712" width="16.5703125" style="618" customWidth="1"/>
    <col min="8713" max="8713" width="22.28515625" style="618" customWidth="1"/>
    <col min="8714" max="8714" width="16.140625" style="618" bestFit="1" customWidth="1"/>
    <col min="8715" max="8715" width="16.28515625" style="618" customWidth="1"/>
    <col min="8716" max="8960" width="9.140625" style="618"/>
    <col min="8961" max="8961" width="5.140625" style="618" customWidth="1"/>
    <col min="8962" max="8962" width="4" style="618" customWidth="1"/>
    <col min="8963" max="8963" width="4.5703125" style="618" customWidth="1"/>
    <col min="8964" max="8964" width="4.140625" style="618" customWidth="1"/>
    <col min="8965" max="8965" width="43.140625" style="618" customWidth="1"/>
    <col min="8966" max="8966" width="13.42578125" style="618" customWidth="1"/>
    <col min="8967" max="8967" width="13.140625" style="618" customWidth="1"/>
    <col min="8968" max="8968" width="16.5703125" style="618" customWidth="1"/>
    <col min="8969" max="8969" width="22.28515625" style="618" customWidth="1"/>
    <col min="8970" max="8970" width="16.140625" style="618" bestFit="1" customWidth="1"/>
    <col min="8971" max="8971" width="16.28515625" style="618" customWidth="1"/>
    <col min="8972" max="9216" width="9.140625" style="618"/>
    <col min="9217" max="9217" width="5.140625" style="618" customWidth="1"/>
    <col min="9218" max="9218" width="4" style="618" customWidth="1"/>
    <col min="9219" max="9219" width="4.5703125" style="618" customWidth="1"/>
    <col min="9220" max="9220" width="4.140625" style="618" customWidth="1"/>
    <col min="9221" max="9221" width="43.140625" style="618" customWidth="1"/>
    <col min="9222" max="9222" width="13.42578125" style="618" customWidth="1"/>
    <col min="9223" max="9223" width="13.140625" style="618" customWidth="1"/>
    <col min="9224" max="9224" width="16.5703125" style="618" customWidth="1"/>
    <col min="9225" max="9225" width="22.28515625" style="618" customWidth="1"/>
    <col min="9226" max="9226" width="16.140625" style="618" bestFit="1" customWidth="1"/>
    <col min="9227" max="9227" width="16.28515625" style="618" customWidth="1"/>
    <col min="9228" max="9472" width="9.140625" style="618"/>
    <col min="9473" max="9473" width="5.140625" style="618" customWidth="1"/>
    <col min="9474" max="9474" width="4" style="618" customWidth="1"/>
    <col min="9475" max="9475" width="4.5703125" style="618" customWidth="1"/>
    <col min="9476" max="9476" width="4.140625" style="618" customWidth="1"/>
    <col min="9477" max="9477" width="43.140625" style="618" customWidth="1"/>
    <col min="9478" max="9478" width="13.42578125" style="618" customWidth="1"/>
    <col min="9479" max="9479" width="13.140625" style="618" customWidth="1"/>
    <col min="9480" max="9480" width="16.5703125" style="618" customWidth="1"/>
    <col min="9481" max="9481" width="22.28515625" style="618" customWidth="1"/>
    <col min="9482" max="9482" width="16.140625" style="618" bestFit="1" customWidth="1"/>
    <col min="9483" max="9483" width="16.28515625" style="618" customWidth="1"/>
    <col min="9484" max="9728" width="9.140625" style="618"/>
    <col min="9729" max="9729" width="5.140625" style="618" customWidth="1"/>
    <col min="9730" max="9730" width="4" style="618" customWidth="1"/>
    <col min="9731" max="9731" width="4.5703125" style="618" customWidth="1"/>
    <col min="9732" max="9732" width="4.140625" style="618" customWidth="1"/>
    <col min="9733" max="9733" width="43.140625" style="618" customWidth="1"/>
    <col min="9734" max="9734" width="13.42578125" style="618" customWidth="1"/>
    <col min="9735" max="9735" width="13.140625" style="618" customWidth="1"/>
    <col min="9736" max="9736" width="16.5703125" style="618" customWidth="1"/>
    <col min="9737" max="9737" width="22.28515625" style="618" customWidth="1"/>
    <col min="9738" max="9738" width="16.140625" style="618" bestFit="1" customWidth="1"/>
    <col min="9739" max="9739" width="16.28515625" style="618" customWidth="1"/>
    <col min="9740" max="9984" width="9.140625" style="618"/>
    <col min="9985" max="9985" width="5.140625" style="618" customWidth="1"/>
    <col min="9986" max="9986" width="4" style="618" customWidth="1"/>
    <col min="9987" max="9987" width="4.5703125" style="618" customWidth="1"/>
    <col min="9988" max="9988" width="4.140625" style="618" customWidth="1"/>
    <col min="9989" max="9989" width="43.140625" style="618" customWidth="1"/>
    <col min="9990" max="9990" width="13.42578125" style="618" customWidth="1"/>
    <col min="9991" max="9991" width="13.140625" style="618" customWidth="1"/>
    <col min="9992" max="9992" width="16.5703125" style="618" customWidth="1"/>
    <col min="9993" max="9993" width="22.28515625" style="618" customWidth="1"/>
    <col min="9994" max="9994" width="16.140625" style="618" bestFit="1" customWidth="1"/>
    <col min="9995" max="9995" width="16.28515625" style="618" customWidth="1"/>
    <col min="9996" max="10240" width="9.140625" style="618"/>
    <col min="10241" max="10241" width="5.140625" style="618" customWidth="1"/>
    <col min="10242" max="10242" width="4" style="618" customWidth="1"/>
    <col min="10243" max="10243" width="4.5703125" style="618" customWidth="1"/>
    <col min="10244" max="10244" width="4.140625" style="618" customWidth="1"/>
    <col min="10245" max="10245" width="43.140625" style="618" customWidth="1"/>
    <col min="10246" max="10246" width="13.42578125" style="618" customWidth="1"/>
    <col min="10247" max="10247" width="13.140625" style="618" customWidth="1"/>
    <col min="10248" max="10248" width="16.5703125" style="618" customWidth="1"/>
    <col min="10249" max="10249" width="22.28515625" style="618" customWidth="1"/>
    <col min="10250" max="10250" width="16.140625" style="618" bestFit="1" customWidth="1"/>
    <col min="10251" max="10251" width="16.28515625" style="618" customWidth="1"/>
    <col min="10252" max="10496" width="9.140625" style="618"/>
    <col min="10497" max="10497" width="5.140625" style="618" customWidth="1"/>
    <col min="10498" max="10498" width="4" style="618" customWidth="1"/>
    <col min="10499" max="10499" width="4.5703125" style="618" customWidth="1"/>
    <col min="10500" max="10500" width="4.140625" style="618" customWidth="1"/>
    <col min="10501" max="10501" width="43.140625" style="618" customWidth="1"/>
    <col min="10502" max="10502" width="13.42578125" style="618" customWidth="1"/>
    <col min="10503" max="10503" width="13.140625" style="618" customWidth="1"/>
    <col min="10504" max="10504" width="16.5703125" style="618" customWidth="1"/>
    <col min="10505" max="10505" width="22.28515625" style="618" customWidth="1"/>
    <col min="10506" max="10506" width="16.140625" style="618" bestFit="1" customWidth="1"/>
    <col min="10507" max="10507" width="16.28515625" style="618" customWidth="1"/>
    <col min="10508" max="10752" width="9.140625" style="618"/>
    <col min="10753" max="10753" width="5.140625" style="618" customWidth="1"/>
    <col min="10754" max="10754" width="4" style="618" customWidth="1"/>
    <col min="10755" max="10755" width="4.5703125" style="618" customWidth="1"/>
    <col min="10756" max="10756" width="4.140625" style="618" customWidth="1"/>
    <col min="10757" max="10757" width="43.140625" style="618" customWidth="1"/>
    <col min="10758" max="10758" width="13.42578125" style="618" customWidth="1"/>
    <col min="10759" max="10759" width="13.140625" style="618" customWidth="1"/>
    <col min="10760" max="10760" width="16.5703125" style="618" customWidth="1"/>
    <col min="10761" max="10761" width="22.28515625" style="618" customWidth="1"/>
    <col min="10762" max="10762" width="16.140625" style="618" bestFit="1" customWidth="1"/>
    <col min="10763" max="10763" width="16.28515625" style="618" customWidth="1"/>
    <col min="10764" max="11008" width="9.140625" style="618"/>
    <col min="11009" max="11009" width="5.140625" style="618" customWidth="1"/>
    <col min="11010" max="11010" width="4" style="618" customWidth="1"/>
    <col min="11011" max="11011" width="4.5703125" style="618" customWidth="1"/>
    <col min="11012" max="11012" width="4.140625" style="618" customWidth="1"/>
    <col min="11013" max="11013" width="43.140625" style="618" customWidth="1"/>
    <col min="11014" max="11014" width="13.42578125" style="618" customWidth="1"/>
    <col min="11015" max="11015" width="13.140625" style="618" customWidth="1"/>
    <col min="11016" max="11016" width="16.5703125" style="618" customWidth="1"/>
    <col min="11017" max="11017" width="22.28515625" style="618" customWidth="1"/>
    <col min="11018" max="11018" width="16.140625" style="618" bestFit="1" customWidth="1"/>
    <col min="11019" max="11019" width="16.28515625" style="618" customWidth="1"/>
    <col min="11020" max="11264" width="9.140625" style="618"/>
    <col min="11265" max="11265" width="5.140625" style="618" customWidth="1"/>
    <col min="11266" max="11266" width="4" style="618" customWidth="1"/>
    <col min="11267" max="11267" width="4.5703125" style="618" customWidth="1"/>
    <col min="11268" max="11268" width="4.140625" style="618" customWidth="1"/>
    <col min="11269" max="11269" width="43.140625" style="618" customWidth="1"/>
    <col min="11270" max="11270" width="13.42578125" style="618" customWidth="1"/>
    <col min="11271" max="11271" width="13.140625" style="618" customWidth="1"/>
    <col min="11272" max="11272" width="16.5703125" style="618" customWidth="1"/>
    <col min="11273" max="11273" width="22.28515625" style="618" customWidth="1"/>
    <col min="11274" max="11274" width="16.140625" style="618" bestFit="1" customWidth="1"/>
    <col min="11275" max="11275" width="16.28515625" style="618" customWidth="1"/>
    <col min="11276" max="11520" width="9.140625" style="618"/>
    <col min="11521" max="11521" width="5.140625" style="618" customWidth="1"/>
    <col min="11522" max="11522" width="4" style="618" customWidth="1"/>
    <col min="11523" max="11523" width="4.5703125" style="618" customWidth="1"/>
    <col min="11524" max="11524" width="4.140625" style="618" customWidth="1"/>
    <col min="11525" max="11525" width="43.140625" style="618" customWidth="1"/>
    <col min="11526" max="11526" width="13.42578125" style="618" customWidth="1"/>
    <col min="11527" max="11527" width="13.140625" style="618" customWidth="1"/>
    <col min="11528" max="11528" width="16.5703125" style="618" customWidth="1"/>
    <col min="11529" max="11529" width="22.28515625" style="618" customWidth="1"/>
    <col min="11530" max="11530" width="16.140625" style="618" bestFit="1" customWidth="1"/>
    <col min="11531" max="11531" width="16.28515625" style="618" customWidth="1"/>
    <col min="11532" max="11776" width="9.140625" style="618"/>
    <col min="11777" max="11777" width="5.140625" style="618" customWidth="1"/>
    <col min="11778" max="11778" width="4" style="618" customWidth="1"/>
    <col min="11779" max="11779" width="4.5703125" style="618" customWidth="1"/>
    <col min="11780" max="11780" width="4.140625" style="618" customWidth="1"/>
    <col min="11781" max="11781" width="43.140625" style="618" customWidth="1"/>
    <col min="11782" max="11782" width="13.42578125" style="618" customWidth="1"/>
    <col min="11783" max="11783" width="13.140625" style="618" customWidth="1"/>
    <col min="11784" max="11784" width="16.5703125" style="618" customWidth="1"/>
    <col min="11785" max="11785" width="22.28515625" style="618" customWidth="1"/>
    <col min="11786" max="11786" width="16.140625" style="618" bestFit="1" customWidth="1"/>
    <col min="11787" max="11787" width="16.28515625" style="618" customWidth="1"/>
    <col min="11788" max="12032" width="9.140625" style="618"/>
    <col min="12033" max="12033" width="5.140625" style="618" customWidth="1"/>
    <col min="12034" max="12034" width="4" style="618" customWidth="1"/>
    <col min="12035" max="12035" width="4.5703125" style="618" customWidth="1"/>
    <col min="12036" max="12036" width="4.140625" style="618" customWidth="1"/>
    <col min="12037" max="12037" width="43.140625" style="618" customWidth="1"/>
    <col min="12038" max="12038" width="13.42578125" style="618" customWidth="1"/>
    <col min="12039" max="12039" width="13.140625" style="618" customWidth="1"/>
    <col min="12040" max="12040" width="16.5703125" style="618" customWidth="1"/>
    <col min="12041" max="12041" width="22.28515625" style="618" customWidth="1"/>
    <col min="12042" max="12042" width="16.140625" style="618" bestFit="1" customWidth="1"/>
    <col min="12043" max="12043" width="16.28515625" style="618" customWidth="1"/>
    <col min="12044" max="12288" width="9.140625" style="618"/>
    <col min="12289" max="12289" width="5.140625" style="618" customWidth="1"/>
    <col min="12290" max="12290" width="4" style="618" customWidth="1"/>
    <col min="12291" max="12291" width="4.5703125" style="618" customWidth="1"/>
    <col min="12292" max="12292" width="4.140625" style="618" customWidth="1"/>
    <col min="12293" max="12293" width="43.140625" style="618" customWidth="1"/>
    <col min="12294" max="12294" width="13.42578125" style="618" customWidth="1"/>
    <col min="12295" max="12295" width="13.140625" style="618" customWidth="1"/>
    <col min="12296" max="12296" width="16.5703125" style="618" customWidth="1"/>
    <col min="12297" max="12297" width="22.28515625" style="618" customWidth="1"/>
    <col min="12298" max="12298" width="16.140625" style="618" bestFit="1" customWidth="1"/>
    <col min="12299" max="12299" width="16.28515625" style="618" customWidth="1"/>
    <col min="12300" max="12544" width="9.140625" style="618"/>
    <col min="12545" max="12545" width="5.140625" style="618" customWidth="1"/>
    <col min="12546" max="12546" width="4" style="618" customWidth="1"/>
    <col min="12547" max="12547" width="4.5703125" style="618" customWidth="1"/>
    <col min="12548" max="12548" width="4.140625" style="618" customWidth="1"/>
    <col min="12549" max="12549" width="43.140625" style="618" customWidth="1"/>
    <col min="12550" max="12550" width="13.42578125" style="618" customWidth="1"/>
    <col min="12551" max="12551" width="13.140625" style="618" customWidth="1"/>
    <col min="12552" max="12552" width="16.5703125" style="618" customWidth="1"/>
    <col min="12553" max="12553" width="22.28515625" style="618" customWidth="1"/>
    <col min="12554" max="12554" width="16.140625" style="618" bestFit="1" customWidth="1"/>
    <col min="12555" max="12555" width="16.28515625" style="618" customWidth="1"/>
    <col min="12556" max="12800" width="9.140625" style="618"/>
    <col min="12801" max="12801" width="5.140625" style="618" customWidth="1"/>
    <col min="12802" max="12802" width="4" style="618" customWidth="1"/>
    <col min="12803" max="12803" width="4.5703125" style="618" customWidth="1"/>
    <col min="12804" max="12804" width="4.140625" style="618" customWidth="1"/>
    <col min="12805" max="12805" width="43.140625" style="618" customWidth="1"/>
    <col min="12806" max="12806" width="13.42578125" style="618" customWidth="1"/>
    <col min="12807" max="12807" width="13.140625" style="618" customWidth="1"/>
    <col min="12808" max="12808" width="16.5703125" style="618" customWidth="1"/>
    <col min="12809" max="12809" width="22.28515625" style="618" customWidth="1"/>
    <col min="12810" max="12810" width="16.140625" style="618" bestFit="1" customWidth="1"/>
    <col min="12811" max="12811" width="16.28515625" style="618" customWidth="1"/>
    <col min="12812" max="13056" width="9.140625" style="618"/>
    <col min="13057" max="13057" width="5.140625" style="618" customWidth="1"/>
    <col min="13058" max="13058" width="4" style="618" customWidth="1"/>
    <col min="13059" max="13059" width="4.5703125" style="618" customWidth="1"/>
    <col min="13060" max="13060" width="4.140625" style="618" customWidth="1"/>
    <col min="13061" max="13061" width="43.140625" style="618" customWidth="1"/>
    <col min="13062" max="13062" width="13.42578125" style="618" customWidth="1"/>
    <col min="13063" max="13063" width="13.140625" style="618" customWidth="1"/>
    <col min="13064" max="13064" width="16.5703125" style="618" customWidth="1"/>
    <col min="13065" max="13065" width="22.28515625" style="618" customWidth="1"/>
    <col min="13066" max="13066" width="16.140625" style="618" bestFit="1" customWidth="1"/>
    <col min="13067" max="13067" width="16.28515625" style="618" customWidth="1"/>
    <col min="13068" max="13312" width="9.140625" style="618"/>
    <col min="13313" max="13313" width="5.140625" style="618" customWidth="1"/>
    <col min="13314" max="13314" width="4" style="618" customWidth="1"/>
    <col min="13315" max="13315" width="4.5703125" style="618" customWidth="1"/>
    <col min="13316" max="13316" width="4.140625" style="618" customWidth="1"/>
    <col min="13317" max="13317" width="43.140625" style="618" customWidth="1"/>
    <col min="13318" max="13318" width="13.42578125" style="618" customWidth="1"/>
    <col min="13319" max="13319" width="13.140625" style="618" customWidth="1"/>
    <col min="13320" max="13320" width="16.5703125" style="618" customWidth="1"/>
    <col min="13321" max="13321" width="22.28515625" style="618" customWidth="1"/>
    <col min="13322" max="13322" width="16.140625" style="618" bestFit="1" customWidth="1"/>
    <col min="13323" max="13323" width="16.28515625" style="618" customWidth="1"/>
    <col min="13324" max="13568" width="9.140625" style="618"/>
    <col min="13569" max="13569" width="5.140625" style="618" customWidth="1"/>
    <col min="13570" max="13570" width="4" style="618" customWidth="1"/>
    <col min="13571" max="13571" width="4.5703125" style="618" customWidth="1"/>
    <col min="13572" max="13572" width="4.140625" style="618" customWidth="1"/>
    <col min="13573" max="13573" width="43.140625" style="618" customWidth="1"/>
    <col min="13574" max="13574" width="13.42578125" style="618" customWidth="1"/>
    <col min="13575" max="13575" width="13.140625" style="618" customWidth="1"/>
    <col min="13576" max="13576" width="16.5703125" style="618" customWidth="1"/>
    <col min="13577" max="13577" width="22.28515625" style="618" customWidth="1"/>
    <col min="13578" max="13578" width="16.140625" style="618" bestFit="1" customWidth="1"/>
    <col min="13579" max="13579" width="16.28515625" style="618" customWidth="1"/>
    <col min="13580" max="13824" width="9.140625" style="618"/>
    <col min="13825" max="13825" width="5.140625" style="618" customWidth="1"/>
    <col min="13826" max="13826" width="4" style="618" customWidth="1"/>
    <col min="13827" max="13827" width="4.5703125" style="618" customWidth="1"/>
    <col min="13828" max="13828" width="4.140625" style="618" customWidth="1"/>
    <col min="13829" max="13829" width="43.140625" style="618" customWidth="1"/>
    <col min="13830" max="13830" width="13.42578125" style="618" customWidth="1"/>
    <col min="13831" max="13831" width="13.140625" style="618" customWidth="1"/>
    <col min="13832" max="13832" width="16.5703125" style="618" customWidth="1"/>
    <col min="13833" max="13833" width="22.28515625" style="618" customWidth="1"/>
    <col min="13834" max="13834" width="16.140625" style="618" bestFit="1" customWidth="1"/>
    <col min="13835" max="13835" width="16.28515625" style="618" customWidth="1"/>
    <col min="13836" max="14080" width="9.140625" style="618"/>
    <col min="14081" max="14081" width="5.140625" style="618" customWidth="1"/>
    <col min="14082" max="14082" width="4" style="618" customWidth="1"/>
    <col min="14083" max="14083" width="4.5703125" style="618" customWidth="1"/>
    <col min="14084" max="14084" width="4.140625" style="618" customWidth="1"/>
    <col min="14085" max="14085" width="43.140625" style="618" customWidth="1"/>
    <col min="14086" max="14086" width="13.42578125" style="618" customWidth="1"/>
    <col min="14087" max="14087" width="13.140625" style="618" customWidth="1"/>
    <col min="14088" max="14088" width="16.5703125" style="618" customWidth="1"/>
    <col min="14089" max="14089" width="22.28515625" style="618" customWidth="1"/>
    <col min="14090" max="14090" width="16.140625" style="618" bestFit="1" customWidth="1"/>
    <col min="14091" max="14091" width="16.28515625" style="618" customWidth="1"/>
    <col min="14092" max="14336" width="9.140625" style="618"/>
    <col min="14337" max="14337" width="5.140625" style="618" customWidth="1"/>
    <col min="14338" max="14338" width="4" style="618" customWidth="1"/>
    <col min="14339" max="14339" width="4.5703125" style="618" customWidth="1"/>
    <col min="14340" max="14340" width="4.140625" style="618" customWidth="1"/>
    <col min="14341" max="14341" width="43.140625" style="618" customWidth="1"/>
    <col min="14342" max="14342" width="13.42578125" style="618" customWidth="1"/>
    <col min="14343" max="14343" width="13.140625" style="618" customWidth="1"/>
    <col min="14344" max="14344" width="16.5703125" style="618" customWidth="1"/>
    <col min="14345" max="14345" width="22.28515625" style="618" customWidth="1"/>
    <col min="14346" max="14346" width="16.140625" style="618" bestFit="1" customWidth="1"/>
    <col min="14347" max="14347" width="16.28515625" style="618" customWidth="1"/>
    <col min="14348" max="14592" width="9.140625" style="618"/>
    <col min="14593" max="14593" width="5.140625" style="618" customWidth="1"/>
    <col min="14594" max="14594" width="4" style="618" customWidth="1"/>
    <col min="14595" max="14595" width="4.5703125" style="618" customWidth="1"/>
    <col min="14596" max="14596" width="4.140625" style="618" customWidth="1"/>
    <col min="14597" max="14597" width="43.140625" style="618" customWidth="1"/>
    <col min="14598" max="14598" width="13.42578125" style="618" customWidth="1"/>
    <col min="14599" max="14599" width="13.140625" style="618" customWidth="1"/>
    <col min="14600" max="14600" width="16.5703125" style="618" customWidth="1"/>
    <col min="14601" max="14601" width="22.28515625" style="618" customWidth="1"/>
    <col min="14602" max="14602" width="16.140625" style="618" bestFit="1" customWidth="1"/>
    <col min="14603" max="14603" width="16.28515625" style="618" customWidth="1"/>
    <col min="14604" max="14848" width="9.140625" style="618"/>
    <col min="14849" max="14849" width="5.140625" style="618" customWidth="1"/>
    <col min="14850" max="14850" width="4" style="618" customWidth="1"/>
    <col min="14851" max="14851" width="4.5703125" style="618" customWidth="1"/>
    <col min="14852" max="14852" width="4.140625" style="618" customWidth="1"/>
    <col min="14853" max="14853" width="43.140625" style="618" customWidth="1"/>
    <col min="14854" max="14854" width="13.42578125" style="618" customWidth="1"/>
    <col min="14855" max="14855" width="13.140625" style="618" customWidth="1"/>
    <col min="14856" max="14856" width="16.5703125" style="618" customWidth="1"/>
    <col min="14857" max="14857" width="22.28515625" style="618" customWidth="1"/>
    <col min="14858" max="14858" width="16.140625" style="618" bestFit="1" customWidth="1"/>
    <col min="14859" max="14859" width="16.28515625" style="618" customWidth="1"/>
    <col min="14860" max="15104" width="9.140625" style="618"/>
    <col min="15105" max="15105" width="5.140625" style="618" customWidth="1"/>
    <col min="15106" max="15106" width="4" style="618" customWidth="1"/>
    <col min="15107" max="15107" width="4.5703125" style="618" customWidth="1"/>
    <col min="15108" max="15108" width="4.140625" style="618" customWidth="1"/>
    <col min="15109" max="15109" width="43.140625" style="618" customWidth="1"/>
    <col min="15110" max="15110" width="13.42578125" style="618" customWidth="1"/>
    <col min="15111" max="15111" width="13.140625" style="618" customWidth="1"/>
    <col min="15112" max="15112" width="16.5703125" style="618" customWidth="1"/>
    <col min="15113" max="15113" width="22.28515625" style="618" customWidth="1"/>
    <col min="15114" max="15114" width="16.140625" style="618" bestFit="1" customWidth="1"/>
    <col min="15115" max="15115" width="16.28515625" style="618" customWidth="1"/>
    <col min="15116" max="15360" width="9.140625" style="618"/>
    <col min="15361" max="15361" width="5.140625" style="618" customWidth="1"/>
    <col min="15362" max="15362" width="4" style="618" customWidth="1"/>
    <col min="15363" max="15363" width="4.5703125" style="618" customWidth="1"/>
    <col min="15364" max="15364" width="4.140625" style="618" customWidth="1"/>
    <col min="15365" max="15365" width="43.140625" style="618" customWidth="1"/>
    <col min="15366" max="15366" width="13.42578125" style="618" customWidth="1"/>
    <col min="15367" max="15367" width="13.140625" style="618" customWidth="1"/>
    <col min="15368" max="15368" width="16.5703125" style="618" customWidth="1"/>
    <col min="15369" max="15369" width="22.28515625" style="618" customWidth="1"/>
    <col min="15370" max="15370" width="16.140625" style="618" bestFit="1" customWidth="1"/>
    <col min="15371" max="15371" width="16.28515625" style="618" customWidth="1"/>
    <col min="15372" max="15616" width="9.140625" style="618"/>
    <col min="15617" max="15617" width="5.140625" style="618" customWidth="1"/>
    <col min="15618" max="15618" width="4" style="618" customWidth="1"/>
    <col min="15619" max="15619" width="4.5703125" style="618" customWidth="1"/>
    <col min="15620" max="15620" width="4.140625" style="618" customWidth="1"/>
    <col min="15621" max="15621" width="43.140625" style="618" customWidth="1"/>
    <col min="15622" max="15622" width="13.42578125" style="618" customWidth="1"/>
    <col min="15623" max="15623" width="13.140625" style="618" customWidth="1"/>
    <col min="15624" max="15624" width="16.5703125" style="618" customWidth="1"/>
    <col min="15625" max="15625" width="22.28515625" style="618" customWidth="1"/>
    <col min="15626" max="15626" width="16.140625" style="618" bestFit="1" customWidth="1"/>
    <col min="15627" max="15627" width="16.28515625" style="618" customWidth="1"/>
    <col min="15628" max="15872" width="9.140625" style="618"/>
    <col min="15873" max="15873" width="5.140625" style="618" customWidth="1"/>
    <col min="15874" max="15874" width="4" style="618" customWidth="1"/>
    <col min="15875" max="15875" width="4.5703125" style="618" customWidth="1"/>
    <col min="15876" max="15876" width="4.140625" style="618" customWidth="1"/>
    <col min="15877" max="15877" width="43.140625" style="618" customWidth="1"/>
    <col min="15878" max="15878" width="13.42578125" style="618" customWidth="1"/>
    <col min="15879" max="15879" width="13.140625" style="618" customWidth="1"/>
    <col min="15880" max="15880" width="16.5703125" style="618" customWidth="1"/>
    <col min="15881" max="15881" width="22.28515625" style="618" customWidth="1"/>
    <col min="15882" max="15882" width="16.140625" style="618" bestFit="1" customWidth="1"/>
    <col min="15883" max="15883" width="16.28515625" style="618" customWidth="1"/>
    <col min="15884" max="16128" width="9.140625" style="618"/>
    <col min="16129" max="16129" width="5.140625" style="618" customWidth="1"/>
    <col min="16130" max="16130" width="4" style="618" customWidth="1"/>
    <col min="16131" max="16131" width="4.5703125" style="618" customWidth="1"/>
    <col min="16132" max="16132" width="4.140625" style="618" customWidth="1"/>
    <col min="16133" max="16133" width="43.140625" style="618" customWidth="1"/>
    <col min="16134" max="16134" width="13.42578125" style="618" customWidth="1"/>
    <col min="16135" max="16135" width="13.140625" style="618" customWidth="1"/>
    <col min="16136" max="16136" width="16.5703125" style="618" customWidth="1"/>
    <col min="16137" max="16137" width="22.28515625" style="618" customWidth="1"/>
    <col min="16138" max="16138" width="16.140625" style="618" bestFit="1" customWidth="1"/>
    <col min="16139" max="16139" width="16.28515625" style="618" customWidth="1"/>
    <col min="16140" max="16384" width="9.140625" style="618"/>
  </cols>
  <sheetData>
    <row r="1" spans="1:11" s="562" customFormat="1" ht="20.25">
      <c r="A1" s="965" t="s">
        <v>671</v>
      </c>
      <c r="B1" s="965"/>
      <c r="C1" s="965"/>
      <c r="D1" s="965"/>
      <c r="E1" s="965"/>
      <c r="F1" s="965"/>
      <c r="G1" s="965"/>
      <c r="H1" s="965"/>
    </row>
    <row r="2" spans="1:11" s="562" customFormat="1" ht="36" customHeight="1">
      <c r="A2" s="966" t="s">
        <v>672</v>
      </c>
      <c r="B2" s="966"/>
      <c r="C2" s="966"/>
      <c r="D2" s="966"/>
      <c r="E2" s="966"/>
      <c r="F2" s="966"/>
      <c r="G2" s="966"/>
      <c r="H2" s="966"/>
    </row>
    <row r="3" spans="1:11" s="562" customFormat="1" ht="9.75" customHeight="1">
      <c r="A3" s="135" t="s">
        <v>673</v>
      </c>
      <c r="B3" s="563"/>
      <c r="C3" s="564"/>
      <c r="D3" s="564"/>
      <c r="E3" s="565"/>
      <c r="F3" s="135"/>
    </row>
    <row r="4" spans="1:11" s="562" customFormat="1" ht="18" thickBot="1">
      <c r="A4" s="140"/>
      <c r="B4" s="566"/>
      <c r="C4" s="567"/>
      <c r="D4" s="567"/>
      <c r="E4" s="568"/>
      <c r="G4" s="486" t="s">
        <v>168</v>
      </c>
      <c r="H4" s="486"/>
    </row>
    <row r="5" spans="1:11" s="569" customFormat="1" ht="15.75" customHeight="1">
      <c r="A5" s="959" t="s">
        <v>169</v>
      </c>
      <c r="B5" s="967" t="s">
        <v>170</v>
      </c>
      <c r="C5" s="969" t="s">
        <v>171</v>
      </c>
      <c r="D5" s="971" t="s">
        <v>172</v>
      </c>
      <c r="E5" s="973" t="s">
        <v>173</v>
      </c>
      <c r="F5" s="975" t="s">
        <v>674</v>
      </c>
      <c r="G5" s="976" t="s">
        <v>675</v>
      </c>
      <c r="H5" s="976"/>
    </row>
    <row r="6" spans="1:11" s="572" customFormat="1" ht="43.5" customHeight="1" thickBot="1">
      <c r="A6" s="960"/>
      <c r="B6" s="968"/>
      <c r="C6" s="970"/>
      <c r="D6" s="972"/>
      <c r="E6" s="974"/>
      <c r="F6" s="975"/>
      <c r="G6" s="570" t="s">
        <v>573</v>
      </c>
      <c r="H6" s="570" t="s">
        <v>574</v>
      </c>
      <c r="I6" s="571"/>
      <c r="J6" s="571"/>
    </row>
    <row r="7" spans="1:11" s="576" customFormat="1" ht="18" thickBot="1">
      <c r="A7" s="573" t="s">
        <v>13</v>
      </c>
      <c r="B7" s="143" t="s">
        <v>182</v>
      </c>
      <c r="C7" s="143" t="s">
        <v>183</v>
      </c>
      <c r="D7" s="144" t="s">
        <v>184</v>
      </c>
      <c r="E7" s="574" t="s">
        <v>219</v>
      </c>
      <c r="F7" s="575" t="s">
        <v>224</v>
      </c>
      <c r="G7" s="575" t="s">
        <v>229</v>
      </c>
      <c r="H7" s="575" t="s">
        <v>231</v>
      </c>
    </row>
    <row r="8" spans="1:11" s="582" customFormat="1" ht="58.5" thickBot="1">
      <c r="A8" s="577">
        <v>2000</v>
      </c>
      <c r="B8" s="149" t="s">
        <v>185</v>
      </c>
      <c r="C8" s="150" t="s">
        <v>17</v>
      </c>
      <c r="D8" s="578" t="s">
        <v>17</v>
      </c>
      <c r="E8" s="579" t="s">
        <v>676</v>
      </c>
      <c r="F8" s="544">
        <f>G8+H8-[2]ekamut!F124</f>
        <v>3014128.5003999998</v>
      </c>
      <c r="G8" s="506">
        <f>G9+G44+G62+G88+G141+G161+G181+G210+G240+G271+G303</f>
        <v>966845.53739999991</v>
      </c>
      <c r="H8" s="580">
        <f>H9+H44+H62+H88+H141+H161+H181+H210+H240+H271+H303</f>
        <v>2225282.963</v>
      </c>
      <c r="I8" s="581"/>
      <c r="J8" s="581"/>
    </row>
    <row r="9" spans="1:11" s="585" customFormat="1" ht="59.25" customHeight="1">
      <c r="A9" s="583">
        <v>2100</v>
      </c>
      <c r="B9" s="159" t="s">
        <v>187</v>
      </c>
      <c r="C9" s="160" t="s">
        <v>188</v>
      </c>
      <c r="D9" s="161" t="s">
        <v>188</v>
      </c>
      <c r="E9" s="584" t="s">
        <v>677</v>
      </c>
      <c r="F9" s="544">
        <f>G9+H9</f>
        <v>309536.27799999999</v>
      </c>
      <c r="G9" s="544">
        <f>G11+G16+G20+G25+G28+G31+G34+G37</f>
        <v>291716.27799999999</v>
      </c>
      <c r="H9" s="523">
        <f>H11+H16+H20+H25+H28+H31+H34+H37</f>
        <v>17820</v>
      </c>
      <c r="K9" s="586"/>
    </row>
    <row r="10" spans="1:11" s="562" customFormat="1" ht="17.25" hidden="1">
      <c r="A10" s="587"/>
      <c r="B10" s="159"/>
      <c r="C10" s="160"/>
      <c r="D10" s="161"/>
      <c r="E10" s="588" t="s">
        <v>191</v>
      </c>
      <c r="F10" s="589"/>
      <c r="G10" s="589"/>
      <c r="H10" s="589"/>
    </row>
    <row r="11" spans="1:11" s="594" customFormat="1" ht="54">
      <c r="A11" s="590">
        <v>2110</v>
      </c>
      <c r="B11" s="159" t="s">
        <v>187</v>
      </c>
      <c r="C11" s="173" t="s">
        <v>13</v>
      </c>
      <c r="D11" s="174" t="s">
        <v>188</v>
      </c>
      <c r="E11" s="591" t="s">
        <v>192</v>
      </c>
      <c r="F11" s="592">
        <f>G11+H11</f>
        <v>212108.511</v>
      </c>
      <c r="G11" s="592">
        <f>G13+G14+G15</f>
        <v>199438.511</v>
      </c>
      <c r="H11" s="593">
        <f>H13+H14+H15</f>
        <v>12670</v>
      </c>
    </row>
    <row r="12" spans="1:11" s="594" customFormat="1" ht="15" customHeight="1">
      <c r="A12" s="590"/>
      <c r="B12" s="159"/>
      <c r="C12" s="173"/>
      <c r="D12" s="174"/>
      <c r="E12" s="588" t="s">
        <v>194</v>
      </c>
      <c r="F12" s="592"/>
      <c r="G12" s="592"/>
      <c r="H12" s="592"/>
    </row>
    <row r="13" spans="1:11" s="562" customFormat="1" ht="27">
      <c r="A13" s="590">
        <v>2111</v>
      </c>
      <c r="B13" s="181" t="s">
        <v>187</v>
      </c>
      <c r="C13" s="182" t="s">
        <v>13</v>
      </c>
      <c r="D13" s="183" t="s">
        <v>13</v>
      </c>
      <c r="E13" s="588" t="s">
        <v>195</v>
      </c>
      <c r="F13" s="589">
        <f>G13+H13</f>
        <v>212108.511</v>
      </c>
      <c r="G13" s="589">
        <f>[2]aparat!F32</f>
        <v>199438.511</v>
      </c>
      <c r="H13" s="595">
        <f>[2]aparat!F149</f>
        <v>12670</v>
      </c>
    </row>
    <row r="14" spans="1:11" s="562" customFormat="1" ht="27" hidden="1">
      <c r="A14" s="590">
        <v>2112</v>
      </c>
      <c r="B14" s="181" t="s">
        <v>187</v>
      </c>
      <c r="C14" s="182" t="s">
        <v>13</v>
      </c>
      <c r="D14" s="183" t="s">
        <v>182</v>
      </c>
      <c r="E14" s="588" t="s">
        <v>197</v>
      </c>
      <c r="F14" s="589">
        <f>G14+H14</f>
        <v>0</v>
      </c>
      <c r="G14" s="589"/>
      <c r="H14" s="595"/>
    </row>
    <row r="15" spans="1:11" s="562" customFormat="1" ht="17.25" hidden="1">
      <c r="A15" s="590">
        <v>2113</v>
      </c>
      <c r="B15" s="181" t="s">
        <v>187</v>
      </c>
      <c r="C15" s="182" t="s">
        <v>13</v>
      </c>
      <c r="D15" s="183" t="s">
        <v>183</v>
      </c>
      <c r="E15" s="588" t="s">
        <v>199</v>
      </c>
      <c r="F15" s="589">
        <f>G15+H15</f>
        <v>0</v>
      </c>
      <c r="G15" s="589"/>
      <c r="H15" s="595"/>
    </row>
    <row r="16" spans="1:11" s="562" customFormat="1" ht="17.25" hidden="1">
      <c r="A16" s="590">
        <v>2120</v>
      </c>
      <c r="B16" s="159" t="s">
        <v>187</v>
      </c>
      <c r="C16" s="173" t="s">
        <v>182</v>
      </c>
      <c r="D16" s="174" t="s">
        <v>188</v>
      </c>
      <c r="E16" s="591" t="s">
        <v>201</v>
      </c>
      <c r="F16" s="589">
        <f>G16+H16</f>
        <v>0</v>
      </c>
      <c r="G16" s="589">
        <f>G18+G19</f>
        <v>0</v>
      </c>
      <c r="H16" s="595">
        <f>H18+H19</f>
        <v>0</v>
      </c>
    </row>
    <row r="17" spans="1:8" s="594" customFormat="1" ht="15" hidden="1" customHeight="1">
      <c r="A17" s="590"/>
      <c r="B17" s="159"/>
      <c r="C17" s="173"/>
      <c r="D17" s="174"/>
      <c r="E17" s="588" t="s">
        <v>194</v>
      </c>
      <c r="F17" s="592"/>
      <c r="G17" s="592"/>
      <c r="H17" s="593"/>
    </row>
    <row r="18" spans="1:8" s="562" customFormat="1" ht="17.25" hidden="1">
      <c r="A18" s="590">
        <v>2121</v>
      </c>
      <c r="B18" s="181" t="s">
        <v>187</v>
      </c>
      <c r="C18" s="182" t="s">
        <v>182</v>
      </c>
      <c r="D18" s="183" t="s">
        <v>13</v>
      </c>
      <c r="E18" s="596" t="s">
        <v>203</v>
      </c>
      <c r="F18" s="589">
        <f>G18+H18</f>
        <v>0</v>
      </c>
      <c r="G18" s="589"/>
      <c r="H18" s="595"/>
    </row>
    <row r="19" spans="1:8" s="562" customFormat="1" ht="27" hidden="1">
      <c r="A19" s="590">
        <v>2122</v>
      </c>
      <c r="B19" s="181" t="s">
        <v>187</v>
      </c>
      <c r="C19" s="182" t="s">
        <v>182</v>
      </c>
      <c r="D19" s="183" t="s">
        <v>182</v>
      </c>
      <c r="E19" s="588" t="s">
        <v>205</v>
      </c>
      <c r="F19" s="589">
        <f>G19+H19</f>
        <v>0</v>
      </c>
      <c r="G19" s="589"/>
      <c r="H19" s="595"/>
    </row>
    <row r="20" spans="1:8" s="562" customFormat="1" ht="13.5" customHeight="1">
      <c r="A20" s="590">
        <v>2130</v>
      </c>
      <c r="B20" s="159" t="s">
        <v>187</v>
      </c>
      <c r="C20" s="173" t="s">
        <v>183</v>
      </c>
      <c r="D20" s="174" t="s">
        <v>188</v>
      </c>
      <c r="E20" s="591" t="s">
        <v>207</v>
      </c>
      <c r="F20" s="589">
        <f>G20+H20</f>
        <v>3327</v>
      </c>
      <c r="G20" s="589">
        <f>G22+G23+G24</f>
        <v>3327</v>
      </c>
      <c r="H20" s="595">
        <f>H22+H23+H24</f>
        <v>0</v>
      </c>
    </row>
    <row r="21" spans="1:8" s="594" customFormat="1" ht="15" hidden="1" customHeight="1">
      <c r="A21" s="590"/>
      <c r="B21" s="159"/>
      <c r="C21" s="173"/>
      <c r="D21" s="174"/>
      <c r="E21" s="588" t="s">
        <v>194</v>
      </c>
      <c r="F21" s="592"/>
      <c r="G21" s="592"/>
      <c r="H21" s="593"/>
    </row>
    <row r="22" spans="1:8" s="562" customFormat="1" ht="27" hidden="1">
      <c r="A22" s="590">
        <v>2131</v>
      </c>
      <c r="B22" s="181" t="s">
        <v>187</v>
      </c>
      <c r="C22" s="182" t="s">
        <v>183</v>
      </c>
      <c r="D22" s="183" t="s">
        <v>13</v>
      </c>
      <c r="E22" s="588" t="s">
        <v>209</v>
      </c>
      <c r="F22" s="589">
        <f>G22+H22</f>
        <v>0</v>
      </c>
      <c r="G22" s="589"/>
      <c r="H22" s="595"/>
    </row>
    <row r="23" spans="1:8" s="562" customFormat="1" ht="27" hidden="1">
      <c r="A23" s="590">
        <v>2132</v>
      </c>
      <c r="B23" s="181" t="s">
        <v>187</v>
      </c>
      <c r="C23" s="182" t="s">
        <v>183</v>
      </c>
      <c r="D23" s="183" t="s">
        <v>182</v>
      </c>
      <c r="E23" s="588" t="s">
        <v>211</v>
      </c>
      <c r="F23" s="589">
        <f>G23+H23</f>
        <v>0</v>
      </c>
      <c r="G23" s="589"/>
      <c r="H23" s="595"/>
    </row>
    <row r="24" spans="1:8" s="562" customFormat="1" ht="14.25" customHeight="1">
      <c r="A24" s="590">
        <v>2133</v>
      </c>
      <c r="B24" s="181" t="s">
        <v>187</v>
      </c>
      <c r="C24" s="182" t="s">
        <v>183</v>
      </c>
      <c r="D24" s="183" t="s">
        <v>183</v>
      </c>
      <c r="E24" s="588" t="s">
        <v>213</v>
      </c>
      <c r="F24" s="589">
        <f>G24+H24</f>
        <v>3327</v>
      </c>
      <c r="G24" s="589">
        <f>'[2]zags '!F32+'[2]վեկտոր պլյուս'!F32</f>
        <v>3327</v>
      </c>
      <c r="H24" s="595">
        <f>'[2]zags '!F150+'[2]վեկտոր պլյուս'!F150</f>
        <v>0</v>
      </c>
    </row>
    <row r="25" spans="1:8" s="562" customFormat="1" ht="17.25" hidden="1">
      <c r="A25" s="590">
        <v>2140</v>
      </c>
      <c r="B25" s="159" t="s">
        <v>187</v>
      </c>
      <c r="C25" s="173" t="s">
        <v>184</v>
      </c>
      <c r="D25" s="174" t="s">
        <v>188</v>
      </c>
      <c r="E25" s="591" t="s">
        <v>215</v>
      </c>
      <c r="F25" s="589">
        <f>G25+H25</f>
        <v>0</v>
      </c>
      <c r="G25" s="589">
        <f>G27</f>
        <v>0</v>
      </c>
      <c r="H25" s="595">
        <f>H27</f>
        <v>0</v>
      </c>
    </row>
    <row r="26" spans="1:8" s="594" customFormat="1" ht="15" hidden="1" customHeight="1">
      <c r="A26" s="590"/>
      <c r="B26" s="159"/>
      <c r="C26" s="173"/>
      <c r="D26" s="174"/>
      <c r="E26" s="588" t="s">
        <v>194</v>
      </c>
      <c r="F26" s="592"/>
      <c r="G26" s="592"/>
      <c r="H26" s="593"/>
    </row>
    <row r="27" spans="1:8" s="562" customFormat="1" ht="17.25" hidden="1">
      <c r="A27" s="590">
        <v>2141</v>
      </c>
      <c r="B27" s="181" t="s">
        <v>187</v>
      </c>
      <c r="C27" s="182" t="s">
        <v>184</v>
      </c>
      <c r="D27" s="183" t="s">
        <v>13</v>
      </c>
      <c r="E27" s="588" t="s">
        <v>217</v>
      </c>
      <c r="F27" s="589">
        <f>G27+H27</f>
        <v>0</v>
      </c>
      <c r="G27" s="589"/>
      <c r="H27" s="595"/>
    </row>
    <row r="28" spans="1:8" s="562" customFormat="1" ht="40.5" hidden="1">
      <c r="A28" s="590">
        <v>2150</v>
      </c>
      <c r="B28" s="159" t="s">
        <v>187</v>
      </c>
      <c r="C28" s="173" t="s">
        <v>219</v>
      </c>
      <c r="D28" s="174" t="s">
        <v>188</v>
      </c>
      <c r="E28" s="591" t="s">
        <v>220</v>
      </c>
      <c r="F28" s="589">
        <f>G28+H28</f>
        <v>0</v>
      </c>
      <c r="G28" s="589">
        <f>G30</f>
        <v>0</v>
      </c>
      <c r="H28" s="595">
        <f>H30</f>
        <v>0</v>
      </c>
    </row>
    <row r="29" spans="1:8" s="594" customFormat="1" ht="15" hidden="1" customHeight="1">
      <c r="A29" s="590"/>
      <c r="B29" s="159"/>
      <c r="C29" s="173"/>
      <c r="D29" s="174"/>
      <c r="E29" s="588" t="s">
        <v>194</v>
      </c>
      <c r="F29" s="592"/>
      <c r="G29" s="592"/>
      <c r="H29" s="593"/>
    </row>
    <row r="30" spans="1:8" s="562" customFormat="1" ht="40.5" hidden="1">
      <c r="A30" s="590">
        <v>2151</v>
      </c>
      <c r="B30" s="181" t="s">
        <v>187</v>
      </c>
      <c r="C30" s="182" t="s">
        <v>219</v>
      </c>
      <c r="D30" s="183" t="s">
        <v>13</v>
      </c>
      <c r="E30" s="588" t="s">
        <v>222</v>
      </c>
      <c r="F30" s="589">
        <f>G30+H30</f>
        <v>0</v>
      </c>
      <c r="G30" s="589"/>
      <c r="H30" s="595"/>
    </row>
    <row r="31" spans="1:8" s="562" customFormat="1" ht="27">
      <c r="A31" s="590">
        <v>2160</v>
      </c>
      <c r="B31" s="159" t="s">
        <v>187</v>
      </c>
      <c r="C31" s="173" t="s">
        <v>224</v>
      </c>
      <c r="D31" s="174" t="s">
        <v>188</v>
      </c>
      <c r="E31" s="591" t="s">
        <v>225</v>
      </c>
      <c r="F31" s="595">
        <f>G31+H31</f>
        <v>94100.767000000007</v>
      </c>
      <c r="G31" s="595">
        <f>G33</f>
        <v>88950.767000000007</v>
      </c>
      <c r="H31" s="595">
        <f>H33</f>
        <v>5150</v>
      </c>
    </row>
    <row r="32" spans="1:8" s="594" customFormat="1" ht="15" customHeight="1">
      <c r="A32" s="590"/>
      <c r="B32" s="159"/>
      <c r="C32" s="173"/>
      <c r="D32" s="174"/>
      <c r="E32" s="588" t="s">
        <v>194</v>
      </c>
      <c r="F32" s="593"/>
      <c r="G32" s="593"/>
      <c r="H32" s="593"/>
    </row>
    <row r="33" spans="1:8" s="562" customFormat="1" ht="27">
      <c r="A33" s="590">
        <v>2161</v>
      </c>
      <c r="B33" s="181" t="s">
        <v>187</v>
      </c>
      <c r="C33" s="182" t="s">
        <v>224</v>
      </c>
      <c r="D33" s="183" t="s">
        <v>13</v>
      </c>
      <c r="E33" s="588" t="s">
        <v>227</v>
      </c>
      <c r="F33" s="595">
        <f>G33+H33</f>
        <v>94100.767000000007</v>
      </c>
      <c r="G33" s="595">
        <f>[2]turq!F32</f>
        <v>88950.767000000007</v>
      </c>
      <c r="H33" s="595">
        <f>[2]turq!F150</f>
        <v>5150</v>
      </c>
    </row>
    <row r="34" spans="1:8" s="562" customFormat="1" ht="17.25" hidden="1">
      <c r="A34" s="590">
        <v>2170</v>
      </c>
      <c r="B34" s="159" t="s">
        <v>187</v>
      </c>
      <c r="C34" s="173" t="s">
        <v>229</v>
      </c>
      <c r="D34" s="174" t="s">
        <v>188</v>
      </c>
      <c r="E34" s="591" t="s">
        <v>230</v>
      </c>
      <c r="F34" s="589">
        <f>G34+H34</f>
        <v>0</v>
      </c>
      <c r="G34" s="589">
        <f>G36</f>
        <v>0</v>
      </c>
      <c r="H34" s="589">
        <f>H36</f>
        <v>0</v>
      </c>
    </row>
    <row r="35" spans="1:8" s="594" customFormat="1" ht="18" hidden="1" customHeight="1">
      <c r="A35" s="590"/>
      <c r="B35" s="159"/>
      <c r="C35" s="173"/>
      <c r="D35" s="174"/>
      <c r="E35" s="588" t="s">
        <v>194</v>
      </c>
      <c r="F35" s="592"/>
      <c r="G35" s="592"/>
      <c r="H35" s="592"/>
    </row>
    <row r="36" spans="1:8" s="562" customFormat="1" ht="17.25" hidden="1">
      <c r="A36" s="590">
        <v>2171</v>
      </c>
      <c r="B36" s="181" t="s">
        <v>187</v>
      </c>
      <c r="C36" s="182" t="s">
        <v>229</v>
      </c>
      <c r="D36" s="183" t="s">
        <v>13</v>
      </c>
      <c r="E36" s="588" t="s">
        <v>230</v>
      </c>
      <c r="F36" s="589">
        <f>G36+H36</f>
        <v>0</v>
      </c>
      <c r="G36" s="589"/>
      <c r="H36" s="589"/>
    </row>
    <row r="37" spans="1:8" s="562" customFormat="1" ht="40.5" hidden="1">
      <c r="A37" s="590">
        <v>2180</v>
      </c>
      <c r="B37" s="159" t="s">
        <v>187</v>
      </c>
      <c r="C37" s="173" t="s">
        <v>231</v>
      </c>
      <c r="D37" s="174" t="s">
        <v>188</v>
      </c>
      <c r="E37" s="591" t="s">
        <v>232</v>
      </c>
      <c r="F37" s="589">
        <f>G37+H37</f>
        <v>0</v>
      </c>
      <c r="G37" s="589">
        <f>G39</f>
        <v>0</v>
      </c>
      <c r="H37" s="589">
        <f>H39</f>
        <v>0</v>
      </c>
    </row>
    <row r="38" spans="1:8" s="594" customFormat="1" ht="18" hidden="1" customHeight="1">
      <c r="A38" s="590"/>
      <c r="B38" s="159"/>
      <c r="C38" s="173"/>
      <c r="D38" s="174"/>
      <c r="E38" s="588" t="s">
        <v>194</v>
      </c>
      <c r="F38" s="592"/>
      <c r="G38" s="592"/>
      <c r="H38" s="592"/>
    </row>
    <row r="39" spans="1:8" s="562" customFormat="1" ht="40.5" hidden="1">
      <c r="A39" s="590">
        <v>2181</v>
      </c>
      <c r="B39" s="181" t="s">
        <v>187</v>
      </c>
      <c r="C39" s="182" t="s">
        <v>231</v>
      </c>
      <c r="D39" s="183" t="s">
        <v>13</v>
      </c>
      <c r="E39" s="588" t="s">
        <v>232</v>
      </c>
      <c r="F39" s="589">
        <f>G39+H39</f>
        <v>0</v>
      </c>
      <c r="G39" s="589"/>
      <c r="H39" s="589"/>
    </row>
    <row r="40" spans="1:8" s="562" customFormat="1" ht="18" hidden="1" customHeight="1">
      <c r="A40" s="590"/>
      <c r="B40" s="181"/>
      <c r="C40" s="182"/>
      <c r="D40" s="183"/>
      <c r="E40" s="597" t="s">
        <v>194</v>
      </c>
      <c r="F40" s="589"/>
      <c r="G40" s="589"/>
      <c r="H40" s="589"/>
    </row>
    <row r="41" spans="1:8" s="562" customFormat="1" ht="17.25" hidden="1">
      <c r="A41" s="590">
        <v>2182</v>
      </c>
      <c r="B41" s="181" t="s">
        <v>187</v>
      </c>
      <c r="C41" s="182" t="s">
        <v>231</v>
      </c>
      <c r="D41" s="183" t="s">
        <v>13</v>
      </c>
      <c r="E41" s="597" t="s">
        <v>235</v>
      </c>
      <c r="F41" s="589"/>
      <c r="G41" s="589"/>
      <c r="H41" s="589"/>
    </row>
    <row r="42" spans="1:8" s="562" customFormat="1" ht="27" hidden="1">
      <c r="A42" s="590">
        <v>2183</v>
      </c>
      <c r="B42" s="181" t="s">
        <v>187</v>
      </c>
      <c r="C42" s="182" t="s">
        <v>231</v>
      </c>
      <c r="D42" s="183" t="s">
        <v>13</v>
      </c>
      <c r="E42" s="597" t="s">
        <v>236</v>
      </c>
      <c r="F42" s="589"/>
      <c r="G42" s="589"/>
      <c r="H42" s="589"/>
    </row>
    <row r="43" spans="1:8" s="562" customFormat="1" ht="27" hidden="1">
      <c r="A43" s="590">
        <v>2184</v>
      </c>
      <c r="B43" s="181" t="s">
        <v>187</v>
      </c>
      <c r="C43" s="182" t="s">
        <v>231</v>
      </c>
      <c r="D43" s="183" t="s">
        <v>13</v>
      </c>
      <c r="E43" s="597" t="s">
        <v>237</v>
      </c>
      <c r="F43" s="589"/>
      <c r="G43" s="589"/>
      <c r="H43" s="589"/>
    </row>
    <row r="44" spans="1:8" s="585" customFormat="1" ht="30" hidden="1">
      <c r="A44" s="598">
        <v>2200</v>
      </c>
      <c r="B44" s="159" t="s">
        <v>238</v>
      </c>
      <c r="C44" s="173" t="s">
        <v>188</v>
      </c>
      <c r="D44" s="174" t="s">
        <v>188</v>
      </c>
      <c r="E44" s="584" t="s">
        <v>678</v>
      </c>
      <c r="F44" s="544">
        <f>G44+H44</f>
        <v>0</v>
      </c>
      <c r="G44" s="544">
        <f>G46+G49+G52+G55+G59</f>
        <v>0</v>
      </c>
      <c r="H44" s="544">
        <f>H46+H49+H52+H55+H59</f>
        <v>0</v>
      </c>
    </row>
    <row r="45" spans="1:8" s="562" customFormat="1" ht="18" hidden="1" customHeight="1">
      <c r="A45" s="587"/>
      <c r="B45" s="159"/>
      <c r="C45" s="160"/>
      <c r="D45" s="161"/>
      <c r="E45" s="588" t="s">
        <v>191</v>
      </c>
      <c r="F45" s="589"/>
      <c r="G45" s="589"/>
      <c r="H45" s="589"/>
    </row>
    <row r="46" spans="1:8" s="562" customFormat="1" ht="17.25" hidden="1">
      <c r="A46" s="590">
        <v>2210</v>
      </c>
      <c r="B46" s="159" t="s">
        <v>238</v>
      </c>
      <c r="C46" s="182" t="s">
        <v>13</v>
      </c>
      <c r="D46" s="183" t="s">
        <v>188</v>
      </c>
      <c r="E46" s="591" t="s">
        <v>241</v>
      </c>
      <c r="F46" s="589">
        <f>G46+H46</f>
        <v>0</v>
      </c>
      <c r="G46" s="589">
        <f>G48</f>
        <v>0</v>
      </c>
      <c r="H46" s="589">
        <f>H48</f>
        <v>0</v>
      </c>
    </row>
    <row r="47" spans="1:8" s="594" customFormat="1" ht="18" hidden="1" customHeight="1">
      <c r="A47" s="590"/>
      <c r="B47" s="159"/>
      <c r="C47" s="173"/>
      <c r="D47" s="174"/>
      <c r="E47" s="588" t="s">
        <v>194</v>
      </c>
      <c r="F47" s="592"/>
      <c r="G47" s="592"/>
      <c r="H47" s="592"/>
    </row>
    <row r="48" spans="1:8" s="562" customFormat="1" ht="17.25" hidden="1">
      <c r="A48" s="590">
        <v>2211</v>
      </c>
      <c r="B48" s="181" t="s">
        <v>238</v>
      </c>
      <c r="C48" s="182" t="s">
        <v>13</v>
      </c>
      <c r="D48" s="183" t="s">
        <v>13</v>
      </c>
      <c r="E48" s="588" t="s">
        <v>243</v>
      </c>
      <c r="F48" s="589">
        <f>G48+H48</f>
        <v>0</v>
      </c>
      <c r="G48" s="589"/>
      <c r="H48" s="589"/>
    </row>
    <row r="49" spans="1:8" s="562" customFormat="1" ht="17.25" hidden="1">
      <c r="A49" s="590">
        <v>2220</v>
      </c>
      <c r="B49" s="159" t="s">
        <v>238</v>
      </c>
      <c r="C49" s="173" t="s">
        <v>182</v>
      </c>
      <c r="D49" s="174" t="s">
        <v>188</v>
      </c>
      <c r="E49" s="591" t="s">
        <v>244</v>
      </c>
      <c r="F49" s="589">
        <f>G49+H49</f>
        <v>0</v>
      </c>
      <c r="G49" s="589">
        <f>G51</f>
        <v>0</v>
      </c>
      <c r="H49" s="589">
        <f>H51</f>
        <v>0</v>
      </c>
    </row>
    <row r="50" spans="1:8" s="594" customFormat="1" ht="18" hidden="1" customHeight="1">
      <c r="A50" s="590"/>
      <c r="B50" s="159"/>
      <c r="C50" s="173"/>
      <c r="D50" s="174"/>
      <c r="E50" s="588" t="s">
        <v>194</v>
      </c>
      <c r="F50" s="592"/>
      <c r="G50" s="592"/>
      <c r="H50" s="592"/>
    </row>
    <row r="51" spans="1:8" s="562" customFormat="1" ht="17.25" hidden="1">
      <c r="A51" s="590">
        <v>2221</v>
      </c>
      <c r="B51" s="181" t="s">
        <v>238</v>
      </c>
      <c r="C51" s="182" t="s">
        <v>182</v>
      </c>
      <c r="D51" s="183" t="s">
        <v>13</v>
      </c>
      <c r="E51" s="588" t="s">
        <v>247</v>
      </c>
      <c r="F51" s="589">
        <f>G51+H51</f>
        <v>0</v>
      </c>
      <c r="G51" s="589"/>
      <c r="H51" s="589"/>
    </row>
    <row r="52" spans="1:8" s="562" customFormat="1" ht="17.25" hidden="1">
      <c r="A52" s="590">
        <v>2230</v>
      </c>
      <c r="B52" s="159" t="s">
        <v>238</v>
      </c>
      <c r="C52" s="182" t="s">
        <v>183</v>
      </c>
      <c r="D52" s="183" t="s">
        <v>188</v>
      </c>
      <c r="E52" s="591" t="s">
        <v>248</v>
      </c>
      <c r="F52" s="589">
        <f>G52+H52</f>
        <v>0</v>
      </c>
      <c r="G52" s="589">
        <f>G54</f>
        <v>0</v>
      </c>
      <c r="H52" s="589">
        <f>H54</f>
        <v>0</v>
      </c>
    </row>
    <row r="53" spans="1:8" s="594" customFormat="1" ht="18" hidden="1" customHeight="1">
      <c r="A53" s="590"/>
      <c r="B53" s="159"/>
      <c r="C53" s="173"/>
      <c r="D53" s="174"/>
      <c r="E53" s="588" t="s">
        <v>194</v>
      </c>
      <c r="F53" s="592"/>
      <c r="G53" s="592"/>
      <c r="H53" s="592"/>
    </row>
    <row r="54" spans="1:8" s="562" customFormat="1" ht="17.25" hidden="1">
      <c r="A54" s="590">
        <v>2231</v>
      </c>
      <c r="B54" s="181" t="s">
        <v>238</v>
      </c>
      <c r="C54" s="182" t="s">
        <v>183</v>
      </c>
      <c r="D54" s="183" t="s">
        <v>13</v>
      </c>
      <c r="E54" s="588" t="s">
        <v>251</v>
      </c>
      <c r="F54" s="589">
        <f>G54+H54</f>
        <v>0</v>
      </c>
      <c r="G54" s="589"/>
      <c r="H54" s="589"/>
    </row>
    <row r="55" spans="1:8" s="562" customFormat="1" ht="27" hidden="1">
      <c r="A55" s="590">
        <v>2240</v>
      </c>
      <c r="B55" s="159" t="s">
        <v>238</v>
      </c>
      <c r="C55" s="173" t="s">
        <v>184</v>
      </c>
      <c r="D55" s="174" t="s">
        <v>188</v>
      </c>
      <c r="E55" s="591" t="s">
        <v>252</v>
      </c>
      <c r="F55" s="589">
        <f>G55+H55</f>
        <v>0</v>
      </c>
      <c r="G55" s="589">
        <f>G57</f>
        <v>0</v>
      </c>
      <c r="H55" s="589">
        <f>H57</f>
        <v>0</v>
      </c>
    </row>
    <row r="56" spans="1:8" s="594" customFormat="1" ht="18" hidden="1" customHeight="1">
      <c r="A56" s="590"/>
      <c r="B56" s="159"/>
      <c r="C56" s="173"/>
      <c r="D56" s="174"/>
      <c r="E56" s="588" t="s">
        <v>194</v>
      </c>
      <c r="F56" s="592"/>
      <c r="G56" s="592"/>
      <c r="H56" s="592"/>
    </row>
    <row r="57" spans="1:8" s="562" customFormat="1" ht="27" hidden="1">
      <c r="A57" s="590">
        <v>2241</v>
      </c>
      <c r="B57" s="181" t="s">
        <v>238</v>
      </c>
      <c r="C57" s="182" t="s">
        <v>184</v>
      </c>
      <c r="D57" s="183" t="s">
        <v>13</v>
      </c>
      <c r="E57" s="588" t="s">
        <v>252</v>
      </c>
      <c r="F57" s="589">
        <f>G57+H57</f>
        <v>0</v>
      </c>
      <c r="G57" s="589"/>
      <c r="H57" s="589"/>
    </row>
    <row r="58" spans="1:8" s="594" customFormat="1" ht="18" hidden="1" customHeight="1">
      <c r="A58" s="590"/>
      <c r="B58" s="159"/>
      <c r="C58" s="173"/>
      <c r="D58" s="174"/>
      <c r="E58" s="588" t="s">
        <v>194</v>
      </c>
      <c r="F58" s="592"/>
      <c r="G58" s="592"/>
      <c r="H58" s="592"/>
    </row>
    <row r="59" spans="1:8" s="562" customFormat="1" ht="17.25" hidden="1">
      <c r="A59" s="590">
        <v>2250</v>
      </c>
      <c r="B59" s="159" t="s">
        <v>238</v>
      </c>
      <c r="C59" s="173" t="s">
        <v>219</v>
      </c>
      <c r="D59" s="174" t="s">
        <v>188</v>
      </c>
      <c r="E59" s="591" t="s">
        <v>255</v>
      </c>
      <c r="F59" s="589">
        <f>G59+H59</f>
        <v>0</v>
      </c>
      <c r="G59" s="589">
        <f>G61</f>
        <v>0</v>
      </c>
      <c r="H59" s="589">
        <f>H61</f>
        <v>0</v>
      </c>
    </row>
    <row r="60" spans="1:8" s="594" customFormat="1" ht="18" hidden="1" customHeight="1">
      <c r="A60" s="590"/>
      <c r="B60" s="159"/>
      <c r="C60" s="173"/>
      <c r="D60" s="174"/>
      <c r="E60" s="588" t="s">
        <v>194</v>
      </c>
      <c r="F60" s="592"/>
      <c r="G60" s="592"/>
      <c r="H60" s="592"/>
    </row>
    <row r="61" spans="1:8" s="562" customFormat="1" ht="17.25" hidden="1">
      <c r="A61" s="590">
        <v>2251</v>
      </c>
      <c r="B61" s="181" t="s">
        <v>238</v>
      </c>
      <c r="C61" s="182" t="s">
        <v>219</v>
      </c>
      <c r="D61" s="183" t="s">
        <v>13</v>
      </c>
      <c r="E61" s="588" t="s">
        <v>255</v>
      </c>
      <c r="F61" s="589">
        <f>G61+H61</f>
        <v>0</v>
      </c>
      <c r="G61" s="589"/>
      <c r="H61" s="589"/>
    </row>
    <row r="62" spans="1:8" s="585" customFormat="1" ht="76.5" hidden="1">
      <c r="A62" s="598">
        <v>2300</v>
      </c>
      <c r="B62" s="196" t="s">
        <v>257</v>
      </c>
      <c r="C62" s="173" t="s">
        <v>188</v>
      </c>
      <c r="D62" s="174" t="s">
        <v>188</v>
      </c>
      <c r="E62" s="599" t="s">
        <v>679</v>
      </c>
      <c r="F62" s="544">
        <f>G62+H62</f>
        <v>0</v>
      </c>
      <c r="G62" s="544">
        <f>G64+G69+G72+G76+G79+G82+G85</f>
        <v>0</v>
      </c>
      <c r="H62" s="544">
        <f>H64+H69+H72+H76+H79+H82+H85</f>
        <v>0</v>
      </c>
    </row>
    <row r="63" spans="1:8" s="562" customFormat="1" ht="18" hidden="1" customHeight="1">
      <c r="A63" s="587"/>
      <c r="B63" s="159"/>
      <c r="C63" s="160"/>
      <c r="D63" s="161"/>
      <c r="E63" s="588" t="s">
        <v>191</v>
      </c>
      <c r="F63" s="589"/>
      <c r="G63" s="589"/>
      <c r="H63" s="589"/>
    </row>
    <row r="64" spans="1:8" s="562" customFormat="1" ht="17.25" hidden="1">
      <c r="A64" s="590">
        <v>2310</v>
      </c>
      <c r="B64" s="196" t="s">
        <v>257</v>
      </c>
      <c r="C64" s="173" t="s">
        <v>13</v>
      </c>
      <c r="D64" s="174" t="s">
        <v>188</v>
      </c>
      <c r="E64" s="591" t="s">
        <v>261</v>
      </c>
      <c r="F64" s="589">
        <f>G64+H64</f>
        <v>0</v>
      </c>
      <c r="G64" s="589">
        <f>G66+G67+G68</f>
        <v>0</v>
      </c>
      <c r="H64" s="589">
        <f>H66+H67+H68</f>
        <v>0</v>
      </c>
    </row>
    <row r="65" spans="1:8" s="594" customFormat="1" ht="18" hidden="1" customHeight="1">
      <c r="A65" s="590"/>
      <c r="B65" s="159"/>
      <c r="C65" s="173"/>
      <c r="D65" s="174"/>
      <c r="E65" s="588" t="s">
        <v>194</v>
      </c>
      <c r="F65" s="592"/>
      <c r="G65" s="592"/>
      <c r="H65" s="592"/>
    </row>
    <row r="66" spans="1:8" s="562" customFormat="1" ht="17.25" hidden="1">
      <c r="A66" s="590">
        <v>2311</v>
      </c>
      <c r="B66" s="198" t="s">
        <v>257</v>
      </c>
      <c r="C66" s="182" t="s">
        <v>13</v>
      </c>
      <c r="D66" s="183" t="s">
        <v>13</v>
      </c>
      <c r="E66" s="588" t="s">
        <v>263</v>
      </c>
      <c r="F66" s="589">
        <f>G66+H66</f>
        <v>0</v>
      </c>
      <c r="G66" s="589"/>
      <c r="H66" s="589"/>
    </row>
    <row r="67" spans="1:8" s="562" customFormat="1" ht="17.25" hidden="1">
      <c r="A67" s="590">
        <v>2312</v>
      </c>
      <c r="B67" s="198" t="s">
        <v>257</v>
      </c>
      <c r="C67" s="182" t="s">
        <v>13</v>
      </c>
      <c r="D67" s="183" t="s">
        <v>182</v>
      </c>
      <c r="E67" s="588" t="s">
        <v>264</v>
      </c>
      <c r="F67" s="589">
        <f>G67+H67</f>
        <v>0</v>
      </c>
      <c r="G67" s="589"/>
      <c r="H67" s="589"/>
    </row>
    <row r="68" spans="1:8" s="562" customFormat="1" ht="17.25" hidden="1">
      <c r="A68" s="590">
        <v>2313</v>
      </c>
      <c r="B68" s="198" t="s">
        <v>257</v>
      </c>
      <c r="C68" s="182" t="s">
        <v>13</v>
      </c>
      <c r="D68" s="183" t="s">
        <v>183</v>
      </c>
      <c r="E68" s="588" t="s">
        <v>266</v>
      </c>
      <c r="F68" s="589">
        <f>G68+H68</f>
        <v>0</v>
      </c>
      <c r="G68" s="589"/>
      <c r="H68" s="589"/>
    </row>
    <row r="69" spans="1:8" s="562" customFormat="1" ht="17.25" hidden="1">
      <c r="A69" s="590">
        <v>2320</v>
      </c>
      <c r="B69" s="196" t="s">
        <v>257</v>
      </c>
      <c r="C69" s="173" t="s">
        <v>182</v>
      </c>
      <c r="D69" s="174" t="s">
        <v>188</v>
      </c>
      <c r="E69" s="591" t="s">
        <v>267</v>
      </c>
      <c r="F69" s="589">
        <f>G69+H69</f>
        <v>0</v>
      </c>
      <c r="G69" s="589">
        <f>G71</f>
        <v>0</v>
      </c>
      <c r="H69" s="589">
        <f>H71</f>
        <v>0</v>
      </c>
    </row>
    <row r="70" spans="1:8" s="594" customFormat="1" ht="18" hidden="1" customHeight="1">
      <c r="A70" s="590"/>
      <c r="B70" s="159"/>
      <c r="C70" s="173"/>
      <c r="D70" s="174"/>
      <c r="E70" s="588" t="s">
        <v>194</v>
      </c>
      <c r="F70" s="592"/>
      <c r="G70" s="592"/>
      <c r="H70" s="592"/>
    </row>
    <row r="71" spans="1:8" s="562" customFormat="1" ht="17.25" hidden="1">
      <c r="A71" s="590">
        <v>2321</v>
      </c>
      <c r="B71" s="198" t="s">
        <v>257</v>
      </c>
      <c r="C71" s="182" t="s">
        <v>182</v>
      </c>
      <c r="D71" s="183" t="s">
        <v>13</v>
      </c>
      <c r="E71" s="588" t="s">
        <v>269</v>
      </c>
      <c r="F71" s="589">
        <f>G71+H71</f>
        <v>0</v>
      </c>
      <c r="G71" s="589"/>
      <c r="H71" s="589"/>
    </row>
    <row r="72" spans="1:8" s="562" customFormat="1" ht="27" hidden="1">
      <c r="A72" s="590">
        <v>2330</v>
      </c>
      <c r="B72" s="196" t="s">
        <v>257</v>
      </c>
      <c r="C72" s="173" t="s">
        <v>183</v>
      </c>
      <c r="D72" s="174" t="s">
        <v>188</v>
      </c>
      <c r="E72" s="591" t="s">
        <v>270</v>
      </c>
      <c r="F72" s="589">
        <f>G72+H72</f>
        <v>0</v>
      </c>
      <c r="G72" s="589">
        <f>G74+G75</f>
        <v>0</v>
      </c>
      <c r="H72" s="589">
        <f>H74+H75</f>
        <v>0</v>
      </c>
    </row>
    <row r="73" spans="1:8" s="594" customFormat="1" ht="18" hidden="1" customHeight="1">
      <c r="A73" s="590"/>
      <c r="B73" s="159"/>
      <c r="C73" s="173"/>
      <c r="D73" s="174"/>
      <c r="E73" s="588" t="s">
        <v>194</v>
      </c>
      <c r="F73" s="592"/>
      <c r="G73" s="592"/>
      <c r="H73" s="592"/>
    </row>
    <row r="74" spans="1:8" s="562" customFormat="1" ht="17.25" hidden="1">
      <c r="A74" s="590">
        <v>2331</v>
      </c>
      <c r="B74" s="198" t="s">
        <v>257</v>
      </c>
      <c r="C74" s="182" t="s">
        <v>183</v>
      </c>
      <c r="D74" s="183" t="s">
        <v>13</v>
      </c>
      <c r="E74" s="588" t="s">
        <v>273</v>
      </c>
      <c r="F74" s="589">
        <f>G74+H74</f>
        <v>0</v>
      </c>
      <c r="G74" s="589"/>
      <c r="H74" s="589"/>
    </row>
    <row r="75" spans="1:8" s="562" customFormat="1" ht="17.25" hidden="1">
      <c r="A75" s="590">
        <v>2332</v>
      </c>
      <c r="B75" s="198" t="s">
        <v>257</v>
      </c>
      <c r="C75" s="182" t="s">
        <v>183</v>
      </c>
      <c r="D75" s="183" t="s">
        <v>182</v>
      </c>
      <c r="E75" s="588" t="s">
        <v>274</v>
      </c>
      <c r="F75" s="589">
        <f>G75+H75</f>
        <v>0</v>
      </c>
      <c r="G75" s="589"/>
      <c r="H75" s="589"/>
    </row>
    <row r="76" spans="1:8" s="562" customFormat="1" ht="17.25" hidden="1">
      <c r="A76" s="590">
        <v>2340</v>
      </c>
      <c r="B76" s="196" t="s">
        <v>257</v>
      </c>
      <c r="C76" s="173" t="s">
        <v>184</v>
      </c>
      <c r="D76" s="174" t="s">
        <v>188</v>
      </c>
      <c r="E76" s="591" t="s">
        <v>276</v>
      </c>
      <c r="F76" s="589">
        <f>G76+H76</f>
        <v>0</v>
      </c>
      <c r="G76" s="589">
        <f>G78</f>
        <v>0</v>
      </c>
      <c r="H76" s="589">
        <f>H78</f>
        <v>0</v>
      </c>
    </row>
    <row r="77" spans="1:8" s="594" customFormat="1" ht="18" hidden="1" customHeight="1">
      <c r="A77" s="590"/>
      <c r="B77" s="159"/>
      <c r="C77" s="173"/>
      <c r="D77" s="174"/>
      <c r="E77" s="588" t="s">
        <v>194</v>
      </c>
      <c r="F77" s="592"/>
      <c r="G77" s="592"/>
      <c r="H77" s="592"/>
    </row>
    <row r="78" spans="1:8" s="562" customFormat="1" ht="17.25" hidden="1">
      <c r="A78" s="590">
        <v>2341</v>
      </c>
      <c r="B78" s="198" t="s">
        <v>257</v>
      </c>
      <c r="C78" s="182" t="s">
        <v>184</v>
      </c>
      <c r="D78" s="183" t="s">
        <v>13</v>
      </c>
      <c r="E78" s="588" t="s">
        <v>276</v>
      </c>
      <c r="F78" s="589">
        <f>G78+H78</f>
        <v>0</v>
      </c>
      <c r="G78" s="589"/>
      <c r="H78" s="589"/>
    </row>
    <row r="79" spans="1:8" s="562" customFormat="1" ht="17.25" hidden="1">
      <c r="A79" s="590">
        <v>2350</v>
      </c>
      <c r="B79" s="196" t="s">
        <v>257</v>
      </c>
      <c r="C79" s="173" t="s">
        <v>219</v>
      </c>
      <c r="D79" s="174" t="s">
        <v>188</v>
      </c>
      <c r="E79" s="591" t="s">
        <v>277</v>
      </c>
      <c r="F79" s="589">
        <f>G79+H79</f>
        <v>0</v>
      </c>
      <c r="G79" s="589">
        <f>G81</f>
        <v>0</v>
      </c>
      <c r="H79" s="589">
        <f>H81</f>
        <v>0</v>
      </c>
    </row>
    <row r="80" spans="1:8" s="594" customFormat="1" ht="18" hidden="1" customHeight="1">
      <c r="A80" s="590"/>
      <c r="B80" s="159"/>
      <c r="C80" s="173"/>
      <c r="D80" s="174"/>
      <c r="E80" s="588" t="s">
        <v>194</v>
      </c>
      <c r="F80" s="592"/>
      <c r="G80" s="592"/>
      <c r="H80" s="592"/>
    </row>
    <row r="81" spans="1:8" s="562" customFormat="1" ht="17.25" hidden="1">
      <c r="A81" s="590">
        <v>2351</v>
      </c>
      <c r="B81" s="198" t="s">
        <v>257</v>
      </c>
      <c r="C81" s="182" t="s">
        <v>219</v>
      </c>
      <c r="D81" s="183" t="s">
        <v>13</v>
      </c>
      <c r="E81" s="588" t="s">
        <v>279</v>
      </c>
      <c r="F81" s="589">
        <f>G81+H81</f>
        <v>0</v>
      </c>
      <c r="G81" s="589"/>
      <c r="H81" s="589"/>
    </row>
    <row r="82" spans="1:8" s="562" customFormat="1" ht="40.5" hidden="1">
      <c r="A82" s="590">
        <v>2360</v>
      </c>
      <c r="B82" s="196" t="s">
        <v>257</v>
      </c>
      <c r="C82" s="173" t="s">
        <v>224</v>
      </c>
      <c r="D82" s="174" t="s">
        <v>188</v>
      </c>
      <c r="E82" s="591" t="s">
        <v>280</v>
      </c>
      <c r="F82" s="589">
        <f>G82+H82</f>
        <v>0</v>
      </c>
      <c r="G82" s="589">
        <f>G84</f>
        <v>0</v>
      </c>
      <c r="H82" s="589">
        <f>H84</f>
        <v>0</v>
      </c>
    </row>
    <row r="83" spans="1:8" s="594" customFormat="1" ht="18" hidden="1" customHeight="1">
      <c r="A83" s="590"/>
      <c r="B83" s="159"/>
      <c r="C83" s="173"/>
      <c r="D83" s="174"/>
      <c r="E83" s="588" t="s">
        <v>194</v>
      </c>
      <c r="F83" s="592"/>
      <c r="G83" s="592"/>
      <c r="H83" s="592"/>
    </row>
    <row r="84" spans="1:8" s="562" customFormat="1" ht="40.5" hidden="1">
      <c r="A84" s="590">
        <v>2361</v>
      </c>
      <c r="B84" s="198" t="s">
        <v>257</v>
      </c>
      <c r="C84" s="182" t="s">
        <v>224</v>
      </c>
      <c r="D84" s="183" t="s">
        <v>13</v>
      </c>
      <c r="E84" s="588" t="s">
        <v>280</v>
      </c>
      <c r="F84" s="589">
        <f>G84+H84</f>
        <v>0</v>
      </c>
      <c r="G84" s="589"/>
      <c r="H84" s="589"/>
    </row>
    <row r="85" spans="1:8" s="562" customFormat="1" ht="27" hidden="1">
      <c r="A85" s="590">
        <v>2370</v>
      </c>
      <c r="B85" s="196" t="s">
        <v>257</v>
      </c>
      <c r="C85" s="173" t="s">
        <v>229</v>
      </c>
      <c r="D85" s="174" t="s">
        <v>188</v>
      </c>
      <c r="E85" s="591" t="s">
        <v>282</v>
      </c>
      <c r="F85" s="589">
        <f>G85+H85</f>
        <v>0</v>
      </c>
      <c r="G85" s="589">
        <f>G87</f>
        <v>0</v>
      </c>
      <c r="H85" s="589">
        <f>H87</f>
        <v>0</v>
      </c>
    </row>
    <row r="86" spans="1:8" s="594" customFormat="1" ht="18" hidden="1" customHeight="1">
      <c r="A86" s="590"/>
      <c r="B86" s="159"/>
      <c r="C86" s="173"/>
      <c r="D86" s="174"/>
      <c r="E86" s="588" t="s">
        <v>194</v>
      </c>
      <c r="F86" s="592"/>
      <c r="G86" s="592"/>
      <c r="H86" s="592"/>
    </row>
    <row r="87" spans="1:8" s="562" customFormat="1" ht="27" hidden="1">
      <c r="A87" s="590">
        <v>2371</v>
      </c>
      <c r="B87" s="198" t="s">
        <v>257</v>
      </c>
      <c r="C87" s="182" t="s">
        <v>229</v>
      </c>
      <c r="D87" s="183" t="s">
        <v>13</v>
      </c>
      <c r="E87" s="588" t="s">
        <v>285</v>
      </c>
      <c r="F87" s="589">
        <f>G87+H87</f>
        <v>0</v>
      </c>
      <c r="G87" s="589"/>
      <c r="H87" s="589"/>
    </row>
    <row r="88" spans="1:8" s="585" customFormat="1" ht="63">
      <c r="A88" s="598">
        <v>2400</v>
      </c>
      <c r="B88" s="196" t="s">
        <v>286</v>
      </c>
      <c r="C88" s="173" t="s">
        <v>188</v>
      </c>
      <c r="D88" s="174" t="s">
        <v>188</v>
      </c>
      <c r="E88" s="599" t="s">
        <v>680</v>
      </c>
      <c r="F88" s="544">
        <f>G88+H88</f>
        <v>772771.36900000006</v>
      </c>
      <c r="G88" s="544">
        <f>G90+G94+G100+G108+G113+G120+G123+G129+G138</f>
        <v>34460.688999999998</v>
      </c>
      <c r="H88" s="544">
        <f>H90+H94+H100+H108+H113+H120+H123+H129+H138</f>
        <v>738310.68</v>
      </c>
    </row>
    <row r="89" spans="1:8" s="562" customFormat="1" ht="13.5" hidden="1" customHeight="1">
      <c r="A89" s="587"/>
      <c r="B89" s="159"/>
      <c r="C89" s="160"/>
      <c r="D89" s="161"/>
      <c r="E89" s="588" t="s">
        <v>191</v>
      </c>
      <c r="F89" s="589"/>
      <c r="G89" s="589"/>
      <c r="H89" s="589"/>
    </row>
    <row r="90" spans="1:8" s="562" customFormat="1" ht="27" hidden="1">
      <c r="A90" s="590">
        <v>2410</v>
      </c>
      <c r="B90" s="196" t="s">
        <v>286</v>
      </c>
      <c r="C90" s="173" t="s">
        <v>13</v>
      </c>
      <c r="D90" s="174" t="s">
        <v>188</v>
      </c>
      <c r="E90" s="591" t="s">
        <v>290</v>
      </c>
      <c r="F90" s="589">
        <f>G90+H90</f>
        <v>0</v>
      </c>
      <c r="G90" s="589">
        <f>G92+G93</f>
        <v>0</v>
      </c>
      <c r="H90" s="589">
        <f>H92+H93</f>
        <v>0</v>
      </c>
    </row>
    <row r="91" spans="1:8" s="594" customFormat="1" ht="15" hidden="1" customHeight="1">
      <c r="A91" s="590"/>
      <c r="B91" s="159"/>
      <c r="C91" s="173"/>
      <c r="D91" s="174"/>
      <c r="E91" s="588" t="s">
        <v>194</v>
      </c>
      <c r="F91" s="592"/>
      <c r="G91" s="592"/>
      <c r="H91" s="592"/>
    </row>
    <row r="92" spans="1:8" s="562" customFormat="1" ht="27" hidden="1">
      <c r="A92" s="590">
        <v>2411</v>
      </c>
      <c r="B92" s="198" t="s">
        <v>286</v>
      </c>
      <c r="C92" s="182" t="s">
        <v>13</v>
      </c>
      <c r="D92" s="183" t="s">
        <v>13</v>
      </c>
      <c r="E92" s="588" t="s">
        <v>292</v>
      </c>
      <c r="F92" s="589">
        <f>G92+H92</f>
        <v>0</v>
      </c>
      <c r="G92" s="589"/>
      <c r="H92" s="589"/>
    </row>
    <row r="93" spans="1:8" s="562" customFormat="1" ht="27" hidden="1">
      <c r="A93" s="590">
        <v>2412</v>
      </c>
      <c r="B93" s="198" t="s">
        <v>286</v>
      </c>
      <c r="C93" s="182" t="s">
        <v>13</v>
      </c>
      <c r="D93" s="183" t="s">
        <v>182</v>
      </c>
      <c r="E93" s="588" t="s">
        <v>293</v>
      </c>
      <c r="F93" s="589">
        <f>G93+H93</f>
        <v>0</v>
      </c>
      <c r="G93" s="589"/>
      <c r="H93" s="589"/>
    </row>
    <row r="94" spans="1:8" s="562" customFormat="1" ht="27">
      <c r="A94" s="590">
        <v>2420</v>
      </c>
      <c r="B94" s="196" t="s">
        <v>286</v>
      </c>
      <c r="C94" s="173" t="s">
        <v>182</v>
      </c>
      <c r="D94" s="174" t="s">
        <v>188</v>
      </c>
      <c r="E94" s="591" t="s">
        <v>295</v>
      </c>
      <c r="F94" s="595">
        <f>G94+H94</f>
        <v>5619.6890000000003</v>
      </c>
      <c r="G94" s="595">
        <f>G96+G97+G98+G99</f>
        <v>5619.6890000000003</v>
      </c>
      <c r="H94" s="595">
        <f>H96+H97+H98+H99</f>
        <v>0</v>
      </c>
    </row>
    <row r="95" spans="1:8" s="594" customFormat="1" ht="15" customHeight="1">
      <c r="A95" s="590"/>
      <c r="B95" s="159"/>
      <c r="C95" s="173"/>
      <c r="D95" s="174"/>
      <c r="E95" s="588" t="s">
        <v>194</v>
      </c>
      <c r="F95" s="593"/>
      <c r="G95" s="593"/>
      <c r="H95" s="593"/>
    </row>
    <row r="96" spans="1:8" s="562" customFormat="1" ht="12.75" customHeight="1">
      <c r="A96" s="590">
        <v>2421</v>
      </c>
      <c r="B96" s="198" t="s">
        <v>286</v>
      </c>
      <c r="C96" s="182" t="s">
        <v>182</v>
      </c>
      <c r="D96" s="183" t="s">
        <v>13</v>
      </c>
      <c r="E96" s="588" t="s">
        <v>298</v>
      </c>
      <c r="F96" s="595">
        <f>G96+H96</f>
        <v>5619.6890000000003</v>
      </c>
      <c r="G96" s="595">
        <f>[2]gjuxatntes!F34</f>
        <v>5619.6890000000003</v>
      </c>
      <c r="H96" s="595">
        <f>[2]gjuxatntes!F152</f>
        <v>0</v>
      </c>
    </row>
    <row r="97" spans="1:8" s="562" customFormat="1" ht="17.25">
      <c r="A97" s="590">
        <v>2422</v>
      </c>
      <c r="B97" s="198" t="s">
        <v>286</v>
      </c>
      <c r="C97" s="182" t="s">
        <v>182</v>
      </c>
      <c r="D97" s="183" t="s">
        <v>182</v>
      </c>
      <c r="E97" s="588" t="s">
        <v>299</v>
      </c>
      <c r="F97" s="589">
        <f t="shared" ref="F97:F108" si="0">G97+H97</f>
        <v>0</v>
      </c>
      <c r="G97" s="595"/>
      <c r="H97" s="589"/>
    </row>
    <row r="98" spans="1:8" s="562" customFormat="1" ht="17.25">
      <c r="A98" s="590">
        <v>2423</v>
      </c>
      <c r="B98" s="198" t="s">
        <v>286</v>
      </c>
      <c r="C98" s="182" t="s">
        <v>182</v>
      </c>
      <c r="D98" s="183" t="s">
        <v>183</v>
      </c>
      <c r="E98" s="588" t="s">
        <v>301</v>
      </c>
      <c r="F98" s="589">
        <f t="shared" si="0"/>
        <v>0</v>
      </c>
      <c r="G98" s="595"/>
      <c r="H98" s="589"/>
    </row>
    <row r="99" spans="1:8" s="562" customFormat="1" ht="17.25">
      <c r="A99" s="590">
        <v>2424</v>
      </c>
      <c r="B99" s="198" t="s">
        <v>286</v>
      </c>
      <c r="C99" s="182" t="s">
        <v>182</v>
      </c>
      <c r="D99" s="183" t="s">
        <v>184</v>
      </c>
      <c r="E99" s="588" t="s">
        <v>303</v>
      </c>
      <c r="F99" s="589">
        <f t="shared" si="0"/>
        <v>0</v>
      </c>
      <c r="G99" s="595"/>
      <c r="H99" s="589"/>
    </row>
    <row r="100" spans="1:8" s="562" customFormat="1" ht="17.25">
      <c r="A100" s="590">
        <v>2430</v>
      </c>
      <c r="B100" s="196" t="s">
        <v>286</v>
      </c>
      <c r="C100" s="173" t="s">
        <v>183</v>
      </c>
      <c r="D100" s="174" t="s">
        <v>188</v>
      </c>
      <c r="E100" s="591" t="s">
        <v>305</v>
      </c>
      <c r="F100" s="589">
        <f t="shared" si="0"/>
        <v>426531.42700000003</v>
      </c>
      <c r="G100" s="595">
        <f>G102+G103+G104+G105+G106+G107</f>
        <v>0</v>
      </c>
      <c r="H100" s="589">
        <f>H102+H103+H104+H105+H106+H107</f>
        <v>426531.42700000003</v>
      </c>
    </row>
    <row r="101" spans="1:8" s="594" customFormat="1" ht="15.75" customHeight="1">
      <c r="A101" s="590"/>
      <c r="B101" s="159"/>
      <c r="C101" s="173"/>
      <c r="D101" s="174"/>
      <c r="E101" s="588" t="s">
        <v>194</v>
      </c>
      <c r="F101" s="592"/>
      <c r="G101" s="593"/>
      <c r="H101" s="592"/>
    </row>
    <row r="102" spans="1:8" s="562" customFormat="1" ht="17.25">
      <c r="A102" s="590">
        <v>2431</v>
      </c>
      <c r="B102" s="198" t="s">
        <v>286</v>
      </c>
      <c r="C102" s="182" t="s">
        <v>183</v>
      </c>
      <c r="D102" s="183" t="s">
        <v>13</v>
      </c>
      <c r="E102" s="588" t="s">
        <v>307</v>
      </c>
      <c r="F102" s="589">
        <f t="shared" si="0"/>
        <v>0</v>
      </c>
      <c r="G102" s="595"/>
      <c r="H102" s="589"/>
    </row>
    <row r="103" spans="1:8" s="562" customFormat="1" ht="17.25">
      <c r="A103" s="590">
        <v>2432</v>
      </c>
      <c r="B103" s="198" t="s">
        <v>286</v>
      </c>
      <c r="C103" s="182" t="s">
        <v>183</v>
      </c>
      <c r="D103" s="183" t="s">
        <v>182</v>
      </c>
      <c r="E103" s="588" t="s">
        <v>308</v>
      </c>
      <c r="F103" s="589">
        <f t="shared" si="0"/>
        <v>426531.42700000003</v>
      </c>
      <c r="G103" s="595"/>
      <c r="H103" s="589">
        <f>[2]gazafikacum!F134</f>
        <v>426531.42700000003</v>
      </c>
    </row>
    <row r="104" spans="1:8" s="562" customFormat="1" ht="17.25">
      <c r="A104" s="590">
        <v>2433</v>
      </c>
      <c r="B104" s="198" t="s">
        <v>286</v>
      </c>
      <c r="C104" s="182" t="s">
        <v>183</v>
      </c>
      <c r="D104" s="183" t="s">
        <v>183</v>
      </c>
      <c r="E104" s="588" t="s">
        <v>310</v>
      </c>
      <c r="F104" s="589">
        <f t="shared" si="0"/>
        <v>0</v>
      </c>
      <c r="G104" s="595"/>
      <c r="H104" s="589"/>
    </row>
    <row r="105" spans="1:8" s="562" customFormat="1" ht="17.25">
      <c r="A105" s="590">
        <v>2434</v>
      </c>
      <c r="B105" s="198" t="s">
        <v>286</v>
      </c>
      <c r="C105" s="182" t="s">
        <v>183</v>
      </c>
      <c r="D105" s="183" t="s">
        <v>184</v>
      </c>
      <c r="E105" s="588" t="s">
        <v>312</v>
      </c>
      <c r="F105" s="589">
        <f t="shared" si="0"/>
        <v>0</v>
      </c>
      <c r="G105" s="595"/>
      <c r="H105" s="589"/>
    </row>
    <row r="106" spans="1:8" s="562" customFormat="1" ht="17.25">
      <c r="A106" s="590">
        <v>2435</v>
      </c>
      <c r="B106" s="198" t="s">
        <v>286</v>
      </c>
      <c r="C106" s="182" t="s">
        <v>183</v>
      </c>
      <c r="D106" s="183" t="s">
        <v>219</v>
      </c>
      <c r="E106" s="588" t="s">
        <v>314</v>
      </c>
      <c r="F106" s="589">
        <f t="shared" si="0"/>
        <v>0</v>
      </c>
      <c r="G106" s="595"/>
      <c r="H106" s="589"/>
    </row>
    <row r="107" spans="1:8" s="562" customFormat="1" ht="17.25">
      <c r="A107" s="590">
        <v>2436</v>
      </c>
      <c r="B107" s="198" t="s">
        <v>286</v>
      </c>
      <c r="C107" s="182" t="s">
        <v>183</v>
      </c>
      <c r="D107" s="183" t="s">
        <v>224</v>
      </c>
      <c r="E107" s="588" t="s">
        <v>316</v>
      </c>
      <c r="F107" s="589">
        <f t="shared" si="0"/>
        <v>0</v>
      </c>
      <c r="G107" s="595"/>
      <c r="H107" s="589"/>
    </row>
    <row r="108" spans="1:8" s="562" customFormat="1" ht="27">
      <c r="A108" s="590">
        <v>2440</v>
      </c>
      <c r="B108" s="196" t="s">
        <v>286</v>
      </c>
      <c r="C108" s="173" t="s">
        <v>184</v>
      </c>
      <c r="D108" s="174" t="s">
        <v>188</v>
      </c>
      <c r="E108" s="591" t="s">
        <v>318</v>
      </c>
      <c r="F108" s="589">
        <f t="shared" si="0"/>
        <v>0</v>
      </c>
      <c r="G108" s="595">
        <f>G110+G111+G112</f>
        <v>0</v>
      </c>
      <c r="H108" s="589">
        <f>H110+H111+H112</f>
        <v>0</v>
      </c>
    </row>
    <row r="109" spans="1:8" s="594" customFormat="1" ht="15.75" customHeight="1">
      <c r="A109" s="590"/>
      <c r="B109" s="159"/>
      <c r="C109" s="173"/>
      <c r="D109" s="174"/>
      <c r="E109" s="588" t="s">
        <v>194</v>
      </c>
      <c r="F109" s="592"/>
      <c r="G109" s="593"/>
      <c r="H109" s="592"/>
    </row>
    <row r="110" spans="1:8" s="562" customFormat="1" ht="27">
      <c r="A110" s="590">
        <v>2441</v>
      </c>
      <c r="B110" s="198" t="s">
        <v>286</v>
      </c>
      <c r="C110" s="182" t="s">
        <v>184</v>
      </c>
      <c r="D110" s="183" t="s">
        <v>13</v>
      </c>
      <c r="E110" s="588" t="s">
        <v>321</v>
      </c>
      <c r="F110" s="589">
        <f>G110+H110</f>
        <v>0</v>
      </c>
      <c r="G110" s="595"/>
      <c r="H110" s="589"/>
    </row>
    <row r="111" spans="1:8" s="562" customFormat="1" ht="17.25">
      <c r="A111" s="590">
        <v>2442</v>
      </c>
      <c r="B111" s="198" t="s">
        <v>286</v>
      </c>
      <c r="C111" s="182" t="s">
        <v>184</v>
      </c>
      <c r="D111" s="183" t="s">
        <v>182</v>
      </c>
      <c r="E111" s="588" t="s">
        <v>322</v>
      </c>
      <c r="F111" s="589">
        <f t="shared" ref="F111:F120" si="1">G111+H111</f>
        <v>0</v>
      </c>
      <c r="G111" s="595"/>
      <c r="H111" s="589"/>
    </row>
    <row r="112" spans="1:8" s="562" customFormat="1" ht="17.25">
      <c r="A112" s="590">
        <v>2443</v>
      </c>
      <c r="B112" s="198" t="s">
        <v>286</v>
      </c>
      <c r="C112" s="182" t="s">
        <v>184</v>
      </c>
      <c r="D112" s="183" t="s">
        <v>183</v>
      </c>
      <c r="E112" s="588" t="s">
        <v>324</v>
      </c>
      <c r="F112" s="589">
        <f t="shared" si="1"/>
        <v>0</v>
      </c>
      <c r="G112" s="595"/>
      <c r="H112" s="589"/>
    </row>
    <row r="113" spans="1:8" s="562" customFormat="1" ht="13.5" customHeight="1">
      <c r="A113" s="590">
        <v>2450</v>
      </c>
      <c r="B113" s="196" t="s">
        <v>286</v>
      </c>
      <c r="C113" s="173" t="s">
        <v>219</v>
      </c>
      <c r="D113" s="174" t="s">
        <v>188</v>
      </c>
      <c r="E113" s="591" t="s">
        <v>326</v>
      </c>
      <c r="F113" s="589">
        <f t="shared" si="1"/>
        <v>600620.25300000003</v>
      </c>
      <c r="G113" s="595">
        <f>G115+G116+G117+G118+G119</f>
        <v>28841</v>
      </c>
      <c r="H113" s="589">
        <f>H115+H116+H117+H118+H119</f>
        <v>571779.25300000003</v>
      </c>
    </row>
    <row r="114" spans="1:8" s="594" customFormat="1" ht="12" customHeight="1">
      <c r="A114" s="590"/>
      <c r="B114" s="159"/>
      <c r="C114" s="173"/>
      <c r="D114" s="174"/>
      <c r="E114" s="588" t="s">
        <v>194</v>
      </c>
      <c r="F114" s="592"/>
      <c r="G114" s="593"/>
      <c r="H114" s="592"/>
    </row>
    <row r="115" spans="1:8" s="562" customFormat="1" ht="15" customHeight="1">
      <c r="A115" s="590">
        <v>2451</v>
      </c>
      <c r="B115" s="198" t="s">
        <v>286</v>
      </c>
      <c r="C115" s="182" t="s">
        <v>219</v>
      </c>
      <c r="D115" s="183" t="s">
        <v>13</v>
      </c>
      <c r="E115" s="588" t="s">
        <v>329</v>
      </c>
      <c r="F115" s="589">
        <f t="shared" si="1"/>
        <v>600620.25300000003</v>
      </c>
      <c r="G115" s="595">
        <f>'[2]chanap transp'!F32</f>
        <v>28841</v>
      </c>
      <c r="H115" s="589">
        <f>'[2]chanap transp'!F150</f>
        <v>571779.25300000003</v>
      </c>
    </row>
    <row r="116" spans="1:8" s="562" customFormat="1" ht="27.75" hidden="1" customHeight="1">
      <c r="A116" s="590">
        <v>2452</v>
      </c>
      <c r="B116" s="198" t="s">
        <v>286</v>
      </c>
      <c r="C116" s="182" t="s">
        <v>219</v>
      </c>
      <c r="D116" s="183" t="s">
        <v>182</v>
      </c>
      <c r="E116" s="588" t="s">
        <v>330</v>
      </c>
      <c r="F116" s="589">
        <f t="shared" si="1"/>
        <v>0</v>
      </c>
      <c r="G116" s="595"/>
      <c r="H116" s="589"/>
    </row>
    <row r="117" spans="1:8" s="562" customFormat="1" ht="27.75" hidden="1" customHeight="1">
      <c r="A117" s="590">
        <v>2453</v>
      </c>
      <c r="B117" s="198" t="s">
        <v>286</v>
      </c>
      <c r="C117" s="182" t="s">
        <v>219</v>
      </c>
      <c r="D117" s="183" t="s">
        <v>183</v>
      </c>
      <c r="E117" s="588" t="s">
        <v>332</v>
      </c>
      <c r="F117" s="589">
        <f t="shared" si="1"/>
        <v>0</v>
      </c>
      <c r="G117" s="595"/>
      <c r="H117" s="589"/>
    </row>
    <row r="118" spans="1:8" s="562" customFormat="1" ht="27.75" hidden="1" customHeight="1">
      <c r="A118" s="590">
        <v>2454</v>
      </c>
      <c r="B118" s="198" t="s">
        <v>286</v>
      </c>
      <c r="C118" s="182" t="s">
        <v>219</v>
      </c>
      <c r="D118" s="183" t="s">
        <v>184</v>
      </c>
      <c r="E118" s="588" t="s">
        <v>334</v>
      </c>
      <c r="F118" s="589">
        <f t="shared" si="1"/>
        <v>0</v>
      </c>
      <c r="G118" s="595"/>
      <c r="H118" s="589"/>
    </row>
    <row r="119" spans="1:8" s="562" customFormat="1" ht="27.75" hidden="1" customHeight="1">
      <c r="A119" s="590">
        <v>2455</v>
      </c>
      <c r="B119" s="198" t="s">
        <v>286</v>
      </c>
      <c r="C119" s="182" t="s">
        <v>219</v>
      </c>
      <c r="D119" s="183" t="s">
        <v>219</v>
      </c>
      <c r="E119" s="588" t="s">
        <v>336</v>
      </c>
      <c r="F119" s="589">
        <f t="shared" si="1"/>
        <v>0</v>
      </c>
      <c r="G119" s="595"/>
      <c r="H119" s="589"/>
    </row>
    <row r="120" spans="1:8" s="562" customFormat="1" ht="27.75" hidden="1" customHeight="1">
      <c r="A120" s="590">
        <v>2460</v>
      </c>
      <c r="B120" s="196" t="s">
        <v>286</v>
      </c>
      <c r="C120" s="173" t="s">
        <v>224</v>
      </c>
      <c r="D120" s="174" t="s">
        <v>188</v>
      </c>
      <c r="E120" s="591" t="s">
        <v>338</v>
      </c>
      <c r="F120" s="589">
        <f t="shared" si="1"/>
        <v>0</v>
      </c>
      <c r="G120" s="595">
        <f>G122</f>
        <v>0</v>
      </c>
      <c r="H120" s="589">
        <f>H122</f>
        <v>0</v>
      </c>
    </row>
    <row r="121" spans="1:8" s="594" customFormat="1" ht="27.75" hidden="1" customHeight="1">
      <c r="A121" s="590"/>
      <c r="B121" s="159"/>
      <c r="C121" s="173"/>
      <c r="D121" s="174"/>
      <c r="E121" s="588" t="s">
        <v>194</v>
      </c>
      <c r="F121" s="592"/>
      <c r="G121" s="593"/>
      <c r="H121" s="592"/>
    </row>
    <row r="122" spans="1:8" s="562" customFormat="1" ht="27.75" hidden="1" customHeight="1">
      <c r="A122" s="590">
        <v>2461</v>
      </c>
      <c r="B122" s="198" t="s">
        <v>286</v>
      </c>
      <c r="C122" s="182" t="s">
        <v>224</v>
      </c>
      <c r="D122" s="183" t="s">
        <v>13</v>
      </c>
      <c r="E122" s="588" t="s">
        <v>341</v>
      </c>
      <c r="F122" s="589">
        <f>G122+H122</f>
        <v>0</v>
      </c>
      <c r="G122" s="595"/>
      <c r="H122" s="589"/>
    </row>
    <row r="123" spans="1:8" s="562" customFormat="1" ht="27.75" hidden="1" customHeight="1">
      <c r="A123" s="590">
        <v>2470</v>
      </c>
      <c r="B123" s="196" t="s">
        <v>286</v>
      </c>
      <c r="C123" s="173" t="s">
        <v>229</v>
      </c>
      <c r="D123" s="174" t="s">
        <v>188</v>
      </c>
      <c r="E123" s="591" t="s">
        <v>342</v>
      </c>
      <c r="F123" s="589">
        <f>G123+H123</f>
        <v>0</v>
      </c>
      <c r="G123" s="595">
        <f>G125+G126+G127+G128</f>
        <v>0</v>
      </c>
      <c r="H123" s="589">
        <f>H125+H126+H127+H128</f>
        <v>0</v>
      </c>
    </row>
    <row r="124" spans="1:8" s="594" customFormat="1" ht="27.75" hidden="1" customHeight="1">
      <c r="A124" s="590"/>
      <c r="B124" s="159"/>
      <c r="C124" s="173"/>
      <c r="D124" s="174"/>
      <c r="E124" s="588" t="s">
        <v>194</v>
      </c>
      <c r="F124" s="592"/>
      <c r="G124" s="593"/>
      <c r="H124" s="592"/>
    </row>
    <row r="125" spans="1:8" s="562" customFormat="1" ht="27.75" hidden="1" customHeight="1">
      <c r="A125" s="590">
        <v>2471</v>
      </c>
      <c r="B125" s="198" t="s">
        <v>286</v>
      </c>
      <c r="C125" s="182" t="s">
        <v>229</v>
      </c>
      <c r="D125" s="183" t="s">
        <v>13</v>
      </c>
      <c r="E125" s="588" t="s">
        <v>344</v>
      </c>
      <c r="F125" s="589">
        <f>G125+H125</f>
        <v>0</v>
      </c>
      <c r="G125" s="595"/>
      <c r="H125" s="589"/>
    </row>
    <row r="126" spans="1:8" s="562" customFormat="1" ht="27.75" hidden="1" customHeight="1">
      <c r="A126" s="590">
        <v>2472</v>
      </c>
      <c r="B126" s="198" t="s">
        <v>286</v>
      </c>
      <c r="C126" s="182" t="s">
        <v>229</v>
      </c>
      <c r="D126" s="183" t="s">
        <v>182</v>
      </c>
      <c r="E126" s="588" t="s">
        <v>345</v>
      </c>
      <c r="F126" s="589">
        <f t="shared" ref="F126:F138" si="2">G126+H126</f>
        <v>0</v>
      </c>
      <c r="G126" s="595"/>
      <c r="H126" s="589"/>
    </row>
    <row r="127" spans="1:8" s="562" customFormat="1" ht="27.75" hidden="1" customHeight="1">
      <c r="A127" s="590">
        <v>2473</v>
      </c>
      <c r="B127" s="198" t="s">
        <v>286</v>
      </c>
      <c r="C127" s="182" t="s">
        <v>229</v>
      </c>
      <c r="D127" s="183" t="s">
        <v>183</v>
      </c>
      <c r="E127" s="588" t="s">
        <v>347</v>
      </c>
      <c r="F127" s="589">
        <f t="shared" si="2"/>
        <v>0</v>
      </c>
      <c r="G127" s="595"/>
      <c r="H127" s="589"/>
    </row>
    <row r="128" spans="1:8" s="562" customFormat="1" ht="27.75" hidden="1" customHeight="1">
      <c r="A128" s="590">
        <v>2474</v>
      </c>
      <c r="B128" s="198" t="s">
        <v>286</v>
      </c>
      <c r="C128" s="182" t="s">
        <v>229</v>
      </c>
      <c r="D128" s="183" t="s">
        <v>184</v>
      </c>
      <c r="E128" s="588" t="s">
        <v>349</v>
      </c>
      <c r="F128" s="589">
        <f t="shared" si="2"/>
        <v>0</v>
      </c>
      <c r="G128" s="595"/>
      <c r="H128" s="589"/>
    </row>
    <row r="129" spans="1:8" s="562" customFormat="1" ht="27.75" customHeight="1">
      <c r="A129" s="590">
        <v>2480</v>
      </c>
      <c r="B129" s="196" t="s">
        <v>286</v>
      </c>
      <c r="C129" s="173" t="s">
        <v>231</v>
      </c>
      <c r="D129" s="174" t="s">
        <v>188</v>
      </c>
      <c r="E129" s="591" t="s">
        <v>351</v>
      </c>
      <c r="F129" s="595">
        <f t="shared" si="2"/>
        <v>0</v>
      </c>
      <c r="G129" s="595">
        <f>G131+G132+G133+G134+G135+G136+G137</f>
        <v>0</v>
      </c>
      <c r="H129" s="595">
        <f>H131+H132+H133+H134+H135+H136+H137</f>
        <v>0</v>
      </c>
    </row>
    <row r="130" spans="1:8" s="594" customFormat="1" ht="13.5" customHeight="1">
      <c r="A130" s="590"/>
      <c r="B130" s="159"/>
      <c r="C130" s="173"/>
      <c r="D130" s="174"/>
      <c r="E130" s="588" t="s">
        <v>194</v>
      </c>
      <c r="F130" s="593"/>
      <c r="G130" s="593"/>
      <c r="H130" s="593"/>
    </row>
    <row r="131" spans="1:8" s="562" customFormat="1" ht="27.75" hidden="1" customHeight="1">
      <c r="A131" s="590">
        <v>2481</v>
      </c>
      <c r="B131" s="198" t="s">
        <v>286</v>
      </c>
      <c r="C131" s="182" t="s">
        <v>231</v>
      </c>
      <c r="D131" s="183" t="s">
        <v>13</v>
      </c>
      <c r="E131" s="588" t="s">
        <v>354</v>
      </c>
      <c r="F131" s="595">
        <f t="shared" si="2"/>
        <v>0</v>
      </c>
      <c r="G131" s="595"/>
      <c r="H131" s="595"/>
    </row>
    <row r="132" spans="1:8" s="562" customFormat="1" ht="27.75" hidden="1" customHeight="1">
      <c r="A132" s="590">
        <v>2482</v>
      </c>
      <c r="B132" s="198" t="s">
        <v>286</v>
      </c>
      <c r="C132" s="182" t="s">
        <v>231</v>
      </c>
      <c r="D132" s="183" t="s">
        <v>182</v>
      </c>
      <c r="E132" s="588" t="s">
        <v>355</v>
      </c>
      <c r="F132" s="595">
        <f t="shared" si="2"/>
        <v>0</v>
      </c>
      <c r="G132" s="595"/>
      <c r="H132" s="595"/>
    </row>
    <row r="133" spans="1:8" s="562" customFormat="1" ht="27.75" hidden="1" customHeight="1">
      <c r="A133" s="590">
        <v>2483</v>
      </c>
      <c r="B133" s="198" t="s">
        <v>286</v>
      </c>
      <c r="C133" s="182" t="s">
        <v>231</v>
      </c>
      <c r="D133" s="183" t="s">
        <v>183</v>
      </c>
      <c r="E133" s="588" t="s">
        <v>357</v>
      </c>
      <c r="F133" s="595">
        <f t="shared" si="2"/>
        <v>0</v>
      </c>
      <c r="G133" s="595"/>
      <c r="H133" s="595"/>
    </row>
    <row r="134" spans="1:8" s="562" customFormat="1" ht="27.75" hidden="1" customHeight="1">
      <c r="A134" s="590">
        <v>2484</v>
      </c>
      <c r="B134" s="198" t="s">
        <v>286</v>
      </c>
      <c r="C134" s="182" t="s">
        <v>231</v>
      </c>
      <c r="D134" s="183" t="s">
        <v>184</v>
      </c>
      <c r="E134" s="588" t="s">
        <v>359</v>
      </c>
      <c r="F134" s="595">
        <f t="shared" si="2"/>
        <v>0</v>
      </c>
      <c r="G134" s="595"/>
      <c r="H134" s="595"/>
    </row>
    <row r="135" spans="1:8" s="562" customFormat="1" ht="27" customHeight="1">
      <c r="A135" s="590">
        <v>2485</v>
      </c>
      <c r="B135" s="198" t="s">
        <v>286</v>
      </c>
      <c r="C135" s="182" t="s">
        <v>231</v>
      </c>
      <c r="D135" s="183" t="s">
        <v>219</v>
      </c>
      <c r="E135" s="588" t="s">
        <v>361</v>
      </c>
      <c r="F135" s="595">
        <f t="shared" si="2"/>
        <v>0</v>
      </c>
      <c r="G135" s="595">
        <f>'[2]transp nax'!F32</f>
        <v>0</v>
      </c>
      <c r="H135" s="595">
        <f>'[2]transp nax'!F150</f>
        <v>0</v>
      </c>
    </row>
    <row r="136" spans="1:8" s="562" customFormat="1" ht="27.75" hidden="1" customHeight="1">
      <c r="A136" s="590">
        <v>2486</v>
      </c>
      <c r="B136" s="198" t="s">
        <v>286</v>
      </c>
      <c r="C136" s="182" t="s">
        <v>231</v>
      </c>
      <c r="D136" s="183" t="s">
        <v>224</v>
      </c>
      <c r="E136" s="588" t="s">
        <v>363</v>
      </c>
      <c r="F136" s="595">
        <f t="shared" si="2"/>
        <v>0</v>
      </c>
      <c r="G136" s="595"/>
      <c r="H136" s="595"/>
    </row>
    <row r="137" spans="1:8" s="562" customFormat="1" ht="27.75" hidden="1" customHeight="1">
      <c r="A137" s="590">
        <v>2487</v>
      </c>
      <c r="B137" s="198" t="s">
        <v>286</v>
      </c>
      <c r="C137" s="182" t="s">
        <v>231</v>
      </c>
      <c r="D137" s="183" t="s">
        <v>229</v>
      </c>
      <c r="E137" s="588" t="s">
        <v>365</v>
      </c>
      <c r="F137" s="595">
        <f t="shared" si="2"/>
        <v>0</v>
      </c>
      <c r="G137" s="595">
        <f>'[2]ajl nax'!F32</f>
        <v>0</v>
      </c>
      <c r="H137" s="595">
        <f>'[2]ajl nax'!F150</f>
        <v>0</v>
      </c>
    </row>
    <row r="138" spans="1:8" s="562" customFormat="1" ht="27" customHeight="1">
      <c r="A138" s="590">
        <v>2490</v>
      </c>
      <c r="B138" s="196" t="s">
        <v>286</v>
      </c>
      <c r="C138" s="173" t="s">
        <v>367</v>
      </c>
      <c r="D138" s="174" t="s">
        <v>188</v>
      </c>
      <c r="E138" s="591" t="s">
        <v>368</v>
      </c>
      <c r="F138" s="595">
        <f t="shared" si="2"/>
        <v>-260000</v>
      </c>
      <c r="G138" s="595">
        <f>G140</f>
        <v>0</v>
      </c>
      <c r="H138" s="595">
        <f>H140</f>
        <v>-260000</v>
      </c>
    </row>
    <row r="139" spans="1:8" s="594" customFormat="1" ht="12.75" customHeight="1">
      <c r="A139" s="590"/>
      <c r="B139" s="159"/>
      <c r="C139" s="173"/>
      <c r="D139" s="174"/>
      <c r="E139" s="588" t="s">
        <v>194</v>
      </c>
      <c r="F139" s="593"/>
      <c r="G139" s="593"/>
      <c r="H139" s="593"/>
    </row>
    <row r="140" spans="1:8" s="562" customFormat="1" ht="27">
      <c r="A140" s="590">
        <v>2491</v>
      </c>
      <c r="B140" s="198" t="s">
        <v>286</v>
      </c>
      <c r="C140" s="182" t="s">
        <v>367</v>
      </c>
      <c r="D140" s="183" t="s">
        <v>13</v>
      </c>
      <c r="E140" s="588" t="s">
        <v>368</v>
      </c>
      <c r="F140" s="595">
        <f>G140+H140</f>
        <v>-260000</v>
      </c>
      <c r="G140" s="595">
        <f>'[2]tntes harab'!F34</f>
        <v>0</v>
      </c>
      <c r="H140" s="595">
        <f>'[2]tntes harab'!F152</f>
        <v>-260000</v>
      </c>
    </row>
    <row r="141" spans="1:8" s="585" customFormat="1" ht="49.5" customHeight="1">
      <c r="A141" s="598">
        <v>2500</v>
      </c>
      <c r="B141" s="196" t="s">
        <v>371</v>
      </c>
      <c r="C141" s="173" t="s">
        <v>188</v>
      </c>
      <c r="D141" s="174" t="s">
        <v>188</v>
      </c>
      <c r="E141" s="599" t="s">
        <v>681</v>
      </c>
      <c r="F141" s="523">
        <f>G141+H141</f>
        <v>97707.95</v>
      </c>
      <c r="G141" s="523">
        <f>G143+G146+G149+G152+G155+G158</f>
        <v>91890.15</v>
      </c>
      <c r="H141" s="523">
        <f>H143+H146+H149+H152+H155+H158</f>
        <v>5817.8</v>
      </c>
    </row>
    <row r="142" spans="1:8" s="562" customFormat="1" ht="13.5" customHeight="1">
      <c r="A142" s="587"/>
      <c r="B142" s="159"/>
      <c r="C142" s="160"/>
      <c r="D142" s="161"/>
      <c r="E142" s="588" t="s">
        <v>191</v>
      </c>
      <c r="F142" s="589"/>
      <c r="G142" s="589"/>
      <c r="H142" s="589"/>
    </row>
    <row r="143" spans="1:8" s="562" customFormat="1" ht="12" customHeight="1">
      <c r="A143" s="590">
        <v>2510</v>
      </c>
      <c r="B143" s="196" t="s">
        <v>371</v>
      </c>
      <c r="C143" s="173" t="s">
        <v>13</v>
      </c>
      <c r="D143" s="174" t="s">
        <v>188</v>
      </c>
      <c r="E143" s="591" t="s">
        <v>375</v>
      </c>
      <c r="F143" s="595">
        <f>G143+H143</f>
        <v>88476.7</v>
      </c>
      <c r="G143" s="595">
        <f>G145</f>
        <v>85818.9</v>
      </c>
      <c r="H143" s="595">
        <f>H145</f>
        <v>2657.8</v>
      </c>
    </row>
    <row r="144" spans="1:8" s="594" customFormat="1" ht="15" customHeight="1">
      <c r="A144" s="590"/>
      <c r="B144" s="159"/>
      <c r="C144" s="173"/>
      <c r="D144" s="174"/>
      <c r="E144" s="588" t="s">
        <v>194</v>
      </c>
      <c r="F144" s="593"/>
      <c r="G144" s="593"/>
      <c r="H144" s="593"/>
    </row>
    <row r="145" spans="1:8" s="562" customFormat="1" ht="14.25" customHeight="1">
      <c r="A145" s="590">
        <v>2511</v>
      </c>
      <c r="B145" s="198" t="s">
        <v>371</v>
      </c>
      <c r="C145" s="182" t="s">
        <v>13</v>
      </c>
      <c r="D145" s="183" t="s">
        <v>13</v>
      </c>
      <c r="E145" s="588" t="s">
        <v>375</v>
      </c>
      <c r="F145" s="595">
        <f>G145+H145</f>
        <v>88476.7</v>
      </c>
      <c r="G145" s="595">
        <f>[2]axb!F32</f>
        <v>85818.9</v>
      </c>
      <c r="H145" s="595">
        <f>[2]axb!F150</f>
        <v>2657.8</v>
      </c>
    </row>
    <row r="146" spans="1:8" s="562" customFormat="1" ht="17.25" hidden="1">
      <c r="A146" s="590">
        <v>2520</v>
      </c>
      <c r="B146" s="196" t="s">
        <v>371</v>
      </c>
      <c r="C146" s="173" t="s">
        <v>182</v>
      </c>
      <c r="D146" s="174" t="s">
        <v>188</v>
      </c>
      <c r="E146" s="591" t="s">
        <v>377</v>
      </c>
      <c r="F146" s="595">
        <f>G146+H146</f>
        <v>0</v>
      </c>
      <c r="G146" s="595">
        <f>G147</f>
        <v>0</v>
      </c>
      <c r="H146" s="595">
        <f>H147</f>
        <v>0</v>
      </c>
    </row>
    <row r="147" spans="1:8" s="594" customFormat="1" ht="15" hidden="1" customHeight="1">
      <c r="A147" s="590"/>
      <c r="B147" s="159"/>
      <c r="C147" s="173"/>
      <c r="D147" s="174"/>
      <c r="E147" s="588" t="s">
        <v>194</v>
      </c>
      <c r="F147" s="593"/>
      <c r="G147" s="593"/>
      <c r="H147" s="593"/>
    </row>
    <row r="148" spans="1:8" s="562" customFormat="1" ht="17.25" hidden="1">
      <c r="A148" s="590">
        <v>2521</v>
      </c>
      <c r="B148" s="198" t="s">
        <v>371</v>
      </c>
      <c r="C148" s="182" t="s">
        <v>182</v>
      </c>
      <c r="D148" s="183" t="s">
        <v>13</v>
      </c>
      <c r="E148" s="588" t="s">
        <v>380</v>
      </c>
      <c r="F148" s="595">
        <f>G148+H148</f>
        <v>0</v>
      </c>
      <c r="G148" s="595"/>
      <c r="H148" s="595"/>
    </row>
    <row r="149" spans="1:8" s="562" customFormat="1" ht="17.25" hidden="1">
      <c r="A149" s="590">
        <v>2530</v>
      </c>
      <c r="B149" s="196" t="s">
        <v>371</v>
      </c>
      <c r="C149" s="173" t="s">
        <v>183</v>
      </c>
      <c r="D149" s="174" t="s">
        <v>188</v>
      </c>
      <c r="E149" s="591" t="s">
        <v>381</v>
      </c>
      <c r="F149" s="595">
        <f>G149+H149</f>
        <v>0</v>
      </c>
      <c r="G149" s="595">
        <f>G151</f>
        <v>0</v>
      </c>
      <c r="H149" s="595">
        <f>H151</f>
        <v>0</v>
      </c>
    </row>
    <row r="150" spans="1:8" s="594" customFormat="1" ht="15" hidden="1" customHeight="1">
      <c r="A150" s="590"/>
      <c r="B150" s="159"/>
      <c r="C150" s="173"/>
      <c r="D150" s="174"/>
      <c r="E150" s="588" t="s">
        <v>194</v>
      </c>
      <c r="F150" s="593"/>
      <c r="G150" s="593"/>
      <c r="H150" s="593"/>
    </row>
    <row r="151" spans="1:8" s="562" customFormat="1" ht="17.25" hidden="1">
      <c r="A151" s="590">
        <v>2531</v>
      </c>
      <c r="B151" s="198" t="s">
        <v>371</v>
      </c>
      <c r="C151" s="182" t="s">
        <v>183</v>
      </c>
      <c r="D151" s="183" t="s">
        <v>13</v>
      </c>
      <c r="E151" s="588" t="s">
        <v>381</v>
      </c>
      <c r="F151" s="595">
        <f>G151+H151</f>
        <v>0</v>
      </c>
      <c r="G151" s="595"/>
      <c r="H151" s="595"/>
    </row>
    <row r="152" spans="1:8" s="562" customFormat="1" ht="27" hidden="1">
      <c r="A152" s="590">
        <v>2540</v>
      </c>
      <c r="B152" s="196" t="s">
        <v>371</v>
      </c>
      <c r="C152" s="173" t="s">
        <v>184</v>
      </c>
      <c r="D152" s="174" t="s">
        <v>188</v>
      </c>
      <c r="E152" s="591" t="s">
        <v>384</v>
      </c>
      <c r="F152" s="595">
        <f>G152+H152</f>
        <v>0</v>
      </c>
      <c r="G152" s="595">
        <f>G154</f>
        <v>0</v>
      </c>
      <c r="H152" s="595">
        <f>H154</f>
        <v>0</v>
      </c>
    </row>
    <row r="153" spans="1:8" s="594" customFormat="1" ht="15" hidden="1" customHeight="1">
      <c r="A153" s="590"/>
      <c r="B153" s="159"/>
      <c r="C153" s="173"/>
      <c r="D153" s="174"/>
      <c r="E153" s="588" t="s">
        <v>194</v>
      </c>
      <c r="F153" s="593"/>
      <c r="G153" s="593"/>
      <c r="H153" s="593"/>
    </row>
    <row r="154" spans="1:8" s="562" customFormat="1" ht="27" hidden="1">
      <c r="A154" s="590">
        <v>2541</v>
      </c>
      <c r="B154" s="198" t="s">
        <v>371</v>
      </c>
      <c r="C154" s="182" t="s">
        <v>184</v>
      </c>
      <c r="D154" s="183" t="s">
        <v>13</v>
      </c>
      <c r="E154" s="588" t="s">
        <v>384</v>
      </c>
      <c r="F154" s="595">
        <f>G154+H154</f>
        <v>0</v>
      </c>
      <c r="G154" s="595"/>
      <c r="H154" s="595"/>
    </row>
    <row r="155" spans="1:8" s="562" customFormat="1" ht="27" hidden="1">
      <c r="A155" s="590">
        <v>2550</v>
      </c>
      <c r="B155" s="196" t="s">
        <v>371</v>
      </c>
      <c r="C155" s="173" t="s">
        <v>219</v>
      </c>
      <c r="D155" s="174" t="s">
        <v>188</v>
      </c>
      <c r="E155" s="591" t="s">
        <v>387</v>
      </c>
      <c r="F155" s="595">
        <f>G155+H155</f>
        <v>0</v>
      </c>
      <c r="G155" s="595">
        <f>G157</f>
        <v>0</v>
      </c>
      <c r="H155" s="595">
        <f>H157</f>
        <v>0</v>
      </c>
    </row>
    <row r="156" spans="1:8" s="594" customFormat="1" ht="15" hidden="1" customHeight="1">
      <c r="A156" s="590"/>
      <c r="B156" s="159"/>
      <c r="C156" s="173"/>
      <c r="D156" s="174"/>
      <c r="E156" s="588" t="s">
        <v>194</v>
      </c>
      <c r="F156" s="593"/>
      <c r="G156" s="593"/>
      <c r="H156" s="593"/>
    </row>
    <row r="157" spans="1:8" s="562" customFormat="1" ht="27" hidden="1">
      <c r="A157" s="590">
        <v>2551</v>
      </c>
      <c r="B157" s="198" t="s">
        <v>371</v>
      </c>
      <c r="C157" s="182" t="s">
        <v>219</v>
      </c>
      <c r="D157" s="183" t="s">
        <v>13</v>
      </c>
      <c r="E157" s="588" t="s">
        <v>387</v>
      </c>
      <c r="F157" s="595">
        <f>G157+H157</f>
        <v>0</v>
      </c>
      <c r="G157" s="595"/>
      <c r="H157" s="595"/>
    </row>
    <row r="158" spans="1:8" s="562" customFormat="1" ht="27">
      <c r="A158" s="590">
        <v>2560</v>
      </c>
      <c r="B158" s="196" t="s">
        <v>371</v>
      </c>
      <c r="C158" s="173" t="s">
        <v>224</v>
      </c>
      <c r="D158" s="174" t="s">
        <v>188</v>
      </c>
      <c r="E158" s="591" t="s">
        <v>390</v>
      </c>
      <c r="F158" s="595">
        <f>G158+H158</f>
        <v>9231.25</v>
      </c>
      <c r="G158" s="595">
        <f>G160</f>
        <v>6071.25</v>
      </c>
      <c r="H158" s="595">
        <f>H160</f>
        <v>3160</v>
      </c>
    </row>
    <row r="159" spans="1:8" s="594" customFormat="1" ht="15" customHeight="1">
      <c r="A159" s="590"/>
      <c r="B159" s="159"/>
      <c r="C159" s="173"/>
      <c r="D159" s="174"/>
      <c r="E159" s="588" t="s">
        <v>194</v>
      </c>
      <c r="F159" s="593"/>
      <c r="G159" s="593"/>
      <c r="H159" s="593"/>
    </row>
    <row r="160" spans="1:8" s="562" customFormat="1" ht="27">
      <c r="A160" s="590">
        <v>2561</v>
      </c>
      <c r="B160" s="198" t="s">
        <v>371</v>
      </c>
      <c r="C160" s="182" t="s">
        <v>224</v>
      </c>
      <c r="D160" s="183" t="s">
        <v>13</v>
      </c>
      <c r="E160" s="588" t="s">
        <v>390</v>
      </c>
      <c r="F160" s="595">
        <f>G160+H160</f>
        <v>9231.25</v>
      </c>
      <c r="G160" s="595">
        <f>'[2]srgaka mig'!F32</f>
        <v>6071.25</v>
      </c>
      <c r="H160" s="595">
        <f>'[2]srgaka mig'!F150</f>
        <v>3160</v>
      </c>
    </row>
    <row r="161" spans="1:8" s="585" customFormat="1" ht="76.5">
      <c r="A161" s="598">
        <v>2600</v>
      </c>
      <c r="B161" s="196" t="s">
        <v>393</v>
      </c>
      <c r="C161" s="173" t="s">
        <v>188</v>
      </c>
      <c r="D161" s="174" t="s">
        <v>188</v>
      </c>
      <c r="E161" s="599" t="s">
        <v>682</v>
      </c>
      <c r="F161" s="544">
        <f>G161+H161</f>
        <v>718759.84400000004</v>
      </c>
      <c r="G161" s="544">
        <f>G163+G166+G169+G172+G175+G178</f>
        <v>31439.8</v>
      </c>
      <c r="H161" s="523">
        <f>H163+H166+H169+H172+H175+H178</f>
        <v>687320.04399999999</v>
      </c>
    </row>
    <row r="162" spans="1:8" s="562" customFormat="1" ht="13.5" customHeight="1">
      <c r="A162" s="587"/>
      <c r="B162" s="159"/>
      <c r="C162" s="160"/>
      <c r="D162" s="161"/>
      <c r="E162" s="588" t="s">
        <v>191</v>
      </c>
      <c r="F162" s="589"/>
      <c r="G162" s="589"/>
      <c r="H162" s="589"/>
    </row>
    <row r="163" spans="1:8" s="562" customFormat="1" ht="17.25">
      <c r="A163" s="590">
        <v>2610</v>
      </c>
      <c r="B163" s="196" t="s">
        <v>393</v>
      </c>
      <c r="C163" s="173" t="s">
        <v>13</v>
      </c>
      <c r="D163" s="174" t="s">
        <v>188</v>
      </c>
      <c r="E163" s="591" t="s">
        <v>397</v>
      </c>
      <c r="F163" s="595">
        <f>G163+H163</f>
        <v>445545.076</v>
      </c>
      <c r="G163" s="595">
        <f>G165</f>
        <v>10448.5</v>
      </c>
      <c r="H163" s="595">
        <f>H165</f>
        <v>435096.576</v>
      </c>
    </row>
    <row r="164" spans="1:8" s="594" customFormat="1" ht="12.75" customHeight="1">
      <c r="A164" s="590"/>
      <c r="B164" s="159"/>
      <c r="C164" s="173"/>
      <c r="D164" s="174"/>
      <c r="E164" s="588" t="s">
        <v>194</v>
      </c>
      <c r="F164" s="593"/>
      <c r="G164" s="593"/>
      <c r="H164" s="593"/>
    </row>
    <row r="165" spans="1:8" s="562" customFormat="1" ht="15" customHeight="1">
      <c r="A165" s="590">
        <v>2611</v>
      </c>
      <c r="B165" s="198" t="s">
        <v>393</v>
      </c>
      <c r="C165" s="182" t="s">
        <v>13</v>
      </c>
      <c r="D165" s="183" t="s">
        <v>13</v>
      </c>
      <c r="E165" s="588" t="s">
        <v>399</v>
      </c>
      <c r="F165" s="595">
        <f>G165+H165</f>
        <v>445545.076</v>
      </c>
      <c r="G165" s="595">
        <f>'[2]bnak shin'!F32</f>
        <v>10448.5</v>
      </c>
      <c r="H165" s="595">
        <f>'[2]bnak shin'!F150</f>
        <v>435096.576</v>
      </c>
    </row>
    <row r="166" spans="1:8" s="562" customFormat="1" ht="0.75" hidden="1" customHeight="1">
      <c r="A166" s="590">
        <v>2620</v>
      </c>
      <c r="B166" s="196" t="s">
        <v>393</v>
      </c>
      <c r="C166" s="173" t="s">
        <v>182</v>
      </c>
      <c r="D166" s="174" t="s">
        <v>188</v>
      </c>
      <c r="E166" s="591" t="s">
        <v>400</v>
      </c>
      <c r="F166" s="595">
        <f>G166+H166</f>
        <v>0</v>
      </c>
      <c r="G166" s="595">
        <f>G168</f>
        <v>0</v>
      </c>
      <c r="H166" s="595">
        <f>H168</f>
        <v>0</v>
      </c>
    </row>
    <row r="167" spans="1:8" s="594" customFormat="1" ht="15" hidden="1" customHeight="1">
      <c r="A167" s="590" t="s">
        <v>683</v>
      </c>
      <c r="B167" s="159"/>
      <c r="C167" s="173"/>
      <c r="D167" s="174"/>
      <c r="E167" s="588" t="s">
        <v>194</v>
      </c>
      <c r="F167" s="593"/>
      <c r="G167" s="593"/>
      <c r="H167" s="593"/>
    </row>
    <row r="168" spans="1:8" s="562" customFormat="1" ht="17.25" hidden="1">
      <c r="A168" s="590">
        <v>2621</v>
      </c>
      <c r="B168" s="198" t="s">
        <v>393</v>
      </c>
      <c r="C168" s="182" t="s">
        <v>182</v>
      </c>
      <c r="D168" s="183" t="s">
        <v>13</v>
      </c>
      <c r="E168" s="588" t="s">
        <v>400</v>
      </c>
      <c r="F168" s="595">
        <f>G168+H168</f>
        <v>0</v>
      </c>
      <c r="G168" s="595"/>
      <c r="H168" s="595"/>
    </row>
    <row r="169" spans="1:8" s="562" customFormat="1" ht="17.25">
      <c r="A169" s="590">
        <v>2630</v>
      </c>
      <c r="B169" s="196" t="s">
        <v>393</v>
      </c>
      <c r="C169" s="173" t="s">
        <v>183</v>
      </c>
      <c r="D169" s="174" t="s">
        <v>188</v>
      </c>
      <c r="E169" s="591" t="s">
        <v>403</v>
      </c>
      <c r="F169" s="595">
        <f>G169+H169</f>
        <v>253123.46799999999</v>
      </c>
      <c r="G169" s="595">
        <f>G171</f>
        <v>900</v>
      </c>
      <c r="H169" s="595">
        <f>H171</f>
        <v>252223.46799999999</v>
      </c>
    </row>
    <row r="170" spans="1:8" s="594" customFormat="1" ht="15" customHeight="1">
      <c r="A170" s="590"/>
      <c r="B170" s="159"/>
      <c r="C170" s="173"/>
      <c r="D170" s="174"/>
      <c r="E170" s="588" t="s">
        <v>194</v>
      </c>
      <c r="F170" s="593"/>
      <c r="G170" s="593"/>
      <c r="H170" s="593"/>
    </row>
    <row r="171" spans="1:8" s="562" customFormat="1" ht="17.25">
      <c r="A171" s="590">
        <v>2631</v>
      </c>
      <c r="B171" s="198" t="s">
        <v>393</v>
      </c>
      <c r="C171" s="182" t="s">
        <v>183</v>
      </c>
      <c r="D171" s="183" t="s">
        <v>13</v>
      </c>
      <c r="E171" s="588" t="s">
        <v>406</v>
      </c>
      <c r="F171" s="595">
        <f>G171+H171</f>
        <v>253123.46799999999</v>
      </c>
      <c r="G171" s="595">
        <f>[2]jramatakararum!F32</f>
        <v>900</v>
      </c>
      <c r="H171" s="595">
        <f>[2]jramatakararum!F150</f>
        <v>252223.46799999999</v>
      </c>
    </row>
    <row r="172" spans="1:8" s="562" customFormat="1" ht="15" customHeight="1">
      <c r="A172" s="590">
        <v>2640</v>
      </c>
      <c r="B172" s="196" t="s">
        <v>393</v>
      </c>
      <c r="C172" s="173" t="s">
        <v>184</v>
      </c>
      <c r="D172" s="174" t="s">
        <v>188</v>
      </c>
      <c r="E172" s="591" t="s">
        <v>407</v>
      </c>
      <c r="F172" s="589">
        <f>G172+H172</f>
        <v>20091.3</v>
      </c>
      <c r="G172" s="589">
        <f>G174</f>
        <v>20091.3</v>
      </c>
      <c r="H172" s="595">
        <f>H174</f>
        <v>0</v>
      </c>
    </row>
    <row r="173" spans="1:8" s="594" customFormat="1" ht="12.75" customHeight="1">
      <c r="A173" s="590"/>
      <c r="B173" s="159"/>
      <c r="C173" s="173"/>
      <c r="D173" s="174"/>
      <c r="E173" s="588" t="s">
        <v>194</v>
      </c>
      <c r="F173" s="592"/>
      <c r="G173" s="592"/>
      <c r="H173" s="593"/>
    </row>
    <row r="174" spans="1:8" s="562" customFormat="1" ht="14.25" customHeight="1">
      <c r="A174" s="590">
        <v>2641</v>
      </c>
      <c r="B174" s="198" t="s">
        <v>393</v>
      </c>
      <c r="C174" s="182" t="s">
        <v>184</v>
      </c>
      <c r="D174" s="183" t="s">
        <v>13</v>
      </c>
      <c r="E174" s="588" t="s">
        <v>410</v>
      </c>
      <c r="F174" s="589">
        <f>G174+H174</f>
        <v>20091.3</v>
      </c>
      <c r="G174" s="589">
        <f>[2]lusav!F32</f>
        <v>20091.3</v>
      </c>
      <c r="H174" s="595">
        <f>[2]lusav!F150</f>
        <v>0</v>
      </c>
    </row>
    <row r="175" spans="1:8" s="562" customFormat="1" ht="40.5" hidden="1">
      <c r="A175" s="590">
        <v>2650</v>
      </c>
      <c r="B175" s="196" t="s">
        <v>393</v>
      </c>
      <c r="C175" s="173" t="s">
        <v>219</v>
      </c>
      <c r="D175" s="174" t="s">
        <v>188</v>
      </c>
      <c r="E175" s="591" t="s">
        <v>411</v>
      </c>
      <c r="F175" s="589">
        <f>G175+H175</f>
        <v>0</v>
      </c>
      <c r="G175" s="589">
        <f>G177</f>
        <v>0</v>
      </c>
      <c r="H175" s="589">
        <f>H177</f>
        <v>0</v>
      </c>
    </row>
    <row r="176" spans="1:8" s="594" customFormat="1" ht="15" hidden="1" customHeight="1">
      <c r="A176" s="590"/>
      <c r="B176" s="159"/>
      <c r="C176" s="173"/>
      <c r="D176" s="174"/>
      <c r="E176" s="588" t="s">
        <v>194</v>
      </c>
      <c r="F176" s="592"/>
      <c r="G176" s="592"/>
      <c r="H176" s="592"/>
    </row>
    <row r="177" spans="1:8" s="562" customFormat="1" ht="40.5" hidden="1">
      <c r="A177" s="590">
        <v>2651</v>
      </c>
      <c r="B177" s="198" t="s">
        <v>393</v>
      </c>
      <c r="C177" s="182" t="s">
        <v>219</v>
      </c>
      <c r="D177" s="183" t="s">
        <v>13</v>
      </c>
      <c r="E177" s="588" t="s">
        <v>411</v>
      </c>
      <c r="F177" s="589">
        <f>G177+H177</f>
        <v>0</v>
      </c>
      <c r="G177" s="589"/>
      <c r="H177" s="589"/>
    </row>
    <row r="178" spans="1:8" s="562" customFormat="1" ht="27" hidden="1">
      <c r="A178" s="590">
        <v>2660</v>
      </c>
      <c r="B178" s="196" t="s">
        <v>393</v>
      </c>
      <c r="C178" s="173" t="s">
        <v>224</v>
      </c>
      <c r="D178" s="174" t="s">
        <v>188</v>
      </c>
      <c r="E178" s="591" t="s">
        <v>414</v>
      </c>
      <c r="F178" s="589">
        <f>G178+H178</f>
        <v>0</v>
      </c>
      <c r="G178" s="589">
        <f>G180</f>
        <v>0</v>
      </c>
      <c r="H178" s="589">
        <f>H180</f>
        <v>0</v>
      </c>
    </row>
    <row r="179" spans="1:8" s="594" customFormat="1" ht="15" hidden="1" customHeight="1">
      <c r="A179" s="590"/>
      <c r="B179" s="159"/>
      <c r="C179" s="173"/>
      <c r="D179" s="174"/>
      <c r="E179" s="588" t="s">
        <v>194</v>
      </c>
      <c r="F179" s="592"/>
      <c r="G179" s="592"/>
      <c r="H179" s="592"/>
    </row>
    <row r="180" spans="1:8" s="562" customFormat="1" ht="27" hidden="1">
      <c r="A180" s="590">
        <v>2661</v>
      </c>
      <c r="B180" s="198" t="s">
        <v>393</v>
      </c>
      <c r="C180" s="182" t="s">
        <v>224</v>
      </c>
      <c r="D180" s="183" t="s">
        <v>13</v>
      </c>
      <c r="E180" s="588" t="s">
        <v>414</v>
      </c>
      <c r="F180" s="589">
        <f>G180+H180</f>
        <v>0</v>
      </c>
      <c r="G180" s="589"/>
      <c r="H180" s="589"/>
    </row>
    <row r="181" spans="1:8" s="585" customFormat="1" ht="40.5" hidden="1">
      <c r="A181" s="598">
        <v>2700</v>
      </c>
      <c r="B181" s="196" t="s">
        <v>417</v>
      </c>
      <c r="C181" s="173" t="s">
        <v>188</v>
      </c>
      <c r="D181" s="174" t="s">
        <v>188</v>
      </c>
      <c r="E181" s="600" t="s">
        <v>418</v>
      </c>
      <c r="F181" s="544">
        <f>G181+H181</f>
        <v>0</v>
      </c>
      <c r="G181" s="544">
        <f>G183+G188+G194+G200+G203+G206</f>
        <v>0</v>
      </c>
      <c r="H181" s="544">
        <f>H183+H188+H194+H200+H203+H206</f>
        <v>0</v>
      </c>
    </row>
    <row r="182" spans="1:8" s="562" customFormat="1" ht="13.5" hidden="1" customHeight="1">
      <c r="A182" s="587"/>
      <c r="B182" s="159"/>
      <c r="C182" s="160"/>
      <c r="D182" s="161"/>
      <c r="E182" s="588" t="s">
        <v>191</v>
      </c>
      <c r="F182" s="589"/>
      <c r="G182" s="589"/>
      <c r="H182" s="589"/>
    </row>
    <row r="183" spans="1:8" s="562" customFormat="1" ht="27" hidden="1">
      <c r="A183" s="590">
        <v>2710</v>
      </c>
      <c r="B183" s="196" t="s">
        <v>417</v>
      </c>
      <c r="C183" s="173" t="s">
        <v>13</v>
      </c>
      <c r="D183" s="174" t="s">
        <v>188</v>
      </c>
      <c r="E183" s="591" t="s">
        <v>421</v>
      </c>
      <c r="F183" s="589">
        <f>G183+H183</f>
        <v>0</v>
      </c>
      <c r="G183" s="589">
        <f>G185+G186+G187</f>
        <v>0</v>
      </c>
      <c r="H183" s="589">
        <f>H185+H186+H187</f>
        <v>0</v>
      </c>
    </row>
    <row r="184" spans="1:8" s="594" customFormat="1" ht="15" hidden="1" customHeight="1">
      <c r="A184" s="590"/>
      <c r="B184" s="159"/>
      <c r="C184" s="173"/>
      <c r="D184" s="174"/>
      <c r="E184" s="588" t="s">
        <v>194</v>
      </c>
      <c r="F184" s="592"/>
      <c r="G184" s="592"/>
      <c r="H184" s="592"/>
    </row>
    <row r="185" spans="1:8" s="562" customFormat="1" ht="17.25" hidden="1">
      <c r="A185" s="590">
        <v>2711</v>
      </c>
      <c r="B185" s="198" t="s">
        <v>417</v>
      </c>
      <c r="C185" s="182" t="s">
        <v>13</v>
      </c>
      <c r="D185" s="183" t="s">
        <v>13</v>
      </c>
      <c r="E185" s="588" t="s">
        <v>423</v>
      </c>
      <c r="F185" s="589"/>
      <c r="G185" s="589"/>
      <c r="H185" s="589"/>
    </row>
    <row r="186" spans="1:8" s="562" customFormat="1" ht="17.25" hidden="1">
      <c r="A186" s="590">
        <v>2712</v>
      </c>
      <c r="B186" s="198" t="s">
        <v>417</v>
      </c>
      <c r="C186" s="182" t="s">
        <v>13</v>
      </c>
      <c r="D186" s="183" t="s">
        <v>182</v>
      </c>
      <c r="E186" s="588" t="s">
        <v>424</v>
      </c>
      <c r="F186" s="589"/>
      <c r="G186" s="589"/>
      <c r="H186" s="589"/>
    </row>
    <row r="187" spans="1:8" s="562" customFormat="1" ht="17.25" hidden="1">
      <c r="A187" s="590">
        <v>2713</v>
      </c>
      <c r="B187" s="198" t="s">
        <v>417</v>
      </c>
      <c r="C187" s="182" t="s">
        <v>13</v>
      </c>
      <c r="D187" s="183" t="s">
        <v>183</v>
      </c>
      <c r="E187" s="588" t="s">
        <v>426</v>
      </c>
      <c r="F187" s="589"/>
      <c r="G187" s="589"/>
      <c r="H187" s="589"/>
    </row>
    <row r="188" spans="1:8" s="562" customFormat="1" ht="17.25" hidden="1">
      <c r="A188" s="590">
        <v>2720</v>
      </c>
      <c r="B188" s="196" t="s">
        <v>417</v>
      </c>
      <c r="C188" s="173" t="s">
        <v>182</v>
      </c>
      <c r="D188" s="174" t="s">
        <v>188</v>
      </c>
      <c r="E188" s="591" t="s">
        <v>428</v>
      </c>
      <c r="F188" s="589">
        <f>G188+H188</f>
        <v>0</v>
      </c>
      <c r="G188" s="589">
        <f>G190+G191+G192+G193</f>
        <v>0</v>
      </c>
      <c r="H188" s="589">
        <f>H190+H191+H192+H193</f>
        <v>0</v>
      </c>
    </row>
    <row r="189" spans="1:8" s="594" customFormat="1" ht="15" hidden="1" customHeight="1">
      <c r="A189" s="590"/>
      <c r="B189" s="159"/>
      <c r="C189" s="173"/>
      <c r="D189" s="174"/>
      <c r="E189" s="588" t="s">
        <v>194</v>
      </c>
      <c r="F189" s="592"/>
      <c r="G189" s="592"/>
      <c r="H189" s="592"/>
    </row>
    <row r="190" spans="1:8" s="562" customFormat="1" ht="17.25" hidden="1">
      <c r="A190" s="590">
        <v>2721</v>
      </c>
      <c r="B190" s="198" t="s">
        <v>417</v>
      </c>
      <c r="C190" s="182" t="s">
        <v>182</v>
      </c>
      <c r="D190" s="183" t="s">
        <v>13</v>
      </c>
      <c r="E190" s="588" t="s">
        <v>431</v>
      </c>
      <c r="F190" s="589">
        <f>G190+H190</f>
        <v>0</v>
      </c>
      <c r="G190" s="589"/>
      <c r="H190" s="589"/>
    </row>
    <row r="191" spans="1:8" s="562" customFormat="1" ht="17.25" hidden="1">
      <c r="A191" s="590">
        <v>2722</v>
      </c>
      <c r="B191" s="198" t="s">
        <v>417</v>
      </c>
      <c r="C191" s="182" t="s">
        <v>182</v>
      </c>
      <c r="D191" s="183" t="s">
        <v>182</v>
      </c>
      <c r="E191" s="588" t="s">
        <v>432</v>
      </c>
      <c r="F191" s="589">
        <f>G191+H191</f>
        <v>0</v>
      </c>
      <c r="G191" s="589"/>
      <c r="H191" s="589"/>
    </row>
    <row r="192" spans="1:8" s="562" customFormat="1" ht="17.25" hidden="1">
      <c r="A192" s="590">
        <v>2723</v>
      </c>
      <c r="B192" s="198" t="s">
        <v>417</v>
      </c>
      <c r="C192" s="182" t="s">
        <v>182</v>
      </c>
      <c r="D192" s="183" t="s">
        <v>183</v>
      </c>
      <c r="E192" s="588" t="s">
        <v>434</v>
      </c>
      <c r="F192" s="589">
        <f>G192+H192</f>
        <v>0</v>
      </c>
      <c r="G192" s="589"/>
      <c r="H192" s="589"/>
    </row>
    <row r="193" spans="1:8" s="562" customFormat="1" ht="17.25" hidden="1">
      <c r="A193" s="590">
        <v>2724</v>
      </c>
      <c r="B193" s="198" t="s">
        <v>417</v>
      </c>
      <c r="C193" s="182" t="s">
        <v>182</v>
      </c>
      <c r="D193" s="183" t="s">
        <v>184</v>
      </c>
      <c r="E193" s="588" t="s">
        <v>436</v>
      </c>
      <c r="F193" s="589">
        <f>G193+H193</f>
        <v>0</v>
      </c>
      <c r="G193" s="589"/>
      <c r="H193" s="589"/>
    </row>
    <row r="194" spans="1:8" s="562" customFormat="1" ht="17.25" hidden="1">
      <c r="A194" s="590">
        <v>2730</v>
      </c>
      <c r="B194" s="196" t="s">
        <v>417</v>
      </c>
      <c r="C194" s="173" t="s">
        <v>183</v>
      </c>
      <c r="D194" s="174" t="s">
        <v>188</v>
      </c>
      <c r="E194" s="591" t="s">
        <v>438</v>
      </c>
      <c r="F194" s="589">
        <f>G194+H194</f>
        <v>0</v>
      </c>
      <c r="G194" s="589">
        <f>G196+G197+G198+G199</f>
        <v>0</v>
      </c>
      <c r="H194" s="589">
        <f>H196+H197+H198+H199</f>
        <v>0</v>
      </c>
    </row>
    <row r="195" spans="1:8" s="594" customFormat="1" ht="15" hidden="1" customHeight="1">
      <c r="A195" s="590"/>
      <c r="B195" s="159"/>
      <c r="C195" s="173"/>
      <c r="D195" s="174"/>
      <c r="E195" s="588" t="s">
        <v>194</v>
      </c>
      <c r="F195" s="592"/>
      <c r="G195" s="592"/>
      <c r="H195" s="592"/>
    </row>
    <row r="196" spans="1:8" s="562" customFormat="1" ht="27" hidden="1">
      <c r="A196" s="590">
        <v>2731</v>
      </c>
      <c r="B196" s="198" t="s">
        <v>417</v>
      </c>
      <c r="C196" s="182" t="s">
        <v>183</v>
      </c>
      <c r="D196" s="183" t="s">
        <v>13</v>
      </c>
      <c r="E196" s="588" t="s">
        <v>441</v>
      </c>
      <c r="F196" s="589">
        <f>G196+H196</f>
        <v>0</v>
      </c>
      <c r="G196" s="589"/>
      <c r="H196" s="589"/>
    </row>
    <row r="197" spans="1:8" s="562" customFormat="1" ht="27" hidden="1">
      <c r="A197" s="590">
        <v>2732</v>
      </c>
      <c r="B197" s="198" t="s">
        <v>417</v>
      </c>
      <c r="C197" s="182" t="s">
        <v>183</v>
      </c>
      <c r="D197" s="183" t="s">
        <v>182</v>
      </c>
      <c r="E197" s="588" t="s">
        <v>442</v>
      </c>
      <c r="F197" s="589">
        <f>G197+H197</f>
        <v>0</v>
      </c>
      <c r="G197" s="589"/>
      <c r="H197" s="589"/>
    </row>
    <row r="198" spans="1:8" s="562" customFormat="1" ht="27" hidden="1">
      <c r="A198" s="590">
        <v>2733</v>
      </c>
      <c r="B198" s="198" t="s">
        <v>417</v>
      </c>
      <c r="C198" s="182" t="s">
        <v>183</v>
      </c>
      <c r="D198" s="183" t="s">
        <v>183</v>
      </c>
      <c r="E198" s="588" t="s">
        <v>444</v>
      </c>
      <c r="F198" s="589">
        <f>G198+H198</f>
        <v>0</v>
      </c>
      <c r="G198" s="589"/>
      <c r="H198" s="589"/>
    </row>
    <row r="199" spans="1:8" s="562" customFormat="1" ht="27" hidden="1">
      <c r="A199" s="590">
        <v>2734</v>
      </c>
      <c r="B199" s="198" t="s">
        <v>417</v>
      </c>
      <c r="C199" s="182" t="s">
        <v>183</v>
      </c>
      <c r="D199" s="183" t="s">
        <v>184</v>
      </c>
      <c r="E199" s="588" t="s">
        <v>446</v>
      </c>
      <c r="F199" s="589">
        <f>G199+H199</f>
        <v>0</v>
      </c>
      <c r="G199" s="589"/>
      <c r="H199" s="589"/>
    </row>
    <row r="200" spans="1:8" s="562" customFormat="1" ht="17.25" hidden="1">
      <c r="A200" s="590">
        <v>2740</v>
      </c>
      <c r="B200" s="196" t="s">
        <v>417</v>
      </c>
      <c r="C200" s="173" t="s">
        <v>184</v>
      </c>
      <c r="D200" s="174" t="s">
        <v>188</v>
      </c>
      <c r="E200" s="591" t="s">
        <v>448</v>
      </c>
      <c r="F200" s="589">
        <f>G200+H200</f>
        <v>0</v>
      </c>
      <c r="G200" s="589">
        <f>G202</f>
        <v>0</v>
      </c>
      <c r="H200" s="589">
        <f>H202</f>
        <v>0</v>
      </c>
    </row>
    <row r="201" spans="1:8" s="594" customFormat="1" ht="15" hidden="1" customHeight="1">
      <c r="A201" s="590"/>
      <c r="B201" s="159"/>
      <c r="C201" s="173"/>
      <c r="D201" s="174"/>
      <c r="E201" s="588" t="s">
        <v>194</v>
      </c>
      <c r="F201" s="592"/>
      <c r="G201" s="592"/>
      <c r="H201" s="592"/>
    </row>
    <row r="202" spans="1:8" s="562" customFormat="1" ht="17.25" hidden="1">
      <c r="A202" s="590">
        <v>2741</v>
      </c>
      <c r="B202" s="198" t="s">
        <v>417</v>
      </c>
      <c r="C202" s="182" t="s">
        <v>184</v>
      </c>
      <c r="D202" s="183" t="s">
        <v>13</v>
      </c>
      <c r="E202" s="588" t="s">
        <v>448</v>
      </c>
      <c r="F202" s="589">
        <f>G202+H202</f>
        <v>0</v>
      </c>
      <c r="G202" s="589"/>
      <c r="H202" s="589"/>
    </row>
    <row r="203" spans="1:8" s="562" customFormat="1" ht="27" hidden="1">
      <c r="A203" s="590">
        <v>2750</v>
      </c>
      <c r="B203" s="196" t="s">
        <v>417</v>
      </c>
      <c r="C203" s="173" t="s">
        <v>219</v>
      </c>
      <c r="D203" s="174" t="s">
        <v>188</v>
      </c>
      <c r="E203" s="591" t="s">
        <v>451</v>
      </c>
      <c r="F203" s="589">
        <f>G203+H203</f>
        <v>0</v>
      </c>
      <c r="G203" s="589">
        <f>G205</f>
        <v>0</v>
      </c>
      <c r="H203" s="589">
        <f>H205</f>
        <v>0</v>
      </c>
    </row>
    <row r="204" spans="1:8" s="594" customFormat="1" ht="15" hidden="1" customHeight="1">
      <c r="A204" s="590"/>
      <c r="B204" s="159"/>
      <c r="C204" s="173"/>
      <c r="D204" s="174"/>
      <c r="E204" s="588" t="s">
        <v>194</v>
      </c>
      <c r="F204" s="592"/>
      <c r="G204" s="592"/>
      <c r="H204" s="592"/>
    </row>
    <row r="205" spans="1:8" s="562" customFormat="1" ht="27" hidden="1">
      <c r="A205" s="590">
        <v>2751</v>
      </c>
      <c r="B205" s="198" t="s">
        <v>417</v>
      </c>
      <c r="C205" s="182" t="s">
        <v>219</v>
      </c>
      <c r="D205" s="183" t="s">
        <v>13</v>
      </c>
      <c r="E205" s="588" t="s">
        <v>451</v>
      </c>
      <c r="F205" s="589">
        <f>G205+H205</f>
        <v>0</v>
      </c>
      <c r="G205" s="589"/>
      <c r="H205" s="589"/>
    </row>
    <row r="206" spans="1:8" s="562" customFormat="1" ht="17.25" hidden="1">
      <c r="A206" s="590">
        <v>2760</v>
      </c>
      <c r="B206" s="196" t="s">
        <v>417</v>
      </c>
      <c r="C206" s="173" t="s">
        <v>224</v>
      </c>
      <c r="D206" s="174" t="s">
        <v>188</v>
      </c>
      <c r="E206" s="591" t="s">
        <v>454</v>
      </c>
      <c r="F206" s="589">
        <f>G206+H206</f>
        <v>0</v>
      </c>
      <c r="G206" s="589">
        <f>G208+G209</f>
        <v>0</v>
      </c>
      <c r="H206" s="589">
        <f>H208+H209</f>
        <v>0</v>
      </c>
    </row>
    <row r="207" spans="1:8" s="594" customFormat="1" ht="15" hidden="1" customHeight="1">
      <c r="A207" s="590"/>
      <c r="B207" s="159"/>
      <c r="C207" s="173"/>
      <c r="D207" s="174"/>
      <c r="E207" s="588" t="s">
        <v>194</v>
      </c>
      <c r="F207" s="592"/>
      <c r="G207" s="592"/>
      <c r="H207" s="592"/>
    </row>
    <row r="208" spans="1:8" s="562" customFormat="1" ht="27" hidden="1">
      <c r="A208" s="590">
        <v>2761</v>
      </c>
      <c r="B208" s="198" t="s">
        <v>417</v>
      </c>
      <c r="C208" s="182" t="s">
        <v>224</v>
      </c>
      <c r="D208" s="183" t="s">
        <v>13</v>
      </c>
      <c r="E208" s="588" t="s">
        <v>456</v>
      </c>
      <c r="F208" s="589">
        <f>G208+H208</f>
        <v>0</v>
      </c>
      <c r="G208" s="589"/>
      <c r="H208" s="589"/>
    </row>
    <row r="209" spans="1:11" s="562" customFormat="1" ht="17.25" hidden="1">
      <c r="A209" s="590">
        <v>2762</v>
      </c>
      <c r="B209" s="198" t="s">
        <v>417</v>
      </c>
      <c r="C209" s="182" t="s">
        <v>224</v>
      </c>
      <c r="D209" s="183" t="s">
        <v>182</v>
      </c>
      <c r="E209" s="588" t="s">
        <v>454</v>
      </c>
      <c r="F209" s="589">
        <f>G209+H209</f>
        <v>0</v>
      </c>
      <c r="G209" s="589"/>
      <c r="H209" s="589"/>
    </row>
    <row r="210" spans="1:11" s="585" customFormat="1" ht="36.75" customHeight="1">
      <c r="A210" s="598">
        <v>2800</v>
      </c>
      <c r="B210" s="196" t="s">
        <v>457</v>
      </c>
      <c r="C210" s="173" t="s">
        <v>188</v>
      </c>
      <c r="D210" s="174" t="s">
        <v>188</v>
      </c>
      <c r="E210" s="600" t="s">
        <v>458</v>
      </c>
      <c r="F210" s="544">
        <f>G210+H210</f>
        <v>801663.37340000004</v>
      </c>
      <c r="G210" s="544">
        <f>G212+G215+G224+G229+G234+G237</f>
        <v>56288.390399999997</v>
      </c>
      <c r="H210" s="523">
        <f>H212+H215+H224+H229+H234+H237</f>
        <v>745374.98300000001</v>
      </c>
      <c r="K210" s="586"/>
    </row>
    <row r="211" spans="1:11" s="562" customFormat="1" ht="13.5" customHeight="1">
      <c r="A211" s="587"/>
      <c r="B211" s="159"/>
      <c r="C211" s="160"/>
      <c r="D211" s="161"/>
      <c r="E211" s="588" t="s">
        <v>191</v>
      </c>
      <c r="F211" s="589"/>
      <c r="G211" s="589"/>
      <c r="H211" s="589"/>
    </row>
    <row r="212" spans="1:11" s="562" customFormat="1" ht="13.5" customHeight="1">
      <c r="A212" s="590">
        <v>2810</v>
      </c>
      <c r="B212" s="198" t="s">
        <v>457</v>
      </c>
      <c r="C212" s="182" t="s">
        <v>13</v>
      </c>
      <c r="D212" s="183" t="s">
        <v>188</v>
      </c>
      <c r="E212" s="591" t="s">
        <v>461</v>
      </c>
      <c r="F212" s="595">
        <f>G212+H212</f>
        <v>495861.4</v>
      </c>
      <c r="G212" s="595">
        <f>'[2]hangst sport'!F32</f>
        <v>11450</v>
      </c>
      <c r="H212" s="595">
        <f>H214</f>
        <v>484411.4</v>
      </c>
    </row>
    <row r="213" spans="1:11" s="594" customFormat="1" ht="12" customHeight="1">
      <c r="A213" s="590"/>
      <c r="B213" s="159"/>
      <c r="C213" s="173"/>
      <c r="D213" s="174"/>
      <c r="E213" s="588" t="s">
        <v>194</v>
      </c>
      <c r="F213" s="593"/>
      <c r="G213" s="593"/>
      <c r="H213" s="593"/>
    </row>
    <row r="214" spans="1:11" s="562" customFormat="1" ht="17.25">
      <c r="A214" s="590">
        <v>2811</v>
      </c>
      <c r="B214" s="198" t="s">
        <v>457</v>
      </c>
      <c r="C214" s="182" t="s">
        <v>13</v>
      </c>
      <c r="D214" s="183" t="s">
        <v>13</v>
      </c>
      <c r="E214" s="588" t="s">
        <v>461</v>
      </c>
      <c r="F214" s="595">
        <f>G214+H214</f>
        <v>495861.4</v>
      </c>
      <c r="G214" s="595">
        <f>'[2]hangst sport'!F32</f>
        <v>11450</v>
      </c>
      <c r="H214" s="595">
        <f>'[2]hangst sport'!F151</f>
        <v>484411.4</v>
      </c>
    </row>
    <row r="215" spans="1:11" s="562" customFormat="1" ht="17.25">
      <c r="A215" s="590">
        <v>2820</v>
      </c>
      <c r="B215" s="196" t="s">
        <v>457</v>
      </c>
      <c r="C215" s="173" t="s">
        <v>182</v>
      </c>
      <c r="D215" s="174" t="s">
        <v>188</v>
      </c>
      <c r="E215" s="591" t="s">
        <v>463</v>
      </c>
      <c r="F215" s="589">
        <f>G215+H215</f>
        <v>300294.67340000003</v>
      </c>
      <c r="G215" s="589">
        <f>G217+G218+G219+G220+G221+G222+G223</f>
        <v>39331.090399999994</v>
      </c>
      <c r="H215" s="595">
        <f>H217+H218+H219+H220+H221+H222+H223</f>
        <v>260963.58300000001</v>
      </c>
    </row>
    <row r="216" spans="1:11" s="594" customFormat="1" ht="13.5" customHeight="1">
      <c r="A216" s="590"/>
      <c r="B216" s="159"/>
      <c r="C216" s="173"/>
      <c r="D216" s="174"/>
      <c r="E216" s="588" t="s">
        <v>194</v>
      </c>
      <c r="F216" s="592"/>
      <c r="G216" s="592"/>
      <c r="H216" s="593"/>
    </row>
    <row r="217" spans="1:11" s="562" customFormat="1" ht="17.25">
      <c r="A217" s="590">
        <v>2821</v>
      </c>
      <c r="B217" s="198" t="s">
        <v>457</v>
      </c>
      <c r="C217" s="182" t="s">
        <v>182</v>
      </c>
      <c r="D217" s="183" t="s">
        <v>13</v>
      </c>
      <c r="E217" s="588" t="s">
        <v>466</v>
      </c>
      <c r="F217" s="595">
        <f t="shared" ref="F217:F223" si="3">G217+H217</f>
        <v>64083.283000000003</v>
      </c>
      <c r="G217" s="595">
        <f>'[2]kentr. grad'!F33</f>
        <v>15414.4</v>
      </c>
      <c r="H217" s="595">
        <f>'[2]kentr. grad'!F151</f>
        <v>48668.883000000002</v>
      </c>
    </row>
    <row r="218" spans="1:11" s="562" customFormat="1" ht="17.25" hidden="1">
      <c r="A218" s="590">
        <v>2822</v>
      </c>
      <c r="B218" s="198" t="s">
        <v>457</v>
      </c>
      <c r="C218" s="182" t="s">
        <v>182</v>
      </c>
      <c r="D218" s="183" t="s">
        <v>182</v>
      </c>
      <c r="E218" s="588" t="s">
        <v>467</v>
      </c>
      <c r="F218" s="589">
        <f t="shared" si="3"/>
        <v>0</v>
      </c>
      <c r="G218" s="589"/>
      <c r="H218" s="595"/>
    </row>
    <row r="219" spans="1:11" s="562" customFormat="1" ht="17.25">
      <c r="A219" s="590">
        <v>2823</v>
      </c>
      <c r="B219" s="198" t="s">
        <v>457</v>
      </c>
      <c r="C219" s="182" t="s">
        <v>182</v>
      </c>
      <c r="D219" s="183" t="s">
        <v>183</v>
      </c>
      <c r="E219" s="588" t="s">
        <v>468</v>
      </c>
      <c r="F219" s="589">
        <f t="shared" si="3"/>
        <v>234980.46000000002</v>
      </c>
      <c r="G219" s="589">
        <f>'[2]mshak palat'!F32+'[2]mshak palat (2)'!F32</f>
        <v>22685.759999999998</v>
      </c>
      <c r="H219" s="595">
        <f>'[2]mshak palat'!F150</f>
        <v>212294.7</v>
      </c>
    </row>
    <row r="220" spans="1:11" s="562" customFormat="1" ht="17.25">
      <c r="A220" s="590">
        <v>2824</v>
      </c>
      <c r="B220" s="198" t="s">
        <v>457</v>
      </c>
      <c r="C220" s="182" t="s">
        <v>182</v>
      </c>
      <c r="D220" s="183" t="s">
        <v>184</v>
      </c>
      <c r="E220" s="588" t="s">
        <v>469</v>
      </c>
      <c r="F220" s="589">
        <f t="shared" si="3"/>
        <v>1230.9304</v>
      </c>
      <c r="G220" s="589">
        <f>'[2]mshak kazm'!F32</f>
        <v>1230.9304</v>
      </c>
      <c r="H220" s="595">
        <f>'[2]mshak kazm'!F150</f>
        <v>0</v>
      </c>
    </row>
    <row r="221" spans="1:11" s="562" customFormat="1" ht="17.25" hidden="1">
      <c r="A221" s="590">
        <v>2825</v>
      </c>
      <c r="B221" s="198" t="s">
        <v>457</v>
      </c>
      <c r="C221" s="182" t="s">
        <v>182</v>
      </c>
      <c r="D221" s="183" t="s">
        <v>219</v>
      </c>
      <c r="E221" s="588" t="s">
        <v>471</v>
      </c>
      <c r="F221" s="595">
        <f t="shared" si="3"/>
        <v>0</v>
      </c>
      <c r="G221" s="595"/>
      <c r="H221" s="595"/>
    </row>
    <row r="222" spans="1:11" s="562" customFormat="1" ht="17.25" hidden="1">
      <c r="A222" s="590">
        <v>2826</v>
      </c>
      <c r="B222" s="198" t="s">
        <v>457</v>
      </c>
      <c r="C222" s="182" t="s">
        <v>182</v>
      </c>
      <c r="D222" s="183" t="s">
        <v>224</v>
      </c>
      <c r="E222" s="588" t="s">
        <v>472</v>
      </c>
      <c r="F222" s="595">
        <f t="shared" si="3"/>
        <v>0</v>
      </c>
      <c r="G222" s="595"/>
      <c r="H222" s="595"/>
    </row>
    <row r="223" spans="1:11" s="562" customFormat="1" ht="27" hidden="1">
      <c r="A223" s="590">
        <v>2827</v>
      </c>
      <c r="B223" s="198" t="s">
        <v>457</v>
      </c>
      <c r="C223" s="182" t="s">
        <v>182</v>
      </c>
      <c r="D223" s="183" t="s">
        <v>229</v>
      </c>
      <c r="E223" s="588" t="s">
        <v>473</v>
      </c>
      <c r="F223" s="595">
        <f t="shared" si="3"/>
        <v>0</v>
      </c>
      <c r="G223" s="595"/>
      <c r="H223" s="595"/>
    </row>
    <row r="224" spans="1:11" s="562" customFormat="1" ht="40.5">
      <c r="A224" s="590">
        <v>2830</v>
      </c>
      <c r="B224" s="196" t="s">
        <v>457</v>
      </c>
      <c r="C224" s="173" t="s">
        <v>183</v>
      </c>
      <c r="D224" s="174" t="s">
        <v>188</v>
      </c>
      <c r="E224" s="591" t="s">
        <v>474</v>
      </c>
      <c r="F224" s="595">
        <f>G224+H224</f>
        <v>3222.3</v>
      </c>
      <c r="G224" s="595">
        <f>G226+G227+G228</f>
        <v>3222.3</v>
      </c>
      <c r="H224" s="595">
        <f>H226+H227+H228</f>
        <v>0</v>
      </c>
    </row>
    <row r="225" spans="1:8" s="594" customFormat="1" ht="11.25" customHeight="1">
      <c r="A225" s="590"/>
      <c r="B225" s="159"/>
      <c r="C225" s="173"/>
      <c r="D225" s="174"/>
      <c r="E225" s="588" t="s">
        <v>194</v>
      </c>
      <c r="F225" s="592"/>
      <c r="G225" s="592"/>
      <c r="H225" s="593"/>
    </row>
    <row r="226" spans="1:8" s="562" customFormat="1" ht="12.75" customHeight="1">
      <c r="A226" s="590">
        <v>2831</v>
      </c>
      <c r="B226" s="198" t="s">
        <v>457</v>
      </c>
      <c r="C226" s="182" t="s">
        <v>183</v>
      </c>
      <c r="D226" s="183" t="s">
        <v>13</v>
      </c>
      <c r="E226" s="588" t="s">
        <v>476</v>
      </c>
      <c r="F226" s="595">
        <f>G226+H226</f>
        <v>350</v>
      </c>
      <c r="G226" s="595">
        <f>[2]herutahax!F32</f>
        <v>350</v>
      </c>
      <c r="H226" s="595">
        <f>[2]herutahax!F150</f>
        <v>0</v>
      </c>
    </row>
    <row r="227" spans="1:8" s="562" customFormat="1" ht="17.25" hidden="1">
      <c r="A227" s="590">
        <v>2832</v>
      </c>
      <c r="B227" s="198" t="s">
        <v>457</v>
      </c>
      <c r="C227" s="182" t="s">
        <v>183</v>
      </c>
      <c r="D227" s="183" t="s">
        <v>182</v>
      </c>
      <c r="E227" s="588" t="s">
        <v>477</v>
      </c>
      <c r="F227" s="595">
        <f>G227+H227</f>
        <v>0</v>
      </c>
      <c r="G227" s="595"/>
      <c r="H227" s="595"/>
    </row>
    <row r="228" spans="1:8" s="562" customFormat="1" ht="14.25" customHeight="1">
      <c r="A228" s="590">
        <v>2833</v>
      </c>
      <c r="B228" s="198" t="s">
        <v>457</v>
      </c>
      <c r="C228" s="182" t="s">
        <v>183</v>
      </c>
      <c r="D228" s="183" t="s">
        <v>183</v>
      </c>
      <c r="E228" s="588" t="s">
        <v>478</v>
      </c>
      <c r="F228" s="595">
        <f>G228+H228</f>
        <v>2872.3</v>
      </c>
      <c r="G228" s="595">
        <f>[2]texekat!F32</f>
        <v>2872.3</v>
      </c>
      <c r="H228" s="595">
        <f>[2]texekat!F150</f>
        <v>0</v>
      </c>
    </row>
    <row r="229" spans="1:8" s="562" customFormat="1" ht="13.5" customHeight="1">
      <c r="A229" s="590">
        <v>2840</v>
      </c>
      <c r="B229" s="196" t="s">
        <v>457</v>
      </c>
      <c r="C229" s="173" t="s">
        <v>184</v>
      </c>
      <c r="D229" s="174" t="s">
        <v>188</v>
      </c>
      <c r="E229" s="591" t="s">
        <v>479</v>
      </c>
      <c r="F229" s="595">
        <f>G229+H229</f>
        <v>2285</v>
      </c>
      <c r="G229" s="595">
        <f>G231+G232+G233</f>
        <v>2285</v>
      </c>
      <c r="H229" s="595">
        <f>H231+H232+H233</f>
        <v>0</v>
      </c>
    </row>
    <row r="230" spans="1:8" s="594" customFormat="1" ht="14.25" hidden="1" customHeight="1">
      <c r="A230" s="590"/>
      <c r="B230" s="159"/>
      <c r="C230" s="173"/>
      <c r="D230" s="174"/>
      <c r="E230" s="588" t="s">
        <v>194</v>
      </c>
      <c r="F230" s="593"/>
      <c r="G230" s="593"/>
      <c r="H230" s="593"/>
    </row>
    <row r="231" spans="1:8" s="562" customFormat="1" ht="14.25" hidden="1" customHeight="1">
      <c r="A231" s="590">
        <v>2841</v>
      </c>
      <c r="B231" s="198" t="s">
        <v>457</v>
      </c>
      <c r="C231" s="182" t="s">
        <v>184</v>
      </c>
      <c r="D231" s="183" t="s">
        <v>13</v>
      </c>
      <c r="E231" s="588" t="s">
        <v>482</v>
      </c>
      <c r="F231" s="595">
        <f>G231+H231</f>
        <v>0</v>
      </c>
      <c r="G231" s="595"/>
      <c r="H231" s="595"/>
    </row>
    <row r="232" spans="1:8" s="562" customFormat="1" ht="14.25" customHeight="1">
      <c r="A232" s="590">
        <v>2842</v>
      </c>
      <c r="B232" s="198" t="s">
        <v>457</v>
      </c>
      <c r="C232" s="182" t="s">
        <v>184</v>
      </c>
      <c r="D232" s="183" t="s">
        <v>182</v>
      </c>
      <c r="E232" s="588" t="s">
        <v>483</v>
      </c>
      <c r="F232" s="595">
        <f>G232+H232</f>
        <v>1335</v>
      </c>
      <c r="G232" s="595">
        <f>'[2]qax. kusakc.'!F32</f>
        <v>1335</v>
      </c>
      <c r="H232" s="595"/>
    </row>
    <row r="233" spans="1:8" s="562" customFormat="1" ht="14.25" customHeight="1">
      <c r="A233" s="590">
        <v>2843</v>
      </c>
      <c r="B233" s="198" t="s">
        <v>457</v>
      </c>
      <c r="C233" s="182" t="s">
        <v>184</v>
      </c>
      <c r="D233" s="183" t="s">
        <v>183</v>
      </c>
      <c r="E233" s="588" t="s">
        <v>479</v>
      </c>
      <c r="F233" s="595">
        <f>G233+H233</f>
        <v>950</v>
      </c>
      <c r="G233" s="595">
        <f>[2]kronakan!F32</f>
        <v>950</v>
      </c>
      <c r="H233" s="595"/>
    </row>
    <row r="234" spans="1:8" s="562" customFormat="1" ht="14.25" customHeight="1">
      <c r="A234" s="590">
        <v>2850</v>
      </c>
      <c r="B234" s="196" t="s">
        <v>457</v>
      </c>
      <c r="C234" s="173" t="s">
        <v>219</v>
      </c>
      <c r="D234" s="174" t="s">
        <v>188</v>
      </c>
      <c r="E234" s="601" t="s">
        <v>484</v>
      </c>
      <c r="F234" s="595">
        <f>G234+H234</f>
        <v>0</v>
      </c>
      <c r="G234" s="595">
        <f>G236</f>
        <v>0</v>
      </c>
      <c r="H234" s="595">
        <f>H236</f>
        <v>0</v>
      </c>
    </row>
    <row r="235" spans="1:8" s="594" customFormat="1" ht="14.25" customHeight="1">
      <c r="A235" s="590"/>
      <c r="B235" s="159"/>
      <c r="C235" s="173"/>
      <c r="D235" s="174"/>
      <c r="E235" s="588" t="s">
        <v>194</v>
      </c>
      <c r="F235" s="592"/>
      <c r="G235" s="592"/>
      <c r="H235" s="593"/>
    </row>
    <row r="236" spans="1:8" s="562" customFormat="1" ht="14.25" customHeight="1">
      <c r="A236" s="590">
        <v>2851</v>
      </c>
      <c r="B236" s="196" t="s">
        <v>457</v>
      </c>
      <c r="C236" s="173" t="s">
        <v>219</v>
      </c>
      <c r="D236" s="174" t="s">
        <v>13</v>
      </c>
      <c r="E236" s="602" t="s">
        <v>484</v>
      </c>
      <c r="F236" s="595">
        <f>G236+H236</f>
        <v>0</v>
      </c>
      <c r="G236" s="595"/>
      <c r="H236" s="595"/>
    </row>
    <row r="237" spans="1:8" s="562" customFormat="1" ht="14.25" customHeight="1">
      <c r="A237" s="590">
        <v>2860</v>
      </c>
      <c r="B237" s="196" t="s">
        <v>457</v>
      </c>
      <c r="C237" s="173" t="s">
        <v>224</v>
      </c>
      <c r="D237" s="174" t="s">
        <v>188</v>
      </c>
      <c r="E237" s="601" t="s">
        <v>487</v>
      </c>
      <c r="F237" s="595">
        <f>G237+H237</f>
        <v>0</v>
      </c>
      <c r="G237" s="595">
        <f>G239</f>
        <v>0</v>
      </c>
      <c r="H237" s="595">
        <f>H239</f>
        <v>0</v>
      </c>
    </row>
    <row r="238" spans="1:8" s="594" customFormat="1" ht="14.25" customHeight="1">
      <c r="A238" s="590"/>
      <c r="B238" s="159"/>
      <c r="C238" s="173"/>
      <c r="D238" s="174"/>
      <c r="E238" s="588" t="s">
        <v>194</v>
      </c>
      <c r="F238" s="592"/>
      <c r="G238" s="592"/>
      <c r="H238" s="593"/>
    </row>
    <row r="239" spans="1:8" s="562" customFormat="1" ht="14.25" customHeight="1">
      <c r="A239" s="590">
        <v>2861</v>
      </c>
      <c r="B239" s="198" t="s">
        <v>457</v>
      </c>
      <c r="C239" s="182" t="s">
        <v>224</v>
      </c>
      <c r="D239" s="183" t="s">
        <v>13</v>
      </c>
      <c r="E239" s="602" t="s">
        <v>487</v>
      </c>
      <c r="F239" s="595">
        <f>G239+H239</f>
        <v>0</v>
      </c>
      <c r="G239" s="589"/>
      <c r="H239" s="589"/>
    </row>
    <row r="240" spans="1:8" s="585" customFormat="1" ht="14.25" customHeight="1">
      <c r="A240" s="598">
        <v>2900</v>
      </c>
      <c r="B240" s="196" t="s">
        <v>490</v>
      </c>
      <c r="C240" s="173" t="s">
        <v>188</v>
      </c>
      <c r="D240" s="174" t="s">
        <v>188</v>
      </c>
      <c r="E240" s="599" t="s">
        <v>684</v>
      </c>
      <c r="F240" s="544">
        <f>G240+H240</f>
        <v>308133.95600000001</v>
      </c>
      <c r="G240" s="603">
        <f>G242+G246+G250+G254+G258+G262+G265+G268</f>
        <v>277494.5</v>
      </c>
      <c r="H240" s="523">
        <f>H242+H246+H250+H254+H258+H262+H265+H268</f>
        <v>30639.455999999998</v>
      </c>
    </row>
    <row r="241" spans="1:8" s="562" customFormat="1" ht="13.5" customHeight="1">
      <c r="A241" s="587"/>
      <c r="B241" s="159"/>
      <c r="C241" s="160"/>
      <c r="D241" s="161"/>
      <c r="E241" s="588" t="s">
        <v>191</v>
      </c>
      <c r="F241" s="589"/>
      <c r="G241" s="589"/>
      <c r="H241" s="595"/>
    </row>
    <row r="242" spans="1:8" s="562" customFormat="1" ht="14.25" customHeight="1">
      <c r="A242" s="590">
        <v>2910</v>
      </c>
      <c r="B242" s="196" t="s">
        <v>490</v>
      </c>
      <c r="C242" s="173" t="s">
        <v>13</v>
      </c>
      <c r="D242" s="174" t="s">
        <v>188</v>
      </c>
      <c r="E242" s="591" t="s">
        <v>494</v>
      </c>
      <c r="F242" s="589">
        <f>G242+H242</f>
        <v>225172.55600000001</v>
      </c>
      <c r="G242" s="589">
        <f>G244+G245</f>
        <v>194533.1</v>
      </c>
      <c r="H242" s="595">
        <f>H244+H245</f>
        <v>30639.455999999998</v>
      </c>
    </row>
    <row r="243" spans="1:8" s="594" customFormat="1" ht="13.5" customHeight="1">
      <c r="A243" s="590"/>
      <c r="B243" s="159"/>
      <c r="C243" s="173"/>
      <c r="D243" s="174"/>
      <c r="E243" s="588" t="s">
        <v>194</v>
      </c>
      <c r="F243" s="592"/>
      <c r="G243" s="592"/>
      <c r="H243" s="593"/>
    </row>
    <row r="244" spans="1:8" s="562" customFormat="1" ht="12.75" customHeight="1">
      <c r="A244" s="590">
        <v>2911</v>
      </c>
      <c r="B244" s="198" t="s">
        <v>490</v>
      </c>
      <c r="C244" s="182" t="s">
        <v>13</v>
      </c>
      <c r="D244" s="183" t="s">
        <v>13</v>
      </c>
      <c r="E244" s="588" t="s">
        <v>496</v>
      </c>
      <c r="F244" s="589">
        <f>G244+H244</f>
        <v>225172.55600000001</v>
      </c>
      <c r="G244" s="589">
        <f>'[2]yndameny mankap.'!F32</f>
        <v>194533.1</v>
      </c>
      <c r="H244" s="595">
        <f>'[2]yndameny mankap.'!F150</f>
        <v>30639.455999999998</v>
      </c>
    </row>
    <row r="245" spans="1:8" s="562" customFormat="1" ht="17.25" hidden="1">
      <c r="A245" s="590">
        <v>2912</v>
      </c>
      <c r="B245" s="198" t="s">
        <v>490</v>
      </c>
      <c r="C245" s="182" t="s">
        <v>13</v>
      </c>
      <c r="D245" s="183" t="s">
        <v>182</v>
      </c>
      <c r="E245" s="588" t="s">
        <v>497</v>
      </c>
      <c r="F245" s="589">
        <f>G245+H245</f>
        <v>0</v>
      </c>
      <c r="G245" s="589"/>
      <c r="H245" s="595"/>
    </row>
    <row r="246" spans="1:8" s="562" customFormat="1" ht="17.25">
      <c r="A246" s="590">
        <v>2920</v>
      </c>
      <c r="B246" s="196" t="s">
        <v>490</v>
      </c>
      <c r="C246" s="173" t="s">
        <v>182</v>
      </c>
      <c r="D246" s="174" t="s">
        <v>188</v>
      </c>
      <c r="E246" s="591" t="s">
        <v>499</v>
      </c>
      <c r="F246" s="589">
        <f>G246+H246</f>
        <v>0</v>
      </c>
      <c r="G246" s="589">
        <f>G248+G249</f>
        <v>0</v>
      </c>
      <c r="H246" s="595">
        <f>H248+H249</f>
        <v>0</v>
      </c>
    </row>
    <row r="247" spans="1:8" s="594" customFormat="1" ht="15" customHeight="1">
      <c r="A247" s="590"/>
      <c r="B247" s="159"/>
      <c r="C247" s="173"/>
      <c r="D247" s="174"/>
      <c r="E247" s="588" t="s">
        <v>194</v>
      </c>
      <c r="F247" s="592"/>
      <c r="G247" s="592"/>
      <c r="H247" s="593"/>
    </row>
    <row r="248" spans="1:8" s="562" customFormat="1" ht="17.25">
      <c r="A248" s="590">
        <v>2921</v>
      </c>
      <c r="B248" s="198" t="s">
        <v>490</v>
      </c>
      <c r="C248" s="182" t="s">
        <v>182</v>
      </c>
      <c r="D248" s="183" t="s">
        <v>13</v>
      </c>
      <c r="E248" s="588" t="s">
        <v>502</v>
      </c>
      <c r="F248" s="589">
        <f>G248+H248</f>
        <v>0</v>
      </c>
      <c r="G248" s="589">
        <f>'[2]himn,krt'!F32</f>
        <v>0</v>
      </c>
      <c r="H248" s="595"/>
    </row>
    <row r="249" spans="1:8" s="562" customFormat="1" ht="17.25" hidden="1">
      <c r="A249" s="590">
        <v>2922</v>
      </c>
      <c r="B249" s="198" t="s">
        <v>490</v>
      </c>
      <c r="C249" s="182" t="s">
        <v>182</v>
      </c>
      <c r="D249" s="183" t="s">
        <v>182</v>
      </c>
      <c r="E249" s="588" t="s">
        <v>503</v>
      </c>
      <c r="F249" s="589">
        <f>G249+H249</f>
        <v>0</v>
      </c>
      <c r="G249" s="589">
        <f>[2]gisherotik!F32</f>
        <v>0</v>
      </c>
      <c r="H249" s="595">
        <f>[2]gisherotik!F150</f>
        <v>0</v>
      </c>
    </row>
    <row r="250" spans="1:8" s="562" customFormat="1" ht="40.5" hidden="1">
      <c r="A250" s="590">
        <v>2930</v>
      </c>
      <c r="B250" s="196" t="s">
        <v>490</v>
      </c>
      <c r="C250" s="173" t="s">
        <v>183</v>
      </c>
      <c r="D250" s="174" t="s">
        <v>188</v>
      </c>
      <c r="E250" s="591" t="s">
        <v>505</v>
      </c>
      <c r="F250" s="589">
        <f>G250+H250</f>
        <v>0</v>
      </c>
      <c r="G250" s="589">
        <f>G252+G253</f>
        <v>0</v>
      </c>
      <c r="H250" s="595">
        <f>H252+H253</f>
        <v>0</v>
      </c>
    </row>
    <row r="251" spans="1:8" s="594" customFormat="1" ht="15" hidden="1" customHeight="1">
      <c r="A251" s="590"/>
      <c r="B251" s="159"/>
      <c r="C251" s="173"/>
      <c r="D251" s="174"/>
      <c r="E251" s="588" t="s">
        <v>194</v>
      </c>
      <c r="F251" s="592"/>
      <c r="G251" s="592"/>
      <c r="H251" s="593"/>
    </row>
    <row r="252" spans="1:8" s="562" customFormat="1" ht="27" hidden="1">
      <c r="A252" s="590">
        <v>2931</v>
      </c>
      <c r="B252" s="198" t="s">
        <v>490</v>
      </c>
      <c r="C252" s="182" t="s">
        <v>183</v>
      </c>
      <c r="D252" s="183" t="s">
        <v>13</v>
      </c>
      <c r="E252" s="588" t="s">
        <v>508</v>
      </c>
      <c r="F252" s="589">
        <f>G252+H252</f>
        <v>0</v>
      </c>
      <c r="G252" s="589"/>
      <c r="H252" s="595"/>
    </row>
    <row r="253" spans="1:8" s="562" customFormat="1" ht="17.25" hidden="1">
      <c r="A253" s="590">
        <v>2932</v>
      </c>
      <c r="B253" s="198" t="s">
        <v>490</v>
      </c>
      <c r="C253" s="182" t="s">
        <v>183</v>
      </c>
      <c r="D253" s="183" t="s">
        <v>182</v>
      </c>
      <c r="E253" s="588" t="s">
        <v>509</v>
      </c>
      <c r="F253" s="589">
        <f>G253+H253</f>
        <v>0</v>
      </c>
      <c r="G253" s="589"/>
      <c r="H253" s="595"/>
    </row>
    <row r="254" spans="1:8" s="562" customFormat="1" ht="17.25" hidden="1">
      <c r="A254" s="590">
        <v>2940</v>
      </c>
      <c r="B254" s="196" t="s">
        <v>490</v>
      </c>
      <c r="C254" s="173" t="s">
        <v>184</v>
      </c>
      <c r="D254" s="174" t="s">
        <v>188</v>
      </c>
      <c r="E254" s="591" t="s">
        <v>511</v>
      </c>
      <c r="F254" s="595">
        <f>G254+H254</f>
        <v>0</v>
      </c>
      <c r="G254" s="595">
        <f>G256+G257</f>
        <v>0</v>
      </c>
      <c r="H254" s="595">
        <f>H256+H257</f>
        <v>0</v>
      </c>
    </row>
    <row r="255" spans="1:8" s="594" customFormat="1" ht="17.25" hidden="1" customHeight="1">
      <c r="A255" s="590"/>
      <c r="B255" s="159"/>
      <c r="C255" s="173"/>
      <c r="D255" s="174"/>
      <c r="E255" s="588" t="s">
        <v>194</v>
      </c>
      <c r="F255" s="592"/>
      <c r="G255" s="592"/>
      <c r="H255" s="592"/>
    </row>
    <row r="256" spans="1:8" s="562" customFormat="1" ht="15.75" hidden="1" customHeight="1">
      <c r="A256" s="590">
        <v>2941</v>
      </c>
      <c r="B256" s="198" t="s">
        <v>490</v>
      </c>
      <c r="C256" s="182" t="s">
        <v>184</v>
      </c>
      <c r="D256" s="183" t="s">
        <v>13</v>
      </c>
      <c r="E256" s="588" t="s">
        <v>513</v>
      </c>
      <c r="F256" s="595">
        <f>G256+H256</f>
        <v>0</v>
      </c>
      <c r="G256" s="595">
        <f>'[2]barcraguyn krt.'!F174</f>
        <v>0</v>
      </c>
      <c r="H256" s="589"/>
    </row>
    <row r="257" spans="1:8" s="562" customFormat="1" ht="17.25" hidden="1">
      <c r="A257" s="590">
        <v>2942</v>
      </c>
      <c r="B257" s="198" t="s">
        <v>490</v>
      </c>
      <c r="C257" s="182" t="s">
        <v>184</v>
      </c>
      <c r="D257" s="183" t="s">
        <v>182</v>
      </c>
      <c r="E257" s="588" t="s">
        <v>514</v>
      </c>
      <c r="F257" s="589">
        <f>G257+H257</f>
        <v>0</v>
      </c>
      <c r="G257" s="589"/>
      <c r="H257" s="589"/>
    </row>
    <row r="258" spans="1:8" s="562" customFormat="1" ht="15.75" customHeight="1">
      <c r="A258" s="590">
        <v>2950</v>
      </c>
      <c r="B258" s="196" t="s">
        <v>490</v>
      </c>
      <c r="C258" s="173" t="s">
        <v>219</v>
      </c>
      <c r="D258" s="174" t="s">
        <v>188</v>
      </c>
      <c r="E258" s="591" t="s">
        <v>516</v>
      </c>
      <c r="F258" s="589">
        <f>G258+H258</f>
        <v>82961.399999999994</v>
      </c>
      <c r="G258" s="589">
        <f>G260+G261</f>
        <v>82961.399999999994</v>
      </c>
      <c r="H258" s="595">
        <f>H260</f>
        <v>0</v>
      </c>
    </row>
    <row r="259" spans="1:8" s="594" customFormat="1" ht="10.5" customHeight="1">
      <c r="A259" s="590"/>
      <c r="B259" s="159"/>
      <c r="C259" s="173"/>
      <c r="D259" s="174"/>
      <c r="E259" s="588" t="s">
        <v>194</v>
      </c>
      <c r="F259" s="592"/>
      <c r="G259" s="592"/>
      <c r="H259" s="593"/>
    </row>
    <row r="260" spans="1:8" s="562" customFormat="1" ht="12.75" customHeight="1">
      <c r="A260" s="590">
        <v>2951</v>
      </c>
      <c r="B260" s="198" t="s">
        <v>490</v>
      </c>
      <c r="C260" s="182" t="s">
        <v>219</v>
      </c>
      <c r="D260" s="183" t="s">
        <v>13</v>
      </c>
      <c r="E260" s="588" t="s">
        <v>519</v>
      </c>
      <c r="F260" s="589">
        <f>G260+H260</f>
        <v>82961.399999999994</v>
      </c>
      <c r="G260" s="589">
        <f>'[2]yndam arvest erash'!F32</f>
        <v>82961.399999999994</v>
      </c>
      <c r="H260" s="595">
        <f>'[2]yndam arvest erash'!J151</f>
        <v>0</v>
      </c>
    </row>
    <row r="261" spans="1:8" s="562" customFormat="1" ht="17.25" hidden="1">
      <c r="A261" s="590">
        <v>2952</v>
      </c>
      <c r="B261" s="198" t="s">
        <v>490</v>
      </c>
      <c r="C261" s="182" t="s">
        <v>219</v>
      </c>
      <c r="D261" s="183" t="s">
        <v>182</v>
      </c>
      <c r="E261" s="588" t="s">
        <v>520</v>
      </c>
      <c r="F261" s="589">
        <f>G261+H261</f>
        <v>0</v>
      </c>
      <c r="G261" s="589"/>
      <c r="H261" s="595"/>
    </row>
    <row r="262" spans="1:8" s="562" customFormat="1" ht="27" hidden="1">
      <c r="A262" s="590">
        <v>2960</v>
      </c>
      <c r="B262" s="196" t="s">
        <v>490</v>
      </c>
      <c r="C262" s="173" t="s">
        <v>224</v>
      </c>
      <c r="D262" s="174" t="s">
        <v>188</v>
      </c>
      <c r="E262" s="591" t="s">
        <v>521</v>
      </c>
      <c r="F262" s="589">
        <f>G262+H262</f>
        <v>0</v>
      </c>
      <c r="G262" s="589">
        <f>G264</f>
        <v>0</v>
      </c>
      <c r="H262" s="595">
        <f>H264</f>
        <v>0</v>
      </c>
    </row>
    <row r="263" spans="1:8" s="594" customFormat="1" ht="15" hidden="1" customHeight="1">
      <c r="A263" s="590"/>
      <c r="B263" s="159"/>
      <c r="C263" s="173"/>
      <c r="D263" s="174"/>
      <c r="E263" s="588" t="s">
        <v>194</v>
      </c>
      <c r="F263" s="592"/>
      <c r="G263" s="592"/>
      <c r="H263" s="593"/>
    </row>
    <row r="264" spans="1:8" s="562" customFormat="1" ht="27" hidden="1">
      <c r="A264" s="590">
        <v>2961</v>
      </c>
      <c r="B264" s="198" t="s">
        <v>490</v>
      </c>
      <c r="C264" s="182" t="s">
        <v>224</v>
      </c>
      <c r="D264" s="183" t="s">
        <v>13</v>
      </c>
      <c r="E264" s="588" t="s">
        <v>521</v>
      </c>
      <c r="F264" s="589">
        <f>G264+H264</f>
        <v>0</v>
      </c>
      <c r="G264" s="589"/>
      <c r="H264" s="595"/>
    </row>
    <row r="265" spans="1:8" s="562" customFormat="1" ht="27" hidden="1">
      <c r="A265" s="590">
        <v>2970</v>
      </c>
      <c r="B265" s="196" t="s">
        <v>490</v>
      </c>
      <c r="C265" s="173" t="s">
        <v>229</v>
      </c>
      <c r="D265" s="174" t="s">
        <v>188</v>
      </c>
      <c r="E265" s="591" t="s">
        <v>524</v>
      </c>
      <c r="F265" s="589">
        <f>G265+H265</f>
        <v>0</v>
      </c>
      <c r="G265" s="589">
        <f>G267</f>
        <v>0</v>
      </c>
      <c r="H265" s="595">
        <f>H267</f>
        <v>0</v>
      </c>
    </row>
    <row r="266" spans="1:8" s="594" customFormat="1" ht="15" hidden="1" customHeight="1">
      <c r="A266" s="590"/>
      <c r="B266" s="159"/>
      <c r="C266" s="173"/>
      <c r="D266" s="174"/>
      <c r="E266" s="588" t="s">
        <v>194</v>
      </c>
      <c r="F266" s="592"/>
      <c r="G266" s="592"/>
      <c r="H266" s="593"/>
    </row>
    <row r="267" spans="1:8" s="562" customFormat="1" ht="27" hidden="1">
      <c r="A267" s="590">
        <v>2971</v>
      </c>
      <c r="B267" s="198" t="s">
        <v>490</v>
      </c>
      <c r="C267" s="182" t="s">
        <v>229</v>
      </c>
      <c r="D267" s="183" t="s">
        <v>13</v>
      </c>
      <c r="E267" s="588" t="s">
        <v>524</v>
      </c>
      <c r="F267" s="589">
        <f>G267+H267</f>
        <v>0</v>
      </c>
      <c r="G267" s="589"/>
      <c r="H267" s="595"/>
    </row>
    <row r="268" spans="1:8" s="562" customFormat="1" ht="17.25" hidden="1">
      <c r="A268" s="590">
        <v>2980</v>
      </c>
      <c r="B268" s="196" t="s">
        <v>490</v>
      </c>
      <c r="C268" s="173" t="s">
        <v>231</v>
      </c>
      <c r="D268" s="174" t="s">
        <v>188</v>
      </c>
      <c r="E268" s="591" t="s">
        <v>527</v>
      </c>
      <c r="F268" s="589">
        <f>G268+H268</f>
        <v>0</v>
      </c>
      <c r="G268" s="589">
        <f>G270</f>
        <v>0</v>
      </c>
      <c r="H268" s="595">
        <f>H270</f>
        <v>0</v>
      </c>
    </row>
    <row r="269" spans="1:8" s="594" customFormat="1" ht="15" hidden="1" customHeight="1">
      <c r="A269" s="590"/>
      <c r="B269" s="159"/>
      <c r="C269" s="173"/>
      <c r="D269" s="174"/>
      <c r="E269" s="588" t="s">
        <v>194</v>
      </c>
      <c r="F269" s="592"/>
      <c r="G269" s="592"/>
      <c r="H269" s="593"/>
    </row>
    <row r="270" spans="1:8" s="562" customFormat="1" ht="17.25" hidden="1">
      <c r="A270" s="590">
        <v>2981</v>
      </c>
      <c r="B270" s="198" t="s">
        <v>490</v>
      </c>
      <c r="C270" s="182" t="s">
        <v>231</v>
      </c>
      <c r="D270" s="183" t="s">
        <v>13</v>
      </c>
      <c r="E270" s="588" t="s">
        <v>527</v>
      </c>
      <c r="F270" s="589">
        <f>G270+H270</f>
        <v>0</v>
      </c>
      <c r="G270" s="589"/>
      <c r="H270" s="595"/>
    </row>
    <row r="271" spans="1:8" s="585" customFormat="1" ht="43.5">
      <c r="A271" s="598">
        <v>3000</v>
      </c>
      <c r="B271" s="196" t="s">
        <v>529</v>
      </c>
      <c r="C271" s="173" t="s">
        <v>188</v>
      </c>
      <c r="D271" s="174" t="s">
        <v>188</v>
      </c>
      <c r="E271" s="599" t="s">
        <v>685</v>
      </c>
      <c r="F271" s="523">
        <f>G271+H271</f>
        <v>4900</v>
      </c>
      <c r="G271" s="523">
        <f>G273+G277+G280+G283+G286+G289+G292+G295+G299</f>
        <v>4900</v>
      </c>
      <c r="H271" s="523">
        <f>H273+H277+H280+H283+H286+H289+H292+H295+H299</f>
        <v>0</v>
      </c>
    </row>
    <row r="272" spans="1:8" s="562" customFormat="1" ht="13.5" customHeight="1">
      <c r="A272" s="587"/>
      <c r="B272" s="159"/>
      <c r="C272" s="160"/>
      <c r="D272" s="161"/>
      <c r="E272" s="588" t="s">
        <v>191</v>
      </c>
      <c r="F272" s="595"/>
      <c r="G272" s="595"/>
      <c r="H272" s="595"/>
    </row>
    <row r="273" spans="1:8" s="562" customFormat="1" ht="17.25" hidden="1">
      <c r="A273" s="590">
        <v>3010</v>
      </c>
      <c r="B273" s="196" t="s">
        <v>529</v>
      </c>
      <c r="C273" s="173" t="s">
        <v>13</v>
      </c>
      <c r="D273" s="174" t="s">
        <v>188</v>
      </c>
      <c r="E273" s="591" t="s">
        <v>533</v>
      </c>
      <c r="F273" s="595">
        <f>G273+H273</f>
        <v>0</v>
      </c>
      <c r="G273" s="595">
        <f>G275+G276</f>
        <v>0</v>
      </c>
      <c r="H273" s="595">
        <f>H275+H276</f>
        <v>0</v>
      </c>
    </row>
    <row r="274" spans="1:8" s="594" customFormat="1" ht="15" hidden="1" customHeight="1">
      <c r="A274" s="590"/>
      <c r="B274" s="159"/>
      <c r="C274" s="173"/>
      <c r="D274" s="174"/>
      <c r="E274" s="588" t="s">
        <v>194</v>
      </c>
      <c r="F274" s="593"/>
      <c r="G274" s="593"/>
      <c r="H274" s="593"/>
    </row>
    <row r="275" spans="1:8" s="562" customFormat="1" ht="17.25" hidden="1">
      <c r="A275" s="590">
        <v>3011</v>
      </c>
      <c r="B275" s="198" t="s">
        <v>529</v>
      </c>
      <c r="C275" s="182" t="s">
        <v>13</v>
      </c>
      <c r="D275" s="183" t="s">
        <v>13</v>
      </c>
      <c r="E275" s="588" t="s">
        <v>535</v>
      </c>
      <c r="F275" s="595">
        <f>G275+H275</f>
        <v>0</v>
      </c>
      <c r="G275" s="595"/>
      <c r="H275" s="595"/>
    </row>
    <row r="276" spans="1:8" s="562" customFormat="1" ht="17.25" hidden="1">
      <c r="A276" s="590">
        <v>3012</v>
      </c>
      <c r="B276" s="198" t="s">
        <v>529</v>
      </c>
      <c r="C276" s="182" t="s">
        <v>13</v>
      </c>
      <c r="D276" s="183" t="s">
        <v>182</v>
      </c>
      <c r="E276" s="588" t="s">
        <v>536</v>
      </c>
      <c r="F276" s="595">
        <f>G276+H276</f>
        <v>0</v>
      </c>
      <c r="G276" s="595"/>
      <c r="H276" s="595"/>
    </row>
    <row r="277" spans="1:8" s="562" customFormat="1" ht="17.25" hidden="1">
      <c r="A277" s="590">
        <v>3020</v>
      </c>
      <c r="B277" s="196" t="s">
        <v>529</v>
      </c>
      <c r="C277" s="173" t="s">
        <v>182</v>
      </c>
      <c r="D277" s="174" t="s">
        <v>188</v>
      </c>
      <c r="E277" s="591" t="s">
        <v>538</v>
      </c>
      <c r="F277" s="595">
        <f>G277+H277</f>
        <v>0</v>
      </c>
      <c r="G277" s="595">
        <f>G279</f>
        <v>0</v>
      </c>
      <c r="H277" s="595">
        <f>H279</f>
        <v>0</v>
      </c>
    </row>
    <row r="278" spans="1:8" s="594" customFormat="1" ht="15" hidden="1" customHeight="1">
      <c r="A278" s="590"/>
      <c r="B278" s="159"/>
      <c r="C278" s="173"/>
      <c r="D278" s="174"/>
      <c r="E278" s="588" t="s">
        <v>194</v>
      </c>
      <c r="F278" s="593"/>
      <c r="G278" s="593"/>
      <c r="H278" s="593"/>
    </row>
    <row r="279" spans="1:8" s="562" customFormat="1" ht="17.25" hidden="1">
      <c r="A279" s="590">
        <v>3021</v>
      </c>
      <c r="B279" s="198" t="s">
        <v>529</v>
      </c>
      <c r="C279" s="182" t="s">
        <v>182</v>
      </c>
      <c r="D279" s="183" t="s">
        <v>13</v>
      </c>
      <c r="E279" s="588" t="s">
        <v>538</v>
      </c>
      <c r="F279" s="595">
        <f>G279+H279</f>
        <v>0</v>
      </c>
      <c r="G279" s="595"/>
      <c r="H279" s="595"/>
    </row>
    <row r="280" spans="1:8" s="562" customFormat="1" ht="17.25" hidden="1">
      <c r="A280" s="590">
        <v>3030</v>
      </c>
      <c r="B280" s="196" t="s">
        <v>529</v>
      </c>
      <c r="C280" s="173" t="s">
        <v>183</v>
      </c>
      <c r="D280" s="174" t="s">
        <v>188</v>
      </c>
      <c r="E280" s="591" t="s">
        <v>541</v>
      </c>
      <c r="F280" s="595">
        <f>G280+H280</f>
        <v>0</v>
      </c>
      <c r="G280" s="595">
        <f>G282</f>
        <v>0</v>
      </c>
      <c r="H280" s="595">
        <f>H282</f>
        <v>0</v>
      </c>
    </row>
    <row r="281" spans="1:8" s="594" customFormat="1" ht="15" hidden="1" customHeight="1">
      <c r="A281" s="590"/>
      <c r="B281" s="159"/>
      <c r="C281" s="173"/>
      <c r="D281" s="174"/>
      <c r="E281" s="588" t="s">
        <v>194</v>
      </c>
      <c r="F281" s="593"/>
      <c r="G281" s="593"/>
      <c r="H281" s="593"/>
    </row>
    <row r="282" spans="1:8" s="594" customFormat="1" ht="17.25" hidden="1">
      <c r="A282" s="590">
        <v>3031</v>
      </c>
      <c r="B282" s="198" t="s">
        <v>529</v>
      </c>
      <c r="C282" s="182" t="s">
        <v>183</v>
      </c>
      <c r="D282" s="183" t="s">
        <v>13</v>
      </c>
      <c r="E282" s="588" t="s">
        <v>541</v>
      </c>
      <c r="F282" s="593">
        <f>G282+H282</f>
        <v>0</v>
      </c>
      <c r="G282" s="593"/>
      <c r="H282" s="593"/>
    </row>
    <row r="283" spans="1:8" s="562" customFormat="1" ht="17.25" hidden="1">
      <c r="A283" s="590">
        <v>3040</v>
      </c>
      <c r="B283" s="196" t="s">
        <v>529</v>
      </c>
      <c r="C283" s="173" t="s">
        <v>184</v>
      </c>
      <c r="D283" s="174" t="s">
        <v>188</v>
      </c>
      <c r="E283" s="591" t="s">
        <v>544</v>
      </c>
      <c r="F283" s="593">
        <f>G283+H283</f>
        <v>0</v>
      </c>
      <c r="G283" s="595">
        <f>G285</f>
        <v>0</v>
      </c>
      <c r="H283" s="595">
        <f>H285</f>
        <v>0</v>
      </c>
    </row>
    <row r="284" spans="1:8" s="594" customFormat="1" ht="15" hidden="1" customHeight="1">
      <c r="A284" s="590"/>
      <c r="B284" s="159"/>
      <c r="C284" s="173"/>
      <c r="D284" s="174"/>
      <c r="E284" s="588" t="s">
        <v>194</v>
      </c>
      <c r="F284" s="593"/>
      <c r="G284" s="593"/>
      <c r="H284" s="593"/>
    </row>
    <row r="285" spans="1:8" s="562" customFormat="1" ht="17.25" hidden="1">
      <c r="A285" s="590">
        <v>3041</v>
      </c>
      <c r="B285" s="198" t="s">
        <v>529</v>
      </c>
      <c r="C285" s="182" t="s">
        <v>184</v>
      </c>
      <c r="D285" s="183" t="s">
        <v>13</v>
      </c>
      <c r="E285" s="588" t="s">
        <v>544</v>
      </c>
      <c r="F285" s="595">
        <f>G285+H285</f>
        <v>0</v>
      </c>
      <c r="G285" s="595"/>
      <c r="H285" s="595"/>
    </row>
    <row r="286" spans="1:8" s="562" customFormat="1" ht="17.25" hidden="1">
      <c r="A286" s="590">
        <v>3050</v>
      </c>
      <c r="B286" s="196" t="s">
        <v>529</v>
      </c>
      <c r="C286" s="173" t="s">
        <v>219</v>
      </c>
      <c r="D286" s="174" t="s">
        <v>188</v>
      </c>
      <c r="E286" s="591" t="s">
        <v>546</v>
      </c>
      <c r="F286" s="595">
        <f>G286+H286</f>
        <v>0</v>
      </c>
      <c r="G286" s="595">
        <f>G288</f>
        <v>0</v>
      </c>
      <c r="H286" s="595">
        <f>H288</f>
        <v>0</v>
      </c>
    </row>
    <row r="287" spans="1:8" s="594" customFormat="1" ht="15" hidden="1" customHeight="1">
      <c r="A287" s="590"/>
      <c r="B287" s="159"/>
      <c r="C287" s="173"/>
      <c r="D287" s="174"/>
      <c r="E287" s="588" t="s">
        <v>194</v>
      </c>
      <c r="F287" s="593"/>
      <c r="G287" s="593"/>
      <c r="H287" s="593"/>
    </row>
    <row r="288" spans="1:8" s="562" customFormat="1" ht="17.25" hidden="1">
      <c r="A288" s="590">
        <v>3051</v>
      </c>
      <c r="B288" s="198" t="s">
        <v>529</v>
      </c>
      <c r="C288" s="182" t="s">
        <v>219</v>
      </c>
      <c r="D288" s="183" t="s">
        <v>13</v>
      </c>
      <c r="E288" s="588" t="s">
        <v>546</v>
      </c>
      <c r="F288" s="595">
        <f>G288+H288</f>
        <v>0</v>
      </c>
      <c r="G288" s="595"/>
      <c r="H288" s="595"/>
    </row>
    <row r="289" spans="1:11" s="562" customFormat="1" ht="14.25" hidden="1" customHeight="1">
      <c r="A289" s="590">
        <v>3060</v>
      </c>
      <c r="B289" s="196" t="s">
        <v>529</v>
      </c>
      <c r="C289" s="173" t="s">
        <v>224</v>
      </c>
      <c r="D289" s="174" t="s">
        <v>188</v>
      </c>
      <c r="E289" s="591" t="s">
        <v>549</v>
      </c>
      <c r="F289" s="595">
        <f>G289+H289</f>
        <v>0</v>
      </c>
      <c r="G289" s="595">
        <f>G291</f>
        <v>0</v>
      </c>
      <c r="H289" s="595">
        <f>H291</f>
        <v>0</v>
      </c>
    </row>
    <row r="290" spans="1:11" s="594" customFormat="1" ht="15" hidden="1" customHeight="1">
      <c r="A290" s="590"/>
      <c r="B290" s="159"/>
      <c r="C290" s="173"/>
      <c r="D290" s="174"/>
      <c r="E290" s="588" t="s">
        <v>194</v>
      </c>
      <c r="F290" s="593"/>
      <c r="G290" s="593"/>
      <c r="H290" s="593"/>
    </row>
    <row r="291" spans="1:11" s="562" customFormat="1" ht="14.25" hidden="1" customHeight="1">
      <c r="A291" s="590">
        <v>3061</v>
      </c>
      <c r="B291" s="198" t="s">
        <v>529</v>
      </c>
      <c r="C291" s="182" t="s">
        <v>224</v>
      </c>
      <c r="D291" s="183" t="s">
        <v>13</v>
      </c>
      <c r="E291" s="588" t="s">
        <v>549</v>
      </c>
      <c r="F291" s="595">
        <f>G291+H291</f>
        <v>0</v>
      </c>
      <c r="G291" s="595"/>
      <c r="H291" s="595"/>
    </row>
    <row r="292" spans="1:11" s="562" customFormat="1" ht="27">
      <c r="A292" s="590">
        <v>3070</v>
      </c>
      <c r="B292" s="196" t="s">
        <v>529</v>
      </c>
      <c r="C292" s="173" t="s">
        <v>229</v>
      </c>
      <c r="D292" s="174" t="s">
        <v>188</v>
      </c>
      <c r="E292" s="591" t="s">
        <v>551</v>
      </c>
      <c r="F292" s="595">
        <f>G292+H292</f>
        <v>4900</v>
      </c>
      <c r="G292" s="595">
        <f>G294</f>
        <v>4900</v>
      </c>
      <c r="H292" s="595">
        <f>H294</f>
        <v>0</v>
      </c>
    </row>
    <row r="293" spans="1:11" s="594" customFormat="1" ht="15" customHeight="1">
      <c r="A293" s="590"/>
      <c r="B293" s="159"/>
      <c r="C293" s="173"/>
      <c r="D293" s="174"/>
      <c r="E293" s="588" t="s">
        <v>194</v>
      </c>
      <c r="F293" s="593"/>
      <c r="G293" s="593"/>
      <c r="H293" s="593"/>
    </row>
    <row r="294" spans="1:11" s="562" customFormat="1" ht="27">
      <c r="A294" s="590">
        <v>3071</v>
      </c>
      <c r="B294" s="198" t="s">
        <v>529</v>
      </c>
      <c r="C294" s="182" t="s">
        <v>229</v>
      </c>
      <c r="D294" s="183" t="s">
        <v>13</v>
      </c>
      <c r="E294" s="588" t="s">
        <v>551</v>
      </c>
      <c r="F294" s="595">
        <f>G294+H294</f>
        <v>4900</v>
      </c>
      <c r="G294" s="595">
        <f>'[2]soc ogn'!F32+'[2]nvir. b`h'!F32</f>
        <v>4900</v>
      </c>
      <c r="H294" s="595"/>
    </row>
    <row r="295" spans="1:11" s="562" customFormat="1" ht="27" hidden="1">
      <c r="A295" s="590">
        <v>3080</v>
      </c>
      <c r="B295" s="196" t="s">
        <v>529</v>
      </c>
      <c r="C295" s="173" t="s">
        <v>231</v>
      </c>
      <c r="D295" s="174" t="s">
        <v>188</v>
      </c>
      <c r="E295" s="591" t="s">
        <v>553</v>
      </c>
      <c r="F295" s="595">
        <f>G295+H295</f>
        <v>0</v>
      </c>
      <c r="G295" s="595">
        <f>G297</f>
        <v>0</v>
      </c>
      <c r="H295" s="595">
        <f>H297</f>
        <v>0</v>
      </c>
    </row>
    <row r="296" spans="1:11" s="594" customFormat="1" ht="15" hidden="1" customHeight="1">
      <c r="A296" s="590"/>
      <c r="B296" s="159"/>
      <c r="C296" s="173"/>
      <c r="D296" s="174"/>
      <c r="E296" s="588" t="s">
        <v>194</v>
      </c>
      <c r="F296" s="593"/>
      <c r="G296" s="593"/>
      <c r="H296" s="593"/>
    </row>
    <row r="297" spans="1:11" s="562" customFormat="1" ht="27" hidden="1">
      <c r="A297" s="590">
        <v>3081</v>
      </c>
      <c r="B297" s="198" t="s">
        <v>529</v>
      </c>
      <c r="C297" s="182" t="s">
        <v>231</v>
      </c>
      <c r="D297" s="183" t="s">
        <v>13</v>
      </c>
      <c r="E297" s="588" t="s">
        <v>553</v>
      </c>
      <c r="F297" s="595">
        <f>G297+H297</f>
        <v>0</v>
      </c>
      <c r="G297" s="595"/>
      <c r="H297" s="595"/>
    </row>
    <row r="298" spans="1:11" s="594" customFormat="1" ht="15" hidden="1" customHeight="1">
      <c r="A298" s="590"/>
      <c r="B298" s="159"/>
      <c r="C298" s="173"/>
      <c r="D298" s="174"/>
      <c r="E298" s="588" t="s">
        <v>194</v>
      </c>
      <c r="F298" s="593"/>
      <c r="G298" s="593"/>
      <c r="H298" s="593"/>
    </row>
    <row r="299" spans="1:11" s="562" customFormat="1" ht="27" hidden="1">
      <c r="A299" s="590">
        <v>3090</v>
      </c>
      <c r="B299" s="196" t="s">
        <v>529</v>
      </c>
      <c r="C299" s="173" t="s">
        <v>367</v>
      </c>
      <c r="D299" s="174" t="s">
        <v>188</v>
      </c>
      <c r="E299" s="591" t="s">
        <v>557</v>
      </c>
      <c r="F299" s="595">
        <f>G299+H299</f>
        <v>0</v>
      </c>
      <c r="G299" s="595"/>
      <c r="H299" s="595">
        <f>H301+H302</f>
        <v>0</v>
      </c>
    </row>
    <row r="300" spans="1:11" s="594" customFormat="1" ht="15" hidden="1" customHeight="1">
      <c r="A300" s="590"/>
      <c r="B300" s="159"/>
      <c r="C300" s="173"/>
      <c r="D300" s="174"/>
      <c r="E300" s="588" t="s">
        <v>194</v>
      </c>
      <c r="F300" s="593"/>
      <c r="G300" s="593"/>
      <c r="H300" s="593"/>
    </row>
    <row r="301" spans="1:11" s="562" customFormat="1" ht="14.25" hidden="1" customHeight="1">
      <c r="A301" s="604">
        <v>3091</v>
      </c>
      <c r="B301" s="198" t="s">
        <v>529</v>
      </c>
      <c r="C301" s="253" t="s">
        <v>367</v>
      </c>
      <c r="D301" s="254" t="s">
        <v>13</v>
      </c>
      <c r="E301" s="605" t="s">
        <v>557</v>
      </c>
      <c r="F301" s="595">
        <f>G301+H301</f>
        <v>0</v>
      </c>
      <c r="G301" s="595"/>
      <c r="H301" s="595"/>
    </row>
    <row r="302" spans="1:11" s="562" customFormat="1" ht="40.5" hidden="1">
      <c r="A302" s="604">
        <v>3092</v>
      </c>
      <c r="B302" s="198" t="s">
        <v>529</v>
      </c>
      <c r="C302" s="253" t="s">
        <v>367</v>
      </c>
      <c r="D302" s="254" t="s">
        <v>182</v>
      </c>
      <c r="E302" s="605" t="s">
        <v>559</v>
      </c>
      <c r="F302" s="595"/>
      <c r="G302" s="606">
        <v>0</v>
      </c>
      <c r="H302" s="595">
        <f>'[2]soc ogn'!F150+'[2]nvir. b`h'!F150</f>
        <v>0</v>
      </c>
    </row>
    <row r="303" spans="1:11" s="585" customFormat="1" ht="49.5">
      <c r="A303" s="607">
        <v>3100</v>
      </c>
      <c r="B303" s="173" t="s">
        <v>561</v>
      </c>
      <c r="C303" s="173" t="s">
        <v>188</v>
      </c>
      <c r="D303" s="174" t="s">
        <v>188</v>
      </c>
      <c r="E303" s="608" t="s">
        <v>686</v>
      </c>
      <c r="F303" s="517">
        <f>G303+H303-[2]ekamut!F124</f>
        <v>655.73000000001048</v>
      </c>
      <c r="G303" s="517">
        <f>G305</f>
        <v>178655.73</v>
      </c>
      <c r="H303" s="517">
        <f>H305</f>
        <v>0</v>
      </c>
      <c r="K303" s="586"/>
    </row>
    <row r="304" spans="1:11" s="562" customFormat="1" ht="13.5" customHeight="1">
      <c r="A304" s="604"/>
      <c r="B304" s="159"/>
      <c r="C304" s="160"/>
      <c r="D304" s="161"/>
      <c r="E304" s="588" t="s">
        <v>191</v>
      </c>
      <c r="F304" s="595"/>
      <c r="G304" s="595"/>
      <c r="H304" s="595"/>
    </row>
    <row r="305" spans="1:10" s="562" customFormat="1" ht="15" customHeight="1">
      <c r="A305" s="604">
        <v>3110</v>
      </c>
      <c r="B305" s="259" t="s">
        <v>561</v>
      </c>
      <c r="C305" s="259" t="s">
        <v>13</v>
      </c>
      <c r="D305" s="260" t="s">
        <v>188</v>
      </c>
      <c r="E305" s="601" t="s">
        <v>563</v>
      </c>
      <c r="F305" s="595">
        <f>G305+H305-[2]ekamut!D124</f>
        <v>655.73000000001048</v>
      </c>
      <c r="G305" s="595">
        <f>G307</f>
        <v>178655.73</v>
      </c>
      <c r="H305" s="595">
        <f>H307</f>
        <v>0</v>
      </c>
    </row>
    <row r="306" spans="1:10" s="594" customFormat="1" ht="15" customHeight="1">
      <c r="A306" s="604"/>
      <c r="B306" s="159"/>
      <c r="C306" s="173"/>
      <c r="D306" s="174"/>
      <c r="E306" s="588" t="s">
        <v>194</v>
      </c>
      <c r="F306" s="593"/>
      <c r="G306" s="593"/>
      <c r="H306" s="593"/>
      <c r="J306" s="609"/>
    </row>
    <row r="307" spans="1:10" s="562" customFormat="1" ht="18" thickBot="1">
      <c r="A307" s="610">
        <v>3112</v>
      </c>
      <c r="B307" s="262" t="s">
        <v>561</v>
      </c>
      <c r="C307" s="262" t="s">
        <v>13</v>
      </c>
      <c r="D307" s="263" t="s">
        <v>182</v>
      </c>
      <c r="E307" s="611" t="s">
        <v>564</v>
      </c>
      <c r="F307" s="595">
        <f>G307-[2]ekamut!F124</f>
        <v>655.73000000001048</v>
      </c>
      <c r="G307" s="595">
        <f>'[2]caxseri erbashx'!N309</f>
        <v>178655.73</v>
      </c>
      <c r="H307" s="595">
        <f>'[2]pah fond '!F150</f>
        <v>0</v>
      </c>
    </row>
    <row r="308" spans="1:10">
      <c r="B308" s="613"/>
      <c r="C308" s="614"/>
      <c r="D308" s="615"/>
    </row>
    <row r="309" spans="1:10">
      <c r="B309" s="619"/>
      <c r="C309" s="614"/>
      <c r="D309" s="615"/>
    </row>
    <row r="310" spans="1:10">
      <c r="B310" s="619"/>
      <c r="C310" s="614"/>
      <c r="D310" s="615"/>
      <c r="E310" s="618"/>
    </row>
    <row r="311" spans="1:10">
      <c r="B311" s="619"/>
      <c r="C311" s="620"/>
      <c r="D311" s="621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N796"/>
  <sheetViews>
    <sheetView zoomScale="130" workbookViewId="0">
      <selection activeCell="H699" sqref="H699"/>
    </sheetView>
  </sheetViews>
  <sheetFormatPr defaultRowHeight="15"/>
  <cols>
    <col min="1" max="1" width="4.5703125" style="887" customWidth="1"/>
    <col min="2" max="2" width="3.42578125" style="896" customWidth="1"/>
    <col min="3" max="3" width="2.7109375" style="897" customWidth="1"/>
    <col min="4" max="4" width="3.28515625" style="898" customWidth="1"/>
    <col min="5" max="5" width="43.7109375" style="891" customWidth="1"/>
    <col min="6" max="6" width="5" style="891" customWidth="1"/>
    <col min="7" max="7" width="13.42578125" style="892" customWidth="1"/>
    <col min="8" max="8" width="12.85546875" style="801" customWidth="1"/>
    <col min="9" max="9" width="15" style="801" customWidth="1"/>
    <col min="10" max="10" width="15.85546875" style="801" customWidth="1"/>
    <col min="11" max="11" width="15.28515625" style="801" customWidth="1"/>
    <col min="12" max="12" width="17" style="801" customWidth="1"/>
    <col min="13" max="13" width="9.140625" style="801"/>
    <col min="14" max="14" width="13.140625" style="801" bestFit="1" customWidth="1"/>
    <col min="15" max="256" width="9.140625" style="801"/>
    <col min="257" max="257" width="4.5703125" style="801" customWidth="1"/>
    <col min="258" max="258" width="3.42578125" style="801" customWidth="1"/>
    <col min="259" max="259" width="2.7109375" style="801" customWidth="1"/>
    <col min="260" max="260" width="3.28515625" style="801" customWidth="1"/>
    <col min="261" max="261" width="43.7109375" style="801" customWidth="1"/>
    <col min="262" max="262" width="5" style="801" customWidth="1"/>
    <col min="263" max="263" width="13.42578125" style="801" customWidth="1"/>
    <col min="264" max="264" width="12.85546875" style="801" customWidth="1"/>
    <col min="265" max="265" width="15" style="801" customWidth="1"/>
    <col min="266" max="266" width="15.85546875" style="801" customWidth="1"/>
    <col min="267" max="267" width="15.28515625" style="801" customWidth="1"/>
    <col min="268" max="268" width="17" style="801" customWidth="1"/>
    <col min="269" max="269" width="9.140625" style="801"/>
    <col min="270" max="270" width="13.140625" style="801" bestFit="1" customWidth="1"/>
    <col min="271" max="512" width="9.140625" style="801"/>
    <col min="513" max="513" width="4.5703125" style="801" customWidth="1"/>
    <col min="514" max="514" width="3.42578125" style="801" customWidth="1"/>
    <col min="515" max="515" width="2.7109375" style="801" customWidth="1"/>
    <col min="516" max="516" width="3.28515625" style="801" customWidth="1"/>
    <col min="517" max="517" width="43.7109375" style="801" customWidth="1"/>
    <col min="518" max="518" width="5" style="801" customWidth="1"/>
    <col min="519" max="519" width="13.42578125" style="801" customWidth="1"/>
    <col min="520" max="520" width="12.85546875" style="801" customWidth="1"/>
    <col min="521" max="521" width="15" style="801" customWidth="1"/>
    <col min="522" max="522" width="15.85546875" style="801" customWidth="1"/>
    <col min="523" max="523" width="15.28515625" style="801" customWidth="1"/>
    <col min="524" max="524" width="17" style="801" customWidth="1"/>
    <col min="525" max="525" width="9.140625" style="801"/>
    <col min="526" max="526" width="13.140625" style="801" bestFit="1" customWidth="1"/>
    <col min="527" max="768" width="9.140625" style="801"/>
    <col min="769" max="769" width="4.5703125" style="801" customWidth="1"/>
    <col min="770" max="770" width="3.42578125" style="801" customWidth="1"/>
    <col min="771" max="771" width="2.7109375" style="801" customWidth="1"/>
    <col min="772" max="772" width="3.28515625" style="801" customWidth="1"/>
    <col min="773" max="773" width="43.7109375" style="801" customWidth="1"/>
    <col min="774" max="774" width="5" style="801" customWidth="1"/>
    <col min="775" max="775" width="13.42578125" style="801" customWidth="1"/>
    <col min="776" max="776" width="12.85546875" style="801" customWidth="1"/>
    <col min="777" max="777" width="15" style="801" customWidth="1"/>
    <col min="778" max="778" width="15.85546875" style="801" customWidth="1"/>
    <col min="779" max="779" width="15.28515625" style="801" customWidth="1"/>
    <col min="780" max="780" width="17" style="801" customWidth="1"/>
    <col min="781" max="781" width="9.140625" style="801"/>
    <col min="782" max="782" width="13.140625" style="801" bestFit="1" customWidth="1"/>
    <col min="783" max="1024" width="9.140625" style="801"/>
    <col min="1025" max="1025" width="4.5703125" style="801" customWidth="1"/>
    <col min="1026" max="1026" width="3.42578125" style="801" customWidth="1"/>
    <col min="1027" max="1027" width="2.7109375" style="801" customWidth="1"/>
    <col min="1028" max="1028" width="3.28515625" style="801" customWidth="1"/>
    <col min="1029" max="1029" width="43.7109375" style="801" customWidth="1"/>
    <col min="1030" max="1030" width="5" style="801" customWidth="1"/>
    <col min="1031" max="1031" width="13.42578125" style="801" customWidth="1"/>
    <col min="1032" max="1032" width="12.85546875" style="801" customWidth="1"/>
    <col min="1033" max="1033" width="15" style="801" customWidth="1"/>
    <col min="1034" max="1034" width="15.85546875" style="801" customWidth="1"/>
    <col min="1035" max="1035" width="15.28515625" style="801" customWidth="1"/>
    <col min="1036" max="1036" width="17" style="801" customWidth="1"/>
    <col min="1037" max="1037" width="9.140625" style="801"/>
    <col min="1038" max="1038" width="13.140625" style="801" bestFit="1" customWidth="1"/>
    <col min="1039" max="1280" width="9.140625" style="801"/>
    <col min="1281" max="1281" width="4.5703125" style="801" customWidth="1"/>
    <col min="1282" max="1282" width="3.42578125" style="801" customWidth="1"/>
    <col min="1283" max="1283" width="2.7109375" style="801" customWidth="1"/>
    <col min="1284" max="1284" width="3.28515625" style="801" customWidth="1"/>
    <col min="1285" max="1285" width="43.7109375" style="801" customWidth="1"/>
    <col min="1286" max="1286" width="5" style="801" customWidth="1"/>
    <col min="1287" max="1287" width="13.42578125" style="801" customWidth="1"/>
    <col min="1288" max="1288" width="12.85546875" style="801" customWidth="1"/>
    <col min="1289" max="1289" width="15" style="801" customWidth="1"/>
    <col min="1290" max="1290" width="15.85546875" style="801" customWidth="1"/>
    <col min="1291" max="1291" width="15.28515625" style="801" customWidth="1"/>
    <col min="1292" max="1292" width="17" style="801" customWidth="1"/>
    <col min="1293" max="1293" width="9.140625" style="801"/>
    <col min="1294" max="1294" width="13.140625" style="801" bestFit="1" customWidth="1"/>
    <col min="1295" max="1536" width="9.140625" style="801"/>
    <col min="1537" max="1537" width="4.5703125" style="801" customWidth="1"/>
    <col min="1538" max="1538" width="3.42578125" style="801" customWidth="1"/>
    <col min="1539" max="1539" width="2.7109375" style="801" customWidth="1"/>
    <col min="1540" max="1540" width="3.28515625" style="801" customWidth="1"/>
    <col min="1541" max="1541" width="43.7109375" style="801" customWidth="1"/>
    <col min="1542" max="1542" width="5" style="801" customWidth="1"/>
    <col min="1543" max="1543" width="13.42578125" style="801" customWidth="1"/>
    <col min="1544" max="1544" width="12.85546875" style="801" customWidth="1"/>
    <col min="1545" max="1545" width="15" style="801" customWidth="1"/>
    <col min="1546" max="1546" width="15.85546875" style="801" customWidth="1"/>
    <col min="1547" max="1547" width="15.28515625" style="801" customWidth="1"/>
    <col min="1548" max="1548" width="17" style="801" customWidth="1"/>
    <col min="1549" max="1549" width="9.140625" style="801"/>
    <col min="1550" max="1550" width="13.140625" style="801" bestFit="1" customWidth="1"/>
    <col min="1551" max="1792" width="9.140625" style="801"/>
    <col min="1793" max="1793" width="4.5703125" style="801" customWidth="1"/>
    <col min="1794" max="1794" width="3.42578125" style="801" customWidth="1"/>
    <col min="1795" max="1795" width="2.7109375" style="801" customWidth="1"/>
    <col min="1796" max="1796" width="3.28515625" style="801" customWidth="1"/>
    <col min="1797" max="1797" width="43.7109375" style="801" customWidth="1"/>
    <col min="1798" max="1798" width="5" style="801" customWidth="1"/>
    <col min="1799" max="1799" width="13.42578125" style="801" customWidth="1"/>
    <col min="1800" max="1800" width="12.85546875" style="801" customWidth="1"/>
    <col min="1801" max="1801" width="15" style="801" customWidth="1"/>
    <col min="1802" max="1802" width="15.85546875" style="801" customWidth="1"/>
    <col min="1803" max="1803" width="15.28515625" style="801" customWidth="1"/>
    <col min="1804" max="1804" width="17" style="801" customWidth="1"/>
    <col min="1805" max="1805" width="9.140625" style="801"/>
    <col min="1806" max="1806" width="13.140625" style="801" bestFit="1" customWidth="1"/>
    <col min="1807" max="2048" width="9.140625" style="801"/>
    <col min="2049" max="2049" width="4.5703125" style="801" customWidth="1"/>
    <col min="2050" max="2050" width="3.42578125" style="801" customWidth="1"/>
    <col min="2051" max="2051" width="2.7109375" style="801" customWidth="1"/>
    <col min="2052" max="2052" width="3.28515625" style="801" customWidth="1"/>
    <col min="2053" max="2053" width="43.7109375" style="801" customWidth="1"/>
    <col min="2054" max="2054" width="5" style="801" customWidth="1"/>
    <col min="2055" max="2055" width="13.42578125" style="801" customWidth="1"/>
    <col min="2056" max="2056" width="12.85546875" style="801" customWidth="1"/>
    <col min="2057" max="2057" width="15" style="801" customWidth="1"/>
    <col min="2058" max="2058" width="15.85546875" style="801" customWidth="1"/>
    <col min="2059" max="2059" width="15.28515625" style="801" customWidth="1"/>
    <col min="2060" max="2060" width="17" style="801" customWidth="1"/>
    <col min="2061" max="2061" width="9.140625" style="801"/>
    <col min="2062" max="2062" width="13.140625" style="801" bestFit="1" customWidth="1"/>
    <col min="2063" max="2304" width="9.140625" style="801"/>
    <col min="2305" max="2305" width="4.5703125" style="801" customWidth="1"/>
    <col min="2306" max="2306" width="3.42578125" style="801" customWidth="1"/>
    <col min="2307" max="2307" width="2.7109375" style="801" customWidth="1"/>
    <col min="2308" max="2308" width="3.28515625" style="801" customWidth="1"/>
    <col min="2309" max="2309" width="43.7109375" style="801" customWidth="1"/>
    <col min="2310" max="2310" width="5" style="801" customWidth="1"/>
    <col min="2311" max="2311" width="13.42578125" style="801" customWidth="1"/>
    <col min="2312" max="2312" width="12.85546875" style="801" customWidth="1"/>
    <col min="2313" max="2313" width="15" style="801" customWidth="1"/>
    <col min="2314" max="2314" width="15.85546875" style="801" customWidth="1"/>
    <col min="2315" max="2315" width="15.28515625" style="801" customWidth="1"/>
    <col min="2316" max="2316" width="17" style="801" customWidth="1"/>
    <col min="2317" max="2317" width="9.140625" style="801"/>
    <col min="2318" max="2318" width="13.140625" style="801" bestFit="1" customWidth="1"/>
    <col min="2319" max="2560" width="9.140625" style="801"/>
    <col min="2561" max="2561" width="4.5703125" style="801" customWidth="1"/>
    <col min="2562" max="2562" width="3.42578125" style="801" customWidth="1"/>
    <col min="2563" max="2563" width="2.7109375" style="801" customWidth="1"/>
    <col min="2564" max="2564" width="3.28515625" style="801" customWidth="1"/>
    <col min="2565" max="2565" width="43.7109375" style="801" customWidth="1"/>
    <col min="2566" max="2566" width="5" style="801" customWidth="1"/>
    <col min="2567" max="2567" width="13.42578125" style="801" customWidth="1"/>
    <col min="2568" max="2568" width="12.85546875" style="801" customWidth="1"/>
    <col min="2569" max="2569" width="15" style="801" customWidth="1"/>
    <col min="2570" max="2570" width="15.85546875" style="801" customWidth="1"/>
    <col min="2571" max="2571" width="15.28515625" style="801" customWidth="1"/>
    <col min="2572" max="2572" width="17" style="801" customWidth="1"/>
    <col min="2573" max="2573" width="9.140625" style="801"/>
    <col min="2574" max="2574" width="13.140625" style="801" bestFit="1" customWidth="1"/>
    <col min="2575" max="2816" width="9.140625" style="801"/>
    <col min="2817" max="2817" width="4.5703125" style="801" customWidth="1"/>
    <col min="2818" max="2818" width="3.42578125" style="801" customWidth="1"/>
    <col min="2819" max="2819" width="2.7109375" style="801" customWidth="1"/>
    <col min="2820" max="2820" width="3.28515625" style="801" customWidth="1"/>
    <col min="2821" max="2821" width="43.7109375" style="801" customWidth="1"/>
    <col min="2822" max="2822" width="5" style="801" customWidth="1"/>
    <col min="2823" max="2823" width="13.42578125" style="801" customWidth="1"/>
    <col min="2824" max="2824" width="12.85546875" style="801" customWidth="1"/>
    <col min="2825" max="2825" width="15" style="801" customWidth="1"/>
    <col min="2826" max="2826" width="15.85546875" style="801" customWidth="1"/>
    <col min="2827" max="2827" width="15.28515625" style="801" customWidth="1"/>
    <col min="2828" max="2828" width="17" style="801" customWidth="1"/>
    <col min="2829" max="2829" width="9.140625" style="801"/>
    <col min="2830" max="2830" width="13.140625" style="801" bestFit="1" customWidth="1"/>
    <col min="2831" max="3072" width="9.140625" style="801"/>
    <col min="3073" max="3073" width="4.5703125" style="801" customWidth="1"/>
    <col min="3074" max="3074" width="3.42578125" style="801" customWidth="1"/>
    <col min="3075" max="3075" width="2.7109375" style="801" customWidth="1"/>
    <col min="3076" max="3076" width="3.28515625" style="801" customWidth="1"/>
    <col min="3077" max="3077" width="43.7109375" style="801" customWidth="1"/>
    <col min="3078" max="3078" width="5" style="801" customWidth="1"/>
    <col min="3079" max="3079" width="13.42578125" style="801" customWidth="1"/>
    <col min="3080" max="3080" width="12.85546875" style="801" customWidth="1"/>
    <col min="3081" max="3081" width="15" style="801" customWidth="1"/>
    <col min="3082" max="3082" width="15.85546875" style="801" customWidth="1"/>
    <col min="3083" max="3083" width="15.28515625" style="801" customWidth="1"/>
    <col min="3084" max="3084" width="17" style="801" customWidth="1"/>
    <col min="3085" max="3085" width="9.140625" style="801"/>
    <col min="3086" max="3086" width="13.140625" style="801" bestFit="1" customWidth="1"/>
    <col min="3087" max="3328" width="9.140625" style="801"/>
    <col min="3329" max="3329" width="4.5703125" style="801" customWidth="1"/>
    <col min="3330" max="3330" width="3.42578125" style="801" customWidth="1"/>
    <col min="3331" max="3331" width="2.7109375" style="801" customWidth="1"/>
    <col min="3332" max="3332" width="3.28515625" style="801" customWidth="1"/>
    <col min="3333" max="3333" width="43.7109375" style="801" customWidth="1"/>
    <col min="3334" max="3334" width="5" style="801" customWidth="1"/>
    <col min="3335" max="3335" width="13.42578125" style="801" customWidth="1"/>
    <col min="3336" max="3336" width="12.85546875" style="801" customWidth="1"/>
    <col min="3337" max="3337" width="15" style="801" customWidth="1"/>
    <col min="3338" max="3338" width="15.85546875" style="801" customWidth="1"/>
    <col min="3339" max="3339" width="15.28515625" style="801" customWidth="1"/>
    <col min="3340" max="3340" width="17" style="801" customWidth="1"/>
    <col min="3341" max="3341" width="9.140625" style="801"/>
    <col min="3342" max="3342" width="13.140625" style="801" bestFit="1" customWidth="1"/>
    <col min="3343" max="3584" width="9.140625" style="801"/>
    <col min="3585" max="3585" width="4.5703125" style="801" customWidth="1"/>
    <col min="3586" max="3586" width="3.42578125" style="801" customWidth="1"/>
    <col min="3587" max="3587" width="2.7109375" style="801" customWidth="1"/>
    <col min="3588" max="3588" width="3.28515625" style="801" customWidth="1"/>
    <col min="3589" max="3589" width="43.7109375" style="801" customWidth="1"/>
    <col min="3590" max="3590" width="5" style="801" customWidth="1"/>
    <col min="3591" max="3591" width="13.42578125" style="801" customWidth="1"/>
    <col min="3592" max="3592" width="12.85546875" style="801" customWidth="1"/>
    <col min="3593" max="3593" width="15" style="801" customWidth="1"/>
    <col min="3594" max="3594" width="15.85546875" style="801" customWidth="1"/>
    <col min="3595" max="3595" width="15.28515625" style="801" customWidth="1"/>
    <col min="3596" max="3596" width="17" style="801" customWidth="1"/>
    <col min="3597" max="3597" width="9.140625" style="801"/>
    <col min="3598" max="3598" width="13.140625" style="801" bestFit="1" customWidth="1"/>
    <col min="3599" max="3840" width="9.140625" style="801"/>
    <col min="3841" max="3841" width="4.5703125" style="801" customWidth="1"/>
    <col min="3842" max="3842" width="3.42578125" style="801" customWidth="1"/>
    <col min="3843" max="3843" width="2.7109375" style="801" customWidth="1"/>
    <col min="3844" max="3844" width="3.28515625" style="801" customWidth="1"/>
    <col min="3845" max="3845" width="43.7109375" style="801" customWidth="1"/>
    <col min="3846" max="3846" width="5" style="801" customWidth="1"/>
    <col min="3847" max="3847" width="13.42578125" style="801" customWidth="1"/>
    <col min="3848" max="3848" width="12.85546875" style="801" customWidth="1"/>
    <col min="3849" max="3849" width="15" style="801" customWidth="1"/>
    <col min="3850" max="3850" width="15.85546875" style="801" customWidth="1"/>
    <col min="3851" max="3851" width="15.28515625" style="801" customWidth="1"/>
    <col min="3852" max="3852" width="17" style="801" customWidth="1"/>
    <col min="3853" max="3853" width="9.140625" style="801"/>
    <col min="3854" max="3854" width="13.140625" style="801" bestFit="1" customWidth="1"/>
    <col min="3855" max="4096" width="9.140625" style="801"/>
    <col min="4097" max="4097" width="4.5703125" style="801" customWidth="1"/>
    <col min="4098" max="4098" width="3.42578125" style="801" customWidth="1"/>
    <col min="4099" max="4099" width="2.7109375" style="801" customWidth="1"/>
    <col min="4100" max="4100" width="3.28515625" style="801" customWidth="1"/>
    <col min="4101" max="4101" width="43.7109375" style="801" customWidth="1"/>
    <col min="4102" max="4102" width="5" style="801" customWidth="1"/>
    <col min="4103" max="4103" width="13.42578125" style="801" customWidth="1"/>
    <col min="4104" max="4104" width="12.85546875" style="801" customWidth="1"/>
    <col min="4105" max="4105" width="15" style="801" customWidth="1"/>
    <col min="4106" max="4106" width="15.85546875" style="801" customWidth="1"/>
    <col min="4107" max="4107" width="15.28515625" style="801" customWidth="1"/>
    <col min="4108" max="4108" width="17" style="801" customWidth="1"/>
    <col min="4109" max="4109" width="9.140625" style="801"/>
    <col min="4110" max="4110" width="13.140625" style="801" bestFit="1" customWidth="1"/>
    <col min="4111" max="4352" width="9.140625" style="801"/>
    <col min="4353" max="4353" width="4.5703125" style="801" customWidth="1"/>
    <col min="4354" max="4354" width="3.42578125" style="801" customWidth="1"/>
    <col min="4355" max="4355" width="2.7109375" style="801" customWidth="1"/>
    <col min="4356" max="4356" width="3.28515625" style="801" customWidth="1"/>
    <col min="4357" max="4357" width="43.7109375" style="801" customWidth="1"/>
    <col min="4358" max="4358" width="5" style="801" customWidth="1"/>
    <col min="4359" max="4359" width="13.42578125" style="801" customWidth="1"/>
    <col min="4360" max="4360" width="12.85546875" style="801" customWidth="1"/>
    <col min="4361" max="4361" width="15" style="801" customWidth="1"/>
    <col min="4362" max="4362" width="15.85546875" style="801" customWidth="1"/>
    <col min="4363" max="4363" width="15.28515625" style="801" customWidth="1"/>
    <col min="4364" max="4364" width="17" style="801" customWidth="1"/>
    <col min="4365" max="4365" width="9.140625" style="801"/>
    <col min="4366" max="4366" width="13.140625" style="801" bestFit="1" customWidth="1"/>
    <col min="4367" max="4608" width="9.140625" style="801"/>
    <col min="4609" max="4609" width="4.5703125" style="801" customWidth="1"/>
    <col min="4610" max="4610" width="3.42578125" style="801" customWidth="1"/>
    <col min="4611" max="4611" width="2.7109375" style="801" customWidth="1"/>
    <col min="4612" max="4612" width="3.28515625" style="801" customWidth="1"/>
    <col min="4613" max="4613" width="43.7109375" style="801" customWidth="1"/>
    <col min="4614" max="4614" width="5" style="801" customWidth="1"/>
    <col min="4615" max="4615" width="13.42578125" style="801" customWidth="1"/>
    <col min="4616" max="4616" width="12.85546875" style="801" customWidth="1"/>
    <col min="4617" max="4617" width="15" style="801" customWidth="1"/>
    <col min="4618" max="4618" width="15.85546875" style="801" customWidth="1"/>
    <col min="4619" max="4619" width="15.28515625" style="801" customWidth="1"/>
    <col min="4620" max="4620" width="17" style="801" customWidth="1"/>
    <col min="4621" max="4621" width="9.140625" style="801"/>
    <col min="4622" max="4622" width="13.140625" style="801" bestFit="1" customWidth="1"/>
    <col min="4623" max="4864" width="9.140625" style="801"/>
    <col min="4865" max="4865" width="4.5703125" style="801" customWidth="1"/>
    <col min="4866" max="4866" width="3.42578125" style="801" customWidth="1"/>
    <col min="4867" max="4867" width="2.7109375" style="801" customWidth="1"/>
    <col min="4868" max="4868" width="3.28515625" style="801" customWidth="1"/>
    <col min="4869" max="4869" width="43.7109375" style="801" customWidth="1"/>
    <col min="4870" max="4870" width="5" style="801" customWidth="1"/>
    <col min="4871" max="4871" width="13.42578125" style="801" customWidth="1"/>
    <col min="4872" max="4872" width="12.85546875" style="801" customWidth="1"/>
    <col min="4873" max="4873" width="15" style="801" customWidth="1"/>
    <col min="4874" max="4874" width="15.85546875" style="801" customWidth="1"/>
    <col min="4875" max="4875" width="15.28515625" style="801" customWidth="1"/>
    <col min="4876" max="4876" width="17" style="801" customWidth="1"/>
    <col min="4877" max="4877" width="9.140625" style="801"/>
    <col min="4878" max="4878" width="13.140625" style="801" bestFit="1" customWidth="1"/>
    <col min="4879" max="5120" width="9.140625" style="801"/>
    <col min="5121" max="5121" width="4.5703125" style="801" customWidth="1"/>
    <col min="5122" max="5122" width="3.42578125" style="801" customWidth="1"/>
    <col min="5123" max="5123" width="2.7109375" style="801" customWidth="1"/>
    <col min="5124" max="5124" width="3.28515625" style="801" customWidth="1"/>
    <col min="5125" max="5125" width="43.7109375" style="801" customWidth="1"/>
    <col min="5126" max="5126" width="5" style="801" customWidth="1"/>
    <col min="5127" max="5127" width="13.42578125" style="801" customWidth="1"/>
    <col min="5128" max="5128" width="12.85546875" style="801" customWidth="1"/>
    <col min="5129" max="5129" width="15" style="801" customWidth="1"/>
    <col min="5130" max="5130" width="15.85546875" style="801" customWidth="1"/>
    <col min="5131" max="5131" width="15.28515625" style="801" customWidth="1"/>
    <col min="5132" max="5132" width="17" style="801" customWidth="1"/>
    <col min="5133" max="5133" width="9.140625" style="801"/>
    <col min="5134" max="5134" width="13.140625" style="801" bestFit="1" customWidth="1"/>
    <col min="5135" max="5376" width="9.140625" style="801"/>
    <col min="5377" max="5377" width="4.5703125" style="801" customWidth="1"/>
    <col min="5378" max="5378" width="3.42578125" style="801" customWidth="1"/>
    <col min="5379" max="5379" width="2.7109375" style="801" customWidth="1"/>
    <col min="5380" max="5380" width="3.28515625" style="801" customWidth="1"/>
    <col min="5381" max="5381" width="43.7109375" style="801" customWidth="1"/>
    <col min="5382" max="5382" width="5" style="801" customWidth="1"/>
    <col min="5383" max="5383" width="13.42578125" style="801" customWidth="1"/>
    <col min="5384" max="5384" width="12.85546875" style="801" customWidth="1"/>
    <col min="5385" max="5385" width="15" style="801" customWidth="1"/>
    <col min="5386" max="5386" width="15.85546875" style="801" customWidth="1"/>
    <col min="5387" max="5387" width="15.28515625" style="801" customWidth="1"/>
    <col min="5388" max="5388" width="17" style="801" customWidth="1"/>
    <col min="5389" max="5389" width="9.140625" style="801"/>
    <col min="5390" max="5390" width="13.140625" style="801" bestFit="1" customWidth="1"/>
    <col min="5391" max="5632" width="9.140625" style="801"/>
    <col min="5633" max="5633" width="4.5703125" style="801" customWidth="1"/>
    <col min="5634" max="5634" width="3.42578125" style="801" customWidth="1"/>
    <col min="5635" max="5635" width="2.7109375" style="801" customWidth="1"/>
    <col min="5636" max="5636" width="3.28515625" style="801" customWidth="1"/>
    <col min="5637" max="5637" width="43.7109375" style="801" customWidth="1"/>
    <col min="5638" max="5638" width="5" style="801" customWidth="1"/>
    <col min="5639" max="5639" width="13.42578125" style="801" customWidth="1"/>
    <col min="5640" max="5640" width="12.85546875" style="801" customWidth="1"/>
    <col min="5641" max="5641" width="15" style="801" customWidth="1"/>
    <col min="5642" max="5642" width="15.85546875" style="801" customWidth="1"/>
    <col min="5643" max="5643" width="15.28515625" style="801" customWidth="1"/>
    <col min="5644" max="5644" width="17" style="801" customWidth="1"/>
    <col min="5645" max="5645" width="9.140625" style="801"/>
    <col min="5646" max="5646" width="13.140625" style="801" bestFit="1" customWidth="1"/>
    <col min="5647" max="5888" width="9.140625" style="801"/>
    <col min="5889" max="5889" width="4.5703125" style="801" customWidth="1"/>
    <col min="5890" max="5890" width="3.42578125" style="801" customWidth="1"/>
    <col min="5891" max="5891" width="2.7109375" style="801" customWidth="1"/>
    <col min="5892" max="5892" width="3.28515625" style="801" customWidth="1"/>
    <col min="5893" max="5893" width="43.7109375" style="801" customWidth="1"/>
    <col min="5894" max="5894" width="5" style="801" customWidth="1"/>
    <col min="5895" max="5895" width="13.42578125" style="801" customWidth="1"/>
    <col min="5896" max="5896" width="12.85546875" style="801" customWidth="1"/>
    <col min="5897" max="5897" width="15" style="801" customWidth="1"/>
    <col min="5898" max="5898" width="15.85546875" style="801" customWidth="1"/>
    <col min="5899" max="5899" width="15.28515625" style="801" customWidth="1"/>
    <col min="5900" max="5900" width="17" style="801" customWidth="1"/>
    <col min="5901" max="5901" width="9.140625" style="801"/>
    <col min="5902" max="5902" width="13.140625" style="801" bestFit="1" customWidth="1"/>
    <col min="5903" max="6144" width="9.140625" style="801"/>
    <col min="6145" max="6145" width="4.5703125" style="801" customWidth="1"/>
    <col min="6146" max="6146" width="3.42578125" style="801" customWidth="1"/>
    <col min="6147" max="6147" width="2.7109375" style="801" customWidth="1"/>
    <col min="6148" max="6148" width="3.28515625" style="801" customWidth="1"/>
    <col min="6149" max="6149" width="43.7109375" style="801" customWidth="1"/>
    <col min="6150" max="6150" width="5" style="801" customWidth="1"/>
    <col min="6151" max="6151" width="13.42578125" style="801" customWidth="1"/>
    <col min="6152" max="6152" width="12.85546875" style="801" customWidth="1"/>
    <col min="6153" max="6153" width="15" style="801" customWidth="1"/>
    <col min="6154" max="6154" width="15.85546875" style="801" customWidth="1"/>
    <col min="6155" max="6155" width="15.28515625" style="801" customWidth="1"/>
    <col min="6156" max="6156" width="17" style="801" customWidth="1"/>
    <col min="6157" max="6157" width="9.140625" style="801"/>
    <col min="6158" max="6158" width="13.140625" style="801" bestFit="1" customWidth="1"/>
    <col min="6159" max="6400" width="9.140625" style="801"/>
    <col min="6401" max="6401" width="4.5703125" style="801" customWidth="1"/>
    <col min="6402" max="6402" width="3.42578125" style="801" customWidth="1"/>
    <col min="6403" max="6403" width="2.7109375" style="801" customWidth="1"/>
    <col min="6404" max="6404" width="3.28515625" style="801" customWidth="1"/>
    <col min="6405" max="6405" width="43.7109375" style="801" customWidth="1"/>
    <col min="6406" max="6406" width="5" style="801" customWidth="1"/>
    <col min="6407" max="6407" width="13.42578125" style="801" customWidth="1"/>
    <col min="6408" max="6408" width="12.85546875" style="801" customWidth="1"/>
    <col min="6409" max="6409" width="15" style="801" customWidth="1"/>
    <col min="6410" max="6410" width="15.85546875" style="801" customWidth="1"/>
    <col min="6411" max="6411" width="15.28515625" style="801" customWidth="1"/>
    <col min="6412" max="6412" width="17" style="801" customWidth="1"/>
    <col min="6413" max="6413" width="9.140625" style="801"/>
    <col min="6414" max="6414" width="13.140625" style="801" bestFit="1" customWidth="1"/>
    <col min="6415" max="6656" width="9.140625" style="801"/>
    <col min="6657" max="6657" width="4.5703125" style="801" customWidth="1"/>
    <col min="6658" max="6658" width="3.42578125" style="801" customWidth="1"/>
    <col min="6659" max="6659" width="2.7109375" style="801" customWidth="1"/>
    <col min="6660" max="6660" width="3.28515625" style="801" customWidth="1"/>
    <col min="6661" max="6661" width="43.7109375" style="801" customWidth="1"/>
    <col min="6662" max="6662" width="5" style="801" customWidth="1"/>
    <col min="6663" max="6663" width="13.42578125" style="801" customWidth="1"/>
    <col min="6664" max="6664" width="12.85546875" style="801" customWidth="1"/>
    <col min="6665" max="6665" width="15" style="801" customWidth="1"/>
    <col min="6666" max="6666" width="15.85546875" style="801" customWidth="1"/>
    <col min="6667" max="6667" width="15.28515625" style="801" customWidth="1"/>
    <col min="6668" max="6668" width="17" style="801" customWidth="1"/>
    <col min="6669" max="6669" width="9.140625" style="801"/>
    <col min="6670" max="6670" width="13.140625" style="801" bestFit="1" customWidth="1"/>
    <col min="6671" max="6912" width="9.140625" style="801"/>
    <col min="6913" max="6913" width="4.5703125" style="801" customWidth="1"/>
    <col min="6914" max="6914" width="3.42578125" style="801" customWidth="1"/>
    <col min="6915" max="6915" width="2.7109375" style="801" customWidth="1"/>
    <col min="6916" max="6916" width="3.28515625" style="801" customWidth="1"/>
    <col min="6917" max="6917" width="43.7109375" style="801" customWidth="1"/>
    <col min="6918" max="6918" width="5" style="801" customWidth="1"/>
    <col min="6919" max="6919" width="13.42578125" style="801" customWidth="1"/>
    <col min="6920" max="6920" width="12.85546875" style="801" customWidth="1"/>
    <col min="6921" max="6921" width="15" style="801" customWidth="1"/>
    <col min="6922" max="6922" width="15.85546875" style="801" customWidth="1"/>
    <col min="6923" max="6923" width="15.28515625" style="801" customWidth="1"/>
    <col min="6924" max="6924" width="17" style="801" customWidth="1"/>
    <col min="6925" max="6925" width="9.140625" style="801"/>
    <col min="6926" max="6926" width="13.140625" style="801" bestFit="1" customWidth="1"/>
    <col min="6927" max="7168" width="9.140625" style="801"/>
    <col min="7169" max="7169" width="4.5703125" style="801" customWidth="1"/>
    <col min="7170" max="7170" width="3.42578125" style="801" customWidth="1"/>
    <col min="7171" max="7171" width="2.7109375" style="801" customWidth="1"/>
    <col min="7172" max="7172" width="3.28515625" style="801" customWidth="1"/>
    <col min="7173" max="7173" width="43.7109375" style="801" customWidth="1"/>
    <col min="7174" max="7174" width="5" style="801" customWidth="1"/>
    <col min="7175" max="7175" width="13.42578125" style="801" customWidth="1"/>
    <col min="7176" max="7176" width="12.85546875" style="801" customWidth="1"/>
    <col min="7177" max="7177" width="15" style="801" customWidth="1"/>
    <col min="7178" max="7178" width="15.85546875" style="801" customWidth="1"/>
    <col min="7179" max="7179" width="15.28515625" style="801" customWidth="1"/>
    <col min="7180" max="7180" width="17" style="801" customWidth="1"/>
    <col min="7181" max="7181" width="9.140625" style="801"/>
    <col min="7182" max="7182" width="13.140625" style="801" bestFit="1" customWidth="1"/>
    <col min="7183" max="7424" width="9.140625" style="801"/>
    <col min="7425" max="7425" width="4.5703125" style="801" customWidth="1"/>
    <col min="7426" max="7426" width="3.42578125" style="801" customWidth="1"/>
    <col min="7427" max="7427" width="2.7109375" style="801" customWidth="1"/>
    <col min="7428" max="7428" width="3.28515625" style="801" customWidth="1"/>
    <col min="7429" max="7429" width="43.7109375" style="801" customWidth="1"/>
    <col min="7430" max="7430" width="5" style="801" customWidth="1"/>
    <col min="7431" max="7431" width="13.42578125" style="801" customWidth="1"/>
    <col min="7432" max="7432" width="12.85546875" style="801" customWidth="1"/>
    <col min="7433" max="7433" width="15" style="801" customWidth="1"/>
    <col min="7434" max="7434" width="15.85546875" style="801" customWidth="1"/>
    <col min="7435" max="7435" width="15.28515625" style="801" customWidth="1"/>
    <col min="7436" max="7436" width="17" style="801" customWidth="1"/>
    <col min="7437" max="7437" width="9.140625" style="801"/>
    <col min="7438" max="7438" width="13.140625" style="801" bestFit="1" customWidth="1"/>
    <col min="7439" max="7680" width="9.140625" style="801"/>
    <col min="7681" max="7681" width="4.5703125" style="801" customWidth="1"/>
    <col min="7682" max="7682" width="3.42578125" style="801" customWidth="1"/>
    <col min="7683" max="7683" width="2.7109375" style="801" customWidth="1"/>
    <col min="7684" max="7684" width="3.28515625" style="801" customWidth="1"/>
    <col min="7685" max="7685" width="43.7109375" style="801" customWidth="1"/>
    <col min="7686" max="7686" width="5" style="801" customWidth="1"/>
    <col min="7687" max="7687" width="13.42578125" style="801" customWidth="1"/>
    <col min="7688" max="7688" width="12.85546875" style="801" customWidth="1"/>
    <col min="7689" max="7689" width="15" style="801" customWidth="1"/>
    <col min="7690" max="7690" width="15.85546875" style="801" customWidth="1"/>
    <col min="7691" max="7691" width="15.28515625" style="801" customWidth="1"/>
    <col min="7692" max="7692" width="17" style="801" customWidth="1"/>
    <col min="7693" max="7693" width="9.140625" style="801"/>
    <col min="7694" max="7694" width="13.140625" style="801" bestFit="1" customWidth="1"/>
    <col min="7695" max="7936" width="9.140625" style="801"/>
    <col min="7937" max="7937" width="4.5703125" style="801" customWidth="1"/>
    <col min="7938" max="7938" width="3.42578125" style="801" customWidth="1"/>
    <col min="7939" max="7939" width="2.7109375" style="801" customWidth="1"/>
    <col min="7940" max="7940" width="3.28515625" style="801" customWidth="1"/>
    <col min="7941" max="7941" width="43.7109375" style="801" customWidth="1"/>
    <col min="7942" max="7942" width="5" style="801" customWidth="1"/>
    <col min="7943" max="7943" width="13.42578125" style="801" customWidth="1"/>
    <col min="7944" max="7944" width="12.85546875" style="801" customWidth="1"/>
    <col min="7945" max="7945" width="15" style="801" customWidth="1"/>
    <col min="7946" max="7946" width="15.85546875" style="801" customWidth="1"/>
    <col min="7947" max="7947" width="15.28515625" style="801" customWidth="1"/>
    <col min="7948" max="7948" width="17" style="801" customWidth="1"/>
    <col min="7949" max="7949" width="9.140625" style="801"/>
    <col min="7950" max="7950" width="13.140625" style="801" bestFit="1" customWidth="1"/>
    <col min="7951" max="8192" width="9.140625" style="801"/>
    <col min="8193" max="8193" width="4.5703125" style="801" customWidth="1"/>
    <col min="8194" max="8194" width="3.42578125" style="801" customWidth="1"/>
    <col min="8195" max="8195" width="2.7109375" style="801" customWidth="1"/>
    <col min="8196" max="8196" width="3.28515625" style="801" customWidth="1"/>
    <col min="8197" max="8197" width="43.7109375" style="801" customWidth="1"/>
    <col min="8198" max="8198" width="5" style="801" customWidth="1"/>
    <col min="8199" max="8199" width="13.42578125" style="801" customWidth="1"/>
    <col min="8200" max="8200" width="12.85546875" style="801" customWidth="1"/>
    <col min="8201" max="8201" width="15" style="801" customWidth="1"/>
    <col min="8202" max="8202" width="15.85546875" style="801" customWidth="1"/>
    <col min="8203" max="8203" width="15.28515625" style="801" customWidth="1"/>
    <col min="8204" max="8204" width="17" style="801" customWidth="1"/>
    <col min="8205" max="8205" width="9.140625" style="801"/>
    <col min="8206" max="8206" width="13.140625" style="801" bestFit="1" customWidth="1"/>
    <col min="8207" max="8448" width="9.140625" style="801"/>
    <col min="8449" max="8449" width="4.5703125" style="801" customWidth="1"/>
    <col min="8450" max="8450" width="3.42578125" style="801" customWidth="1"/>
    <col min="8451" max="8451" width="2.7109375" style="801" customWidth="1"/>
    <col min="8452" max="8452" width="3.28515625" style="801" customWidth="1"/>
    <col min="8453" max="8453" width="43.7109375" style="801" customWidth="1"/>
    <col min="8454" max="8454" width="5" style="801" customWidth="1"/>
    <col min="8455" max="8455" width="13.42578125" style="801" customWidth="1"/>
    <col min="8456" max="8456" width="12.85546875" style="801" customWidth="1"/>
    <col min="8457" max="8457" width="15" style="801" customWidth="1"/>
    <col min="8458" max="8458" width="15.85546875" style="801" customWidth="1"/>
    <col min="8459" max="8459" width="15.28515625" style="801" customWidth="1"/>
    <col min="8460" max="8460" width="17" style="801" customWidth="1"/>
    <col min="8461" max="8461" width="9.140625" style="801"/>
    <col min="8462" max="8462" width="13.140625" style="801" bestFit="1" customWidth="1"/>
    <col min="8463" max="8704" width="9.140625" style="801"/>
    <col min="8705" max="8705" width="4.5703125" style="801" customWidth="1"/>
    <col min="8706" max="8706" width="3.42578125" style="801" customWidth="1"/>
    <col min="8707" max="8707" width="2.7109375" style="801" customWidth="1"/>
    <col min="8708" max="8708" width="3.28515625" style="801" customWidth="1"/>
    <col min="8709" max="8709" width="43.7109375" style="801" customWidth="1"/>
    <col min="8710" max="8710" width="5" style="801" customWidth="1"/>
    <col min="8711" max="8711" width="13.42578125" style="801" customWidth="1"/>
    <col min="8712" max="8712" width="12.85546875" style="801" customWidth="1"/>
    <col min="8713" max="8713" width="15" style="801" customWidth="1"/>
    <col min="8714" max="8714" width="15.85546875" style="801" customWidth="1"/>
    <col min="8715" max="8715" width="15.28515625" style="801" customWidth="1"/>
    <col min="8716" max="8716" width="17" style="801" customWidth="1"/>
    <col min="8717" max="8717" width="9.140625" style="801"/>
    <col min="8718" max="8718" width="13.140625" style="801" bestFit="1" customWidth="1"/>
    <col min="8719" max="8960" width="9.140625" style="801"/>
    <col min="8961" max="8961" width="4.5703125" style="801" customWidth="1"/>
    <col min="8962" max="8962" width="3.42578125" style="801" customWidth="1"/>
    <col min="8963" max="8963" width="2.7109375" style="801" customWidth="1"/>
    <col min="8964" max="8964" width="3.28515625" style="801" customWidth="1"/>
    <col min="8965" max="8965" width="43.7109375" style="801" customWidth="1"/>
    <col min="8966" max="8966" width="5" style="801" customWidth="1"/>
    <col min="8967" max="8967" width="13.42578125" style="801" customWidth="1"/>
    <col min="8968" max="8968" width="12.85546875" style="801" customWidth="1"/>
    <col min="8969" max="8969" width="15" style="801" customWidth="1"/>
    <col min="8970" max="8970" width="15.85546875" style="801" customWidth="1"/>
    <col min="8971" max="8971" width="15.28515625" style="801" customWidth="1"/>
    <col min="8972" max="8972" width="17" style="801" customWidth="1"/>
    <col min="8973" max="8973" width="9.140625" style="801"/>
    <col min="8974" max="8974" width="13.140625" style="801" bestFit="1" customWidth="1"/>
    <col min="8975" max="9216" width="9.140625" style="801"/>
    <col min="9217" max="9217" width="4.5703125" style="801" customWidth="1"/>
    <col min="9218" max="9218" width="3.42578125" style="801" customWidth="1"/>
    <col min="9219" max="9219" width="2.7109375" style="801" customWidth="1"/>
    <col min="9220" max="9220" width="3.28515625" style="801" customWidth="1"/>
    <col min="9221" max="9221" width="43.7109375" style="801" customWidth="1"/>
    <col min="9222" max="9222" width="5" style="801" customWidth="1"/>
    <col min="9223" max="9223" width="13.42578125" style="801" customWidth="1"/>
    <col min="9224" max="9224" width="12.85546875" style="801" customWidth="1"/>
    <col min="9225" max="9225" width="15" style="801" customWidth="1"/>
    <col min="9226" max="9226" width="15.85546875" style="801" customWidth="1"/>
    <col min="9227" max="9227" width="15.28515625" style="801" customWidth="1"/>
    <col min="9228" max="9228" width="17" style="801" customWidth="1"/>
    <col min="9229" max="9229" width="9.140625" style="801"/>
    <col min="9230" max="9230" width="13.140625" style="801" bestFit="1" customWidth="1"/>
    <col min="9231" max="9472" width="9.140625" style="801"/>
    <col min="9473" max="9473" width="4.5703125" style="801" customWidth="1"/>
    <col min="9474" max="9474" width="3.42578125" style="801" customWidth="1"/>
    <col min="9475" max="9475" width="2.7109375" style="801" customWidth="1"/>
    <col min="9476" max="9476" width="3.28515625" style="801" customWidth="1"/>
    <col min="9477" max="9477" width="43.7109375" style="801" customWidth="1"/>
    <col min="9478" max="9478" width="5" style="801" customWidth="1"/>
    <col min="9479" max="9479" width="13.42578125" style="801" customWidth="1"/>
    <col min="9480" max="9480" width="12.85546875" style="801" customWidth="1"/>
    <col min="9481" max="9481" width="15" style="801" customWidth="1"/>
    <col min="9482" max="9482" width="15.85546875" style="801" customWidth="1"/>
    <col min="9483" max="9483" width="15.28515625" style="801" customWidth="1"/>
    <col min="9484" max="9484" width="17" style="801" customWidth="1"/>
    <col min="9485" max="9485" width="9.140625" style="801"/>
    <col min="9486" max="9486" width="13.140625" style="801" bestFit="1" customWidth="1"/>
    <col min="9487" max="9728" width="9.140625" style="801"/>
    <col min="9729" max="9729" width="4.5703125" style="801" customWidth="1"/>
    <col min="9730" max="9730" width="3.42578125" style="801" customWidth="1"/>
    <col min="9731" max="9731" width="2.7109375" style="801" customWidth="1"/>
    <col min="9732" max="9732" width="3.28515625" style="801" customWidth="1"/>
    <col min="9733" max="9733" width="43.7109375" style="801" customWidth="1"/>
    <col min="9734" max="9734" width="5" style="801" customWidth="1"/>
    <col min="9735" max="9735" width="13.42578125" style="801" customWidth="1"/>
    <col min="9736" max="9736" width="12.85546875" style="801" customWidth="1"/>
    <col min="9737" max="9737" width="15" style="801" customWidth="1"/>
    <col min="9738" max="9738" width="15.85546875" style="801" customWidth="1"/>
    <col min="9739" max="9739" width="15.28515625" style="801" customWidth="1"/>
    <col min="9740" max="9740" width="17" style="801" customWidth="1"/>
    <col min="9741" max="9741" width="9.140625" style="801"/>
    <col min="9742" max="9742" width="13.140625" style="801" bestFit="1" customWidth="1"/>
    <col min="9743" max="9984" width="9.140625" style="801"/>
    <col min="9985" max="9985" width="4.5703125" style="801" customWidth="1"/>
    <col min="9986" max="9986" width="3.42578125" style="801" customWidth="1"/>
    <col min="9987" max="9987" width="2.7109375" style="801" customWidth="1"/>
    <col min="9988" max="9988" width="3.28515625" style="801" customWidth="1"/>
    <col min="9989" max="9989" width="43.7109375" style="801" customWidth="1"/>
    <col min="9990" max="9990" width="5" style="801" customWidth="1"/>
    <col min="9991" max="9991" width="13.42578125" style="801" customWidth="1"/>
    <col min="9992" max="9992" width="12.85546875" style="801" customWidth="1"/>
    <col min="9993" max="9993" width="15" style="801" customWidth="1"/>
    <col min="9994" max="9994" width="15.85546875" style="801" customWidth="1"/>
    <col min="9995" max="9995" width="15.28515625" style="801" customWidth="1"/>
    <col min="9996" max="9996" width="17" style="801" customWidth="1"/>
    <col min="9997" max="9997" width="9.140625" style="801"/>
    <col min="9998" max="9998" width="13.140625" style="801" bestFit="1" customWidth="1"/>
    <col min="9999" max="10240" width="9.140625" style="801"/>
    <col min="10241" max="10241" width="4.5703125" style="801" customWidth="1"/>
    <col min="10242" max="10242" width="3.42578125" style="801" customWidth="1"/>
    <col min="10243" max="10243" width="2.7109375" style="801" customWidth="1"/>
    <col min="10244" max="10244" width="3.28515625" style="801" customWidth="1"/>
    <col min="10245" max="10245" width="43.7109375" style="801" customWidth="1"/>
    <col min="10246" max="10246" width="5" style="801" customWidth="1"/>
    <col min="10247" max="10247" width="13.42578125" style="801" customWidth="1"/>
    <col min="10248" max="10248" width="12.85546875" style="801" customWidth="1"/>
    <col min="10249" max="10249" width="15" style="801" customWidth="1"/>
    <col min="10250" max="10250" width="15.85546875" style="801" customWidth="1"/>
    <col min="10251" max="10251" width="15.28515625" style="801" customWidth="1"/>
    <col min="10252" max="10252" width="17" style="801" customWidth="1"/>
    <col min="10253" max="10253" width="9.140625" style="801"/>
    <col min="10254" max="10254" width="13.140625" style="801" bestFit="1" customWidth="1"/>
    <col min="10255" max="10496" width="9.140625" style="801"/>
    <col min="10497" max="10497" width="4.5703125" style="801" customWidth="1"/>
    <col min="10498" max="10498" width="3.42578125" style="801" customWidth="1"/>
    <col min="10499" max="10499" width="2.7109375" style="801" customWidth="1"/>
    <col min="10500" max="10500" width="3.28515625" style="801" customWidth="1"/>
    <col min="10501" max="10501" width="43.7109375" style="801" customWidth="1"/>
    <col min="10502" max="10502" width="5" style="801" customWidth="1"/>
    <col min="10503" max="10503" width="13.42578125" style="801" customWidth="1"/>
    <col min="10504" max="10504" width="12.85546875" style="801" customWidth="1"/>
    <col min="10505" max="10505" width="15" style="801" customWidth="1"/>
    <col min="10506" max="10506" width="15.85546875" style="801" customWidth="1"/>
    <col min="10507" max="10507" width="15.28515625" style="801" customWidth="1"/>
    <col min="10508" max="10508" width="17" style="801" customWidth="1"/>
    <col min="10509" max="10509" width="9.140625" style="801"/>
    <col min="10510" max="10510" width="13.140625" style="801" bestFit="1" customWidth="1"/>
    <col min="10511" max="10752" width="9.140625" style="801"/>
    <col min="10753" max="10753" width="4.5703125" style="801" customWidth="1"/>
    <col min="10754" max="10754" width="3.42578125" style="801" customWidth="1"/>
    <col min="10755" max="10755" width="2.7109375" style="801" customWidth="1"/>
    <col min="10756" max="10756" width="3.28515625" style="801" customWidth="1"/>
    <col min="10757" max="10757" width="43.7109375" style="801" customWidth="1"/>
    <col min="10758" max="10758" width="5" style="801" customWidth="1"/>
    <col min="10759" max="10759" width="13.42578125" style="801" customWidth="1"/>
    <col min="10760" max="10760" width="12.85546875" style="801" customWidth="1"/>
    <col min="10761" max="10761" width="15" style="801" customWidth="1"/>
    <col min="10762" max="10762" width="15.85546875" style="801" customWidth="1"/>
    <col min="10763" max="10763" width="15.28515625" style="801" customWidth="1"/>
    <col min="10764" max="10764" width="17" style="801" customWidth="1"/>
    <col min="10765" max="10765" width="9.140625" style="801"/>
    <col min="10766" max="10766" width="13.140625" style="801" bestFit="1" customWidth="1"/>
    <col min="10767" max="11008" width="9.140625" style="801"/>
    <col min="11009" max="11009" width="4.5703125" style="801" customWidth="1"/>
    <col min="11010" max="11010" width="3.42578125" style="801" customWidth="1"/>
    <col min="11011" max="11011" width="2.7109375" style="801" customWidth="1"/>
    <col min="11012" max="11012" width="3.28515625" style="801" customWidth="1"/>
    <col min="11013" max="11013" width="43.7109375" style="801" customWidth="1"/>
    <col min="11014" max="11014" width="5" style="801" customWidth="1"/>
    <col min="11015" max="11015" width="13.42578125" style="801" customWidth="1"/>
    <col min="11016" max="11016" width="12.85546875" style="801" customWidth="1"/>
    <col min="11017" max="11017" width="15" style="801" customWidth="1"/>
    <col min="11018" max="11018" width="15.85546875" style="801" customWidth="1"/>
    <col min="11019" max="11019" width="15.28515625" style="801" customWidth="1"/>
    <col min="11020" max="11020" width="17" style="801" customWidth="1"/>
    <col min="11021" max="11021" width="9.140625" style="801"/>
    <col min="11022" max="11022" width="13.140625" style="801" bestFit="1" customWidth="1"/>
    <col min="11023" max="11264" width="9.140625" style="801"/>
    <col min="11265" max="11265" width="4.5703125" style="801" customWidth="1"/>
    <col min="11266" max="11266" width="3.42578125" style="801" customWidth="1"/>
    <col min="11267" max="11267" width="2.7109375" style="801" customWidth="1"/>
    <col min="11268" max="11268" width="3.28515625" style="801" customWidth="1"/>
    <col min="11269" max="11269" width="43.7109375" style="801" customWidth="1"/>
    <col min="11270" max="11270" width="5" style="801" customWidth="1"/>
    <col min="11271" max="11271" width="13.42578125" style="801" customWidth="1"/>
    <col min="11272" max="11272" width="12.85546875" style="801" customWidth="1"/>
    <col min="11273" max="11273" width="15" style="801" customWidth="1"/>
    <col min="11274" max="11274" width="15.85546875" style="801" customWidth="1"/>
    <col min="11275" max="11275" width="15.28515625" style="801" customWidth="1"/>
    <col min="11276" max="11276" width="17" style="801" customWidth="1"/>
    <col min="11277" max="11277" width="9.140625" style="801"/>
    <col min="11278" max="11278" width="13.140625" style="801" bestFit="1" customWidth="1"/>
    <col min="11279" max="11520" width="9.140625" style="801"/>
    <col min="11521" max="11521" width="4.5703125" style="801" customWidth="1"/>
    <col min="11522" max="11522" width="3.42578125" style="801" customWidth="1"/>
    <col min="11523" max="11523" width="2.7109375" style="801" customWidth="1"/>
    <col min="11524" max="11524" width="3.28515625" style="801" customWidth="1"/>
    <col min="11525" max="11525" width="43.7109375" style="801" customWidth="1"/>
    <col min="11526" max="11526" width="5" style="801" customWidth="1"/>
    <col min="11527" max="11527" width="13.42578125" style="801" customWidth="1"/>
    <col min="11528" max="11528" width="12.85546875" style="801" customWidth="1"/>
    <col min="11529" max="11529" width="15" style="801" customWidth="1"/>
    <col min="11530" max="11530" width="15.85546875" style="801" customWidth="1"/>
    <col min="11531" max="11531" width="15.28515625" style="801" customWidth="1"/>
    <col min="11532" max="11532" width="17" style="801" customWidth="1"/>
    <col min="11533" max="11533" width="9.140625" style="801"/>
    <col min="11534" max="11534" width="13.140625" style="801" bestFit="1" customWidth="1"/>
    <col min="11535" max="11776" width="9.140625" style="801"/>
    <col min="11777" max="11777" width="4.5703125" style="801" customWidth="1"/>
    <col min="11778" max="11778" width="3.42578125" style="801" customWidth="1"/>
    <col min="11779" max="11779" width="2.7109375" style="801" customWidth="1"/>
    <col min="11780" max="11780" width="3.28515625" style="801" customWidth="1"/>
    <col min="11781" max="11781" width="43.7109375" style="801" customWidth="1"/>
    <col min="11782" max="11782" width="5" style="801" customWidth="1"/>
    <col min="11783" max="11783" width="13.42578125" style="801" customWidth="1"/>
    <col min="11784" max="11784" width="12.85546875" style="801" customWidth="1"/>
    <col min="11785" max="11785" width="15" style="801" customWidth="1"/>
    <col min="11786" max="11786" width="15.85546875" style="801" customWidth="1"/>
    <col min="11787" max="11787" width="15.28515625" style="801" customWidth="1"/>
    <col min="11788" max="11788" width="17" style="801" customWidth="1"/>
    <col min="11789" max="11789" width="9.140625" style="801"/>
    <col min="11790" max="11790" width="13.140625" style="801" bestFit="1" customWidth="1"/>
    <col min="11791" max="12032" width="9.140625" style="801"/>
    <col min="12033" max="12033" width="4.5703125" style="801" customWidth="1"/>
    <col min="12034" max="12034" width="3.42578125" style="801" customWidth="1"/>
    <col min="12035" max="12035" width="2.7109375" style="801" customWidth="1"/>
    <col min="12036" max="12036" width="3.28515625" style="801" customWidth="1"/>
    <col min="12037" max="12037" width="43.7109375" style="801" customWidth="1"/>
    <col min="12038" max="12038" width="5" style="801" customWidth="1"/>
    <col min="12039" max="12039" width="13.42578125" style="801" customWidth="1"/>
    <col min="12040" max="12040" width="12.85546875" style="801" customWidth="1"/>
    <col min="12041" max="12041" width="15" style="801" customWidth="1"/>
    <col min="12042" max="12042" width="15.85546875" style="801" customWidth="1"/>
    <col min="12043" max="12043" width="15.28515625" style="801" customWidth="1"/>
    <col min="12044" max="12044" width="17" style="801" customWidth="1"/>
    <col min="12045" max="12045" width="9.140625" style="801"/>
    <col min="12046" max="12046" width="13.140625" style="801" bestFit="1" customWidth="1"/>
    <col min="12047" max="12288" width="9.140625" style="801"/>
    <col min="12289" max="12289" width="4.5703125" style="801" customWidth="1"/>
    <col min="12290" max="12290" width="3.42578125" style="801" customWidth="1"/>
    <col min="12291" max="12291" width="2.7109375" style="801" customWidth="1"/>
    <col min="12292" max="12292" width="3.28515625" style="801" customWidth="1"/>
    <col min="12293" max="12293" width="43.7109375" style="801" customWidth="1"/>
    <col min="12294" max="12294" width="5" style="801" customWidth="1"/>
    <col min="12295" max="12295" width="13.42578125" style="801" customWidth="1"/>
    <col min="12296" max="12296" width="12.85546875" style="801" customWidth="1"/>
    <col min="12297" max="12297" width="15" style="801" customWidth="1"/>
    <col min="12298" max="12298" width="15.85546875" style="801" customWidth="1"/>
    <col min="12299" max="12299" width="15.28515625" style="801" customWidth="1"/>
    <col min="12300" max="12300" width="17" style="801" customWidth="1"/>
    <col min="12301" max="12301" width="9.140625" style="801"/>
    <col min="12302" max="12302" width="13.140625" style="801" bestFit="1" customWidth="1"/>
    <col min="12303" max="12544" width="9.140625" style="801"/>
    <col min="12545" max="12545" width="4.5703125" style="801" customWidth="1"/>
    <col min="12546" max="12546" width="3.42578125" style="801" customWidth="1"/>
    <col min="12547" max="12547" width="2.7109375" style="801" customWidth="1"/>
    <col min="12548" max="12548" width="3.28515625" style="801" customWidth="1"/>
    <col min="12549" max="12549" width="43.7109375" style="801" customWidth="1"/>
    <col min="12550" max="12550" width="5" style="801" customWidth="1"/>
    <col min="12551" max="12551" width="13.42578125" style="801" customWidth="1"/>
    <col min="12552" max="12552" width="12.85546875" style="801" customWidth="1"/>
    <col min="12553" max="12553" width="15" style="801" customWidth="1"/>
    <col min="12554" max="12554" width="15.85546875" style="801" customWidth="1"/>
    <col min="12555" max="12555" width="15.28515625" style="801" customWidth="1"/>
    <col min="12556" max="12556" width="17" style="801" customWidth="1"/>
    <col min="12557" max="12557" width="9.140625" style="801"/>
    <col min="12558" max="12558" width="13.140625" style="801" bestFit="1" customWidth="1"/>
    <col min="12559" max="12800" width="9.140625" style="801"/>
    <col min="12801" max="12801" width="4.5703125" style="801" customWidth="1"/>
    <col min="12802" max="12802" width="3.42578125" style="801" customWidth="1"/>
    <col min="12803" max="12803" width="2.7109375" style="801" customWidth="1"/>
    <col min="12804" max="12804" width="3.28515625" style="801" customWidth="1"/>
    <col min="12805" max="12805" width="43.7109375" style="801" customWidth="1"/>
    <col min="12806" max="12806" width="5" style="801" customWidth="1"/>
    <col min="12807" max="12807" width="13.42578125" style="801" customWidth="1"/>
    <col min="12808" max="12808" width="12.85546875" style="801" customWidth="1"/>
    <col min="12809" max="12809" width="15" style="801" customWidth="1"/>
    <col min="12810" max="12810" width="15.85546875" style="801" customWidth="1"/>
    <col min="12811" max="12811" width="15.28515625" style="801" customWidth="1"/>
    <col min="12812" max="12812" width="17" style="801" customWidth="1"/>
    <col min="12813" max="12813" width="9.140625" style="801"/>
    <col min="12814" max="12814" width="13.140625" style="801" bestFit="1" customWidth="1"/>
    <col min="12815" max="13056" width="9.140625" style="801"/>
    <col min="13057" max="13057" width="4.5703125" style="801" customWidth="1"/>
    <col min="13058" max="13058" width="3.42578125" style="801" customWidth="1"/>
    <col min="13059" max="13059" width="2.7109375" style="801" customWidth="1"/>
    <col min="13060" max="13060" width="3.28515625" style="801" customWidth="1"/>
    <col min="13061" max="13061" width="43.7109375" style="801" customWidth="1"/>
    <col min="13062" max="13062" width="5" style="801" customWidth="1"/>
    <col min="13063" max="13063" width="13.42578125" style="801" customWidth="1"/>
    <col min="13064" max="13064" width="12.85546875" style="801" customWidth="1"/>
    <col min="13065" max="13065" width="15" style="801" customWidth="1"/>
    <col min="13066" max="13066" width="15.85546875" style="801" customWidth="1"/>
    <col min="13067" max="13067" width="15.28515625" style="801" customWidth="1"/>
    <col min="13068" max="13068" width="17" style="801" customWidth="1"/>
    <col min="13069" max="13069" width="9.140625" style="801"/>
    <col min="13070" max="13070" width="13.140625" style="801" bestFit="1" customWidth="1"/>
    <col min="13071" max="13312" width="9.140625" style="801"/>
    <col min="13313" max="13313" width="4.5703125" style="801" customWidth="1"/>
    <col min="13314" max="13314" width="3.42578125" style="801" customWidth="1"/>
    <col min="13315" max="13315" width="2.7109375" style="801" customWidth="1"/>
    <col min="13316" max="13316" width="3.28515625" style="801" customWidth="1"/>
    <col min="13317" max="13317" width="43.7109375" style="801" customWidth="1"/>
    <col min="13318" max="13318" width="5" style="801" customWidth="1"/>
    <col min="13319" max="13319" width="13.42578125" style="801" customWidth="1"/>
    <col min="13320" max="13320" width="12.85546875" style="801" customWidth="1"/>
    <col min="13321" max="13321" width="15" style="801" customWidth="1"/>
    <col min="13322" max="13322" width="15.85546875" style="801" customWidth="1"/>
    <col min="13323" max="13323" width="15.28515625" style="801" customWidth="1"/>
    <col min="13324" max="13324" width="17" style="801" customWidth="1"/>
    <col min="13325" max="13325" width="9.140625" style="801"/>
    <col min="13326" max="13326" width="13.140625" style="801" bestFit="1" customWidth="1"/>
    <col min="13327" max="13568" width="9.140625" style="801"/>
    <col min="13569" max="13569" width="4.5703125" style="801" customWidth="1"/>
    <col min="13570" max="13570" width="3.42578125" style="801" customWidth="1"/>
    <col min="13571" max="13571" width="2.7109375" style="801" customWidth="1"/>
    <col min="13572" max="13572" width="3.28515625" style="801" customWidth="1"/>
    <col min="13573" max="13573" width="43.7109375" style="801" customWidth="1"/>
    <col min="13574" max="13574" width="5" style="801" customWidth="1"/>
    <col min="13575" max="13575" width="13.42578125" style="801" customWidth="1"/>
    <col min="13576" max="13576" width="12.85546875" style="801" customWidth="1"/>
    <col min="13577" max="13577" width="15" style="801" customWidth="1"/>
    <col min="13578" max="13578" width="15.85546875" style="801" customWidth="1"/>
    <col min="13579" max="13579" width="15.28515625" style="801" customWidth="1"/>
    <col min="13580" max="13580" width="17" style="801" customWidth="1"/>
    <col min="13581" max="13581" width="9.140625" style="801"/>
    <col min="13582" max="13582" width="13.140625" style="801" bestFit="1" customWidth="1"/>
    <col min="13583" max="13824" width="9.140625" style="801"/>
    <col min="13825" max="13825" width="4.5703125" style="801" customWidth="1"/>
    <col min="13826" max="13826" width="3.42578125" style="801" customWidth="1"/>
    <col min="13827" max="13827" width="2.7109375" style="801" customWidth="1"/>
    <col min="13828" max="13828" width="3.28515625" style="801" customWidth="1"/>
    <col min="13829" max="13829" width="43.7109375" style="801" customWidth="1"/>
    <col min="13830" max="13830" width="5" style="801" customWidth="1"/>
    <col min="13831" max="13831" width="13.42578125" style="801" customWidth="1"/>
    <col min="13832" max="13832" width="12.85546875" style="801" customWidth="1"/>
    <col min="13833" max="13833" width="15" style="801" customWidth="1"/>
    <col min="13834" max="13834" width="15.85546875" style="801" customWidth="1"/>
    <col min="13835" max="13835" width="15.28515625" style="801" customWidth="1"/>
    <col min="13836" max="13836" width="17" style="801" customWidth="1"/>
    <col min="13837" max="13837" width="9.140625" style="801"/>
    <col min="13838" max="13838" width="13.140625" style="801" bestFit="1" customWidth="1"/>
    <col min="13839" max="14080" width="9.140625" style="801"/>
    <col min="14081" max="14081" width="4.5703125" style="801" customWidth="1"/>
    <col min="14082" max="14082" width="3.42578125" style="801" customWidth="1"/>
    <col min="14083" max="14083" width="2.7109375" style="801" customWidth="1"/>
    <col min="14084" max="14084" width="3.28515625" style="801" customWidth="1"/>
    <col min="14085" max="14085" width="43.7109375" style="801" customWidth="1"/>
    <col min="14086" max="14086" width="5" style="801" customWidth="1"/>
    <col min="14087" max="14087" width="13.42578125" style="801" customWidth="1"/>
    <col min="14088" max="14088" width="12.85546875" style="801" customWidth="1"/>
    <col min="14089" max="14089" width="15" style="801" customWidth="1"/>
    <col min="14090" max="14090" width="15.85546875" style="801" customWidth="1"/>
    <col min="14091" max="14091" width="15.28515625" style="801" customWidth="1"/>
    <col min="14092" max="14092" width="17" style="801" customWidth="1"/>
    <col min="14093" max="14093" width="9.140625" style="801"/>
    <col min="14094" max="14094" width="13.140625" style="801" bestFit="1" customWidth="1"/>
    <col min="14095" max="14336" width="9.140625" style="801"/>
    <col min="14337" max="14337" width="4.5703125" style="801" customWidth="1"/>
    <col min="14338" max="14338" width="3.42578125" style="801" customWidth="1"/>
    <col min="14339" max="14339" width="2.7109375" style="801" customWidth="1"/>
    <col min="14340" max="14340" width="3.28515625" style="801" customWidth="1"/>
    <col min="14341" max="14341" width="43.7109375" style="801" customWidth="1"/>
    <col min="14342" max="14342" width="5" style="801" customWidth="1"/>
    <col min="14343" max="14343" width="13.42578125" style="801" customWidth="1"/>
    <col min="14344" max="14344" width="12.85546875" style="801" customWidth="1"/>
    <col min="14345" max="14345" width="15" style="801" customWidth="1"/>
    <col min="14346" max="14346" width="15.85546875" style="801" customWidth="1"/>
    <col min="14347" max="14347" width="15.28515625" style="801" customWidth="1"/>
    <col min="14348" max="14348" width="17" style="801" customWidth="1"/>
    <col min="14349" max="14349" width="9.140625" style="801"/>
    <col min="14350" max="14350" width="13.140625" style="801" bestFit="1" customWidth="1"/>
    <col min="14351" max="14592" width="9.140625" style="801"/>
    <col min="14593" max="14593" width="4.5703125" style="801" customWidth="1"/>
    <col min="14594" max="14594" width="3.42578125" style="801" customWidth="1"/>
    <col min="14595" max="14595" width="2.7109375" style="801" customWidth="1"/>
    <col min="14596" max="14596" width="3.28515625" style="801" customWidth="1"/>
    <col min="14597" max="14597" width="43.7109375" style="801" customWidth="1"/>
    <col min="14598" max="14598" width="5" style="801" customWidth="1"/>
    <col min="14599" max="14599" width="13.42578125" style="801" customWidth="1"/>
    <col min="14600" max="14600" width="12.85546875" style="801" customWidth="1"/>
    <col min="14601" max="14601" width="15" style="801" customWidth="1"/>
    <col min="14602" max="14602" width="15.85546875" style="801" customWidth="1"/>
    <col min="14603" max="14603" width="15.28515625" style="801" customWidth="1"/>
    <col min="14604" max="14604" width="17" style="801" customWidth="1"/>
    <col min="14605" max="14605" width="9.140625" style="801"/>
    <col min="14606" max="14606" width="13.140625" style="801" bestFit="1" customWidth="1"/>
    <col min="14607" max="14848" width="9.140625" style="801"/>
    <col min="14849" max="14849" width="4.5703125" style="801" customWidth="1"/>
    <col min="14850" max="14850" width="3.42578125" style="801" customWidth="1"/>
    <col min="14851" max="14851" width="2.7109375" style="801" customWidth="1"/>
    <col min="14852" max="14852" width="3.28515625" style="801" customWidth="1"/>
    <col min="14853" max="14853" width="43.7109375" style="801" customWidth="1"/>
    <col min="14854" max="14854" width="5" style="801" customWidth="1"/>
    <col min="14855" max="14855" width="13.42578125" style="801" customWidth="1"/>
    <col min="14856" max="14856" width="12.85546875" style="801" customWidth="1"/>
    <col min="14857" max="14857" width="15" style="801" customWidth="1"/>
    <col min="14858" max="14858" width="15.85546875" style="801" customWidth="1"/>
    <col min="14859" max="14859" width="15.28515625" style="801" customWidth="1"/>
    <col min="14860" max="14860" width="17" style="801" customWidth="1"/>
    <col min="14861" max="14861" width="9.140625" style="801"/>
    <col min="14862" max="14862" width="13.140625" style="801" bestFit="1" customWidth="1"/>
    <col min="14863" max="15104" width="9.140625" style="801"/>
    <col min="15105" max="15105" width="4.5703125" style="801" customWidth="1"/>
    <col min="15106" max="15106" width="3.42578125" style="801" customWidth="1"/>
    <col min="15107" max="15107" width="2.7109375" style="801" customWidth="1"/>
    <col min="15108" max="15108" width="3.28515625" style="801" customWidth="1"/>
    <col min="15109" max="15109" width="43.7109375" style="801" customWidth="1"/>
    <col min="15110" max="15110" width="5" style="801" customWidth="1"/>
    <col min="15111" max="15111" width="13.42578125" style="801" customWidth="1"/>
    <col min="15112" max="15112" width="12.85546875" style="801" customWidth="1"/>
    <col min="15113" max="15113" width="15" style="801" customWidth="1"/>
    <col min="15114" max="15114" width="15.85546875" style="801" customWidth="1"/>
    <col min="15115" max="15115" width="15.28515625" style="801" customWidth="1"/>
    <col min="15116" max="15116" width="17" style="801" customWidth="1"/>
    <col min="15117" max="15117" width="9.140625" style="801"/>
    <col min="15118" max="15118" width="13.140625" style="801" bestFit="1" customWidth="1"/>
    <col min="15119" max="15360" width="9.140625" style="801"/>
    <col min="15361" max="15361" width="4.5703125" style="801" customWidth="1"/>
    <col min="15362" max="15362" width="3.42578125" style="801" customWidth="1"/>
    <col min="15363" max="15363" width="2.7109375" style="801" customWidth="1"/>
    <col min="15364" max="15364" width="3.28515625" style="801" customWidth="1"/>
    <col min="15365" max="15365" width="43.7109375" style="801" customWidth="1"/>
    <col min="15366" max="15366" width="5" style="801" customWidth="1"/>
    <col min="15367" max="15367" width="13.42578125" style="801" customWidth="1"/>
    <col min="15368" max="15368" width="12.85546875" style="801" customWidth="1"/>
    <col min="15369" max="15369" width="15" style="801" customWidth="1"/>
    <col min="15370" max="15370" width="15.85546875" style="801" customWidth="1"/>
    <col min="15371" max="15371" width="15.28515625" style="801" customWidth="1"/>
    <col min="15372" max="15372" width="17" style="801" customWidth="1"/>
    <col min="15373" max="15373" width="9.140625" style="801"/>
    <col min="15374" max="15374" width="13.140625" style="801" bestFit="1" customWidth="1"/>
    <col min="15375" max="15616" width="9.140625" style="801"/>
    <col min="15617" max="15617" width="4.5703125" style="801" customWidth="1"/>
    <col min="15618" max="15618" width="3.42578125" style="801" customWidth="1"/>
    <col min="15619" max="15619" width="2.7109375" style="801" customWidth="1"/>
    <col min="15620" max="15620" width="3.28515625" style="801" customWidth="1"/>
    <col min="15621" max="15621" width="43.7109375" style="801" customWidth="1"/>
    <col min="15622" max="15622" width="5" style="801" customWidth="1"/>
    <col min="15623" max="15623" width="13.42578125" style="801" customWidth="1"/>
    <col min="15624" max="15624" width="12.85546875" style="801" customWidth="1"/>
    <col min="15625" max="15625" width="15" style="801" customWidth="1"/>
    <col min="15626" max="15626" width="15.85546875" style="801" customWidth="1"/>
    <col min="15627" max="15627" width="15.28515625" style="801" customWidth="1"/>
    <col min="15628" max="15628" width="17" style="801" customWidth="1"/>
    <col min="15629" max="15629" width="9.140625" style="801"/>
    <col min="15630" max="15630" width="13.140625" style="801" bestFit="1" customWidth="1"/>
    <col min="15631" max="15872" width="9.140625" style="801"/>
    <col min="15873" max="15873" width="4.5703125" style="801" customWidth="1"/>
    <col min="15874" max="15874" width="3.42578125" style="801" customWidth="1"/>
    <col min="15875" max="15875" width="2.7109375" style="801" customWidth="1"/>
    <col min="15876" max="15876" width="3.28515625" style="801" customWidth="1"/>
    <col min="15877" max="15877" width="43.7109375" style="801" customWidth="1"/>
    <col min="15878" max="15878" width="5" style="801" customWidth="1"/>
    <col min="15879" max="15879" width="13.42578125" style="801" customWidth="1"/>
    <col min="15880" max="15880" width="12.85546875" style="801" customWidth="1"/>
    <col min="15881" max="15881" width="15" style="801" customWidth="1"/>
    <col min="15882" max="15882" width="15.85546875" style="801" customWidth="1"/>
    <col min="15883" max="15883" width="15.28515625" style="801" customWidth="1"/>
    <col min="15884" max="15884" width="17" style="801" customWidth="1"/>
    <col min="15885" max="15885" width="9.140625" style="801"/>
    <col min="15886" max="15886" width="13.140625" style="801" bestFit="1" customWidth="1"/>
    <col min="15887" max="16128" width="9.140625" style="801"/>
    <col min="16129" max="16129" width="4.5703125" style="801" customWidth="1"/>
    <col min="16130" max="16130" width="3.42578125" style="801" customWidth="1"/>
    <col min="16131" max="16131" width="2.7109375" style="801" customWidth="1"/>
    <col min="16132" max="16132" width="3.28515625" style="801" customWidth="1"/>
    <col min="16133" max="16133" width="43.7109375" style="801" customWidth="1"/>
    <col min="16134" max="16134" width="5" style="801" customWidth="1"/>
    <col min="16135" max="16135" width="13.42578125" style="801" customWidth="1"/>
    <col min="16136" max="16136" width="12.85546875" style="801" customWidth="1"/>
    <col min="16137" max="16137" width="15" style="801" customWidth="1"/>
    <col min="16138" max="16138" width="15.85546875" style="801" customWidth="1"/>
    <col min="16139" max="16139" width="15.28515625" style="801" customWidth="1"/>
    <col min="16140" max="16140" width="17" style="801" customWidth="1"/>
    <col min="16141" max="16141" width="9.140625" style="801"/>
    <col min="16142" max="16142" width="13.140625" style="801" bestFit="1" customWidth="1"/>
    <col min="16143" max="16384" width="9.140625" style="801"/>
  </cols>
  <sheetData>
    <row r="1" spans="1:14" ht="15" customHeight="1">
      <c r="A1" s="950" t="s">
        <v>981</v>
      </c>
      <c r="B1" s="950"/>
      <c r="C1" s="950"/>
      <c r="D1" s="950"/>
      <c r="E1" s="950"/>
      <c r="F1" s="950"/>
      <c r="G1" s="950"/>
      <c r="H1" s="950"/>
      <c r="I1" s="950"/>
    </row>
    <row r="2" spans="1:14" ht="31.5" customHeight="1">
      <c r="A2" s="951" t="s">
        <v>982</v>
      </c>
      <c r="B2" s="951"/>
      <c r="C2" s="951"/>
      <c r="D2" s="951"/>
      <c r="E2" s="951"/>
      <c r="F2" s="951"/>
      <c r="G2" s="951"/>
      <c r="H2" s="951"/>
      <c r="I2" s="951"/>
    </row>
    <row r="3" spans="1:14" ht="3" hidden="1" customHeight="1">
      <c r="A3" s="802" t="s">
        <v>983</v>
      </c>
      <c r="B3" s="803"/>
      <c r="C3" s="804"/>
      <c r="D3" s="804"/>
      <c r="E3" s="805"/>
      <c r="F3" s="805"/>
      <c r="G3" s="802"/>
      <c r="H3" s="806"/>
      <c r="I3" s="806"/>
    </row>
    <row r="4" spans="1:14" ht="11.25" customHeight="1">
      <c r="A4" s="807"/>
      <c r="B4" s="808"/>
      <c r="C4" s="809"/>
      <c r="D4" s="809"/>
      <c r="E4" s="810"/>
      <c r="F4" s="810"/>
      <c r="G4" s="806"/>
      <c r="H4" s="811" t="s">
        <v>168</v>
      </c>
      <c r="I4" s="811"/>
    </row>
    <row r="5" spans="1:14" s="813" customFormat="1" ht="13.5" customHeight="1">
      <c r="A5" s="952" t="s">
        <v>169</v>
      </c>
      <c r="B5" s="953" t="s">
        <v>984</v>
      </c>
      <c r="C5" s="954" t="s">
        <v>171</v>
      </c>
      <c r="D5" s="954" t="s">
        <v>172</v>
      </c>
      <c r="E5" s="955" t="s">
        <v>985</v>
      </c>
      <c r="F5" s="812"/>
      <c r="G5" s="952" t="s">
        <v>986</v>
      </c>
      <c r="H5" s="956" t="s">
        <v>675</v>
      </c>
      <c r="I5" s="956"/>
    </row>
    <row r="6" spans="1:14" s="815" customFormat="1" ht="44.25" customHeight="1">
      <c r="A6" s="952"/>
      <c r="B6" s="953"/>
      <c r="C6" s="954"/>
      <c r="D6" s="954"/>
      <c r="E6" s="955"/>
      <c r="F6" s="812"/>
      <c r="G6" s="952"/>
      <c r="H6" s="814" t="s">
        <v>573</v>
      </c>
      <c r="I6" s="814" t="s">
        <v>574</v>
      </c>
    </row>
    <row r="7" spans="1:14" s="817" customFormat="1" ht="9.75" customHeight="1">
      <c r="A7" s="816">
        <v>1</v>
      </c>
      <c r="B7" s="816">
        <v>2</v>
      </c>
      <c r="C7" s="816">
        <v>3</v>
      </c>
      <c r="D7" s="816">
        <v>4</v>
      </c>
      <c r="E7" s="816">
        <v>5</v>
      </c>
      <c r="F7" s="816"/>
      <c r="G7" s="816">
        <v>6</v>
      </c>
      <c r="H7" s="816">
        <v>7</v>
      </c>
      <c r="I7" s="816">
        <v>8</v>
      </c>
    </row>
    <row r="8" spans="1:14" s="826" customFormat="1" ht="42.75" customHeight="1">
      <c r="A8" s="818">
        <v>2000</v>
      </c>
      <c r="B8" s="819" t="s">
        <v>185</v>
      </c>
      <c r="C8" s="820" t="s">
        <v>17</v>
      </c>
      <c r="D8" s="821" t="s">
        <v>17</v>
      </c>
      <c r="E8" s="822" t="s">
        <v>987</v>
      </c>
      <c r="F8" s="822"/>
      <c r="G8" s="823">
        <f>H8+I8-[2]ekamut!D124</f>
        <v>3014128.5003999998</v>
      </c>
      <c r="H8" s="824">
        <f>H9+H220+H359+H405+H525+H632+H723+H784</f>
        <v>966845.53739999991</v>
      </c>
      <c r="I8" s="824">
        <f>I9+I134+I164+I220+I359+I405+I450+I525+I632+I723+I784</f>
        <v>2225282.963</v>
      </c>
      <c r="J8" s="825"/>
      <c r="K8" s="825"/>
      <c r="N8" s="827"/>
    </row>
    <row r="9" spans="1:14" s="832" customFormat="1" ht="58.5" customHeight="1">
      <c r="A9" s="828">
        <v>2100</v>
      </c>
      <c r="B9" s="215" t="s">
        <v>187</v>
      </c>
      <c r="C9" s="829">
        <v>0</v>
      </c>
      <c r="D9" s="829">
        <v>0</v>
      </c>
      <c r="E9" s="830" t="s">
        <v>988</v>
      </c>
      <c r="F9" s="830"/>
      <c r="G9" s="823">
        <f>H9+I9</f>
        <v>309536.27799999999</v>
      </c>
      <c r="H9" s="823">
        <f>H11+H51+H63+H84+H90+H96+H118+H124</f>
        <v>291716.27799999999</v>
      </c>
      <c r="I9" s="831">
        <f>I11+I51+I63+I84+I90+I96+I118+I124</f>
        <v>17820</v>
      </c>
      <c r="K9" s="833"/>
      <c r="L9" s="833"/>
    </row>
    <row r="10" spans="1:14" ht="13.5" customHeight="1">
      <c r="A10" s="834"/>
      <c r="B10" s="215"/>
      <c r="C10" s="829"/>
      <c r="D10" s="829"/>
      <c r="E10" s="835" t="s">
        <v>191</v>
      </c>
      <c r="F10" s="835"/>
      <c r="G10" s="836"/>
      <c r="H10" s="836"/>
      <c r="I10" s="836"/>
    </row>
    <row r="11" spans="1:14" s="841" customFormat="1" ht="39.75" customHeight="1">
      <c r="A11" s="834">
        <v>2110</v>
      </c>
      <c r="B11" s="215" t="s">
        <v>187</v>
      </c>
      <c r="C11" s="829">
        <v>1</v>
      </c>
      <c r="D11" s="829">
        <v>0</v>
      </c>
      <c r="E11" s="837" t="s">
        <v>192</v>
      </c>
      <c r="F11" s="837"/>
      <c r="G11" s="838">
        <f>H11+I11</f>
        <v>212108.511</v>
      </c>
      <c r="H11" s="839">
        <f>H13</f>
        <v>199438.511</v>
      </c>
      <c r="I11" s="839">
        <f>I13</f>
        <v>12670</v>
      </c>
      <c r="J11" s="840"/>
      <c r="K11" s="840"/>
    </row>
    <row r="12" spans="1:14" s="841" customFormat="1" ht="12.75" customHeight="1">
      <c r="A12" s="834"/>
      <c r="B12" s="215"/>
      <c r="C12" s="829"/>
      <c r="D12" s="829"/>
      <c r="E12" s="835" t="s">
        <v>194</v>
      </c>
      <c r="F12" s="835"/>
      <c r="G12" s="838"/>
      <c r="H12" s="838"/>
      <c r="I12" s="839"/>
    </row>
    <row r="13" spans="1:14" ht="12.75" customHeight="1">
      <c r="A13" s="834">
        <v>2111</v>
      </c>
      <c r="B13" s="203" t="s">
        <v>187</v>
      </c>
      <c r="C13" s="842">
        <v>1</v>
      </c>
      <c r="D13" s="842">
        <v>1</v>
      </c>
      <c r="E13" s="835" t="s">
        <v>195</v>
      </c>
      <c r="F13" s="835"/>
      <c r="G13" s="836">
        <f>H13+I13</f>
        <v>212108.511</v>
      </c>
      <c r="H13" s="843">
        <f>SUM(H15:H38)</f>
        <v>199438.511</v>
      </c>
      <c r="I13" s="843">
        <f>SUM(I15:I61)</f>
        <v>12670</v>
      </c>
    </row>
    <row r="14" spans="1:14" ht="26.25" customHeight="1">
      <c r="A14" s="834"/>
      <c r="B14" s="203"/>
      <c r="C14" s="842"/>
      <c r="D14" s="842"/>
      <c r="E14" s="835" t="s">
        <v>989</v>
      </c>
      <c r="F14" s="835"/>
      <c r="G14" s="836"/>
      <c r="H14" s="836"/>
      <c r="I14" s="836"/>
    </row>
    <row r="15" spans="1:14" ht="14.25" customHeight="1">
      <c r="A15" s="834"/>
      <c r="B15" s="203"/>
      <c r="C15" s="842"/>
      <c r="D15" s="842"/>
      <c r="E15" s="844" t="s">
        <v>990</v>
      </c>
      <c r="F15" s="844" t="s">
        <v>700</v>
      </c>
      <c r="G15" s="843">
        <f>H15+I15</f>
        <v>151553.60000000001</v>
      </c>
      <c r="H15" s="843">
        <f>[2]aparat!F34</f>
        <v>151553.60000000001</v>
      </c>
      <c r="I15" s="836"/>
    </row>
    <row r="16" spans="1:14" ht="23.25" customHeight="1">
      <c r="A16" s="834"/>
      <c r="B16" s="203"/>
      <c r="C16" s="842"/>
      <c r="D16" s="842"/>
      <c r="E16" s="844" t="s">
        <v>991</v>
      </c>
      <c r="F16" s="844" t="s">
        <v>702</v>
      </c>
      <c r="G16" s="843">
        <f>H16+I16</f>
        <v>16000</v>
      </c>
      <c r="H16" s="843">
        <f>[2]aparat!F35</f>
        <v>16000</v>
      </c>
      <c r="I16" s="836"/>
    </row>
    <row r="17" spans="1:9" ht="13.5" customHeight="1">
      <c r="A17" s="834"/>
      <c r="B17" s="203"/>
      <c r="C17" s="842"/>
      <c r="D17" s="842"/>
      <c r="E17" s="844" t="s">
        <v>992</v>
      </c>
      <c r="F17" s="844" t="s">
        <v>716</v>
      </c>
      <c r="G17" s="843">
        <f t="shared" ref="G17:G60" si="0">H17+I17</f>
        <v>6860</v>
      </c>
      <c r="H17" s="843">
        <f>[2]aparat!F44</f>
        <v>6860</v>
      </c>
      <c r="I17" s="836"/>
    </row>
    <row r="18" spans="1:9" ht="13.5" customHeight="1">
      <c r="A18" s="834"/>
      <c r="B18" s="203"/>
      <c r="C18" s="842"/>
      <c r="D18" s="842"/>
      <c r="E18" s="835" t="s">
        <v>717</v>
      </c>
      <c r="F18" s="835">
        <v>4213</v>
      </c>
      <c r="G18" s="843">
        <f t="shared" si="0"/>
        <v>657.3</v>
      </c>
      <c r="H18" s="843">
        <f>[2]aparat!F45</f>
        <v>657.3</v>
      </c>
      <c r="I18" s="836"/>
    </row>
    <row r="19" spans="1:9" ht="13.5" customHeight="1">
      <c r="A19" s="834"/>
      <c r="B19" s="203"/>
      <c r="C19" s="842"/>
      <c r="D19" s="842"/>
      <c r="E19" s="835" t="s">
        <v>719</v>
      </c>
      <c r="F19" s="835">
        <v>4214</v>
      </c>
      <c r="G19" s="843">
        <f t="shared" si="0"/>
        <v>1323.6</v>
      </c>
      <c r="H19" s="843">
        <f>[2]aparat!F46</f>
        <v>1323.6</v>
      </c>
      <c r="I19" s="836"/>
    </row>
    <row r="20" spans="1:9" ht="13.5" customHeight="1">
      <c r="A20" s="834"/>
      <c r="B20" s="203"/>
      <c r="C20" s="842"/>
      <c r="D20" s="842"/>
      <c r="E20" s="844" t="s">
        <v>993</v>
      </c>
      <c r="F20" s="844" t="s">
        <v>722</v>
      </c>
      <c r="G20" s="843">
        <f t="shared" si="0"/>
        <v>500</v>
      </c>
      <c r="H20" s="843">
        <f>[2]aparat!F47</f>
        <v>500</v>
      </c>
      <c r="I20" s="836"/>
    </row>
    <row r="21" spans="1:9" ht="13.5" customHeight="1">
      <c r="A21" s="834"/>
      <c r="B21" s="203"/>
      <c r="C21" s="842"/>
      <c r="D21" s="842"/>
      <c r="E21" s="844" t="s">
        <v>994</v>
      </c>
      <c r="F21" s="844" t="s">
        <v>724</v>
      </c>
      <c r="G21" s="843">
        <f t="shared" si="0"/>
        <v>0</v>
      </c>
      <c r="H21" s="843">
        <f>[2]aparat!F48</f>
        <v>0</v>
      </c>
      <c r="I21" s="836"/>
    </row>
    <row r="22" spans="1:9" ht="13.5" customHeight="1">
      <c r="A22" s="834"/>
      <c r="B22" s="203"/>
      <c r="C22" s="842"/>
      <c r="D22" s="842"/>
      <c r="E22" s="835" t="s">
        <v>728</v>
      </c>
      <c r="F22" s="835">
        <v>4221</v>
      </c>
      <c r="G22" s="843">
        <f t="shared" si="0"/>
        <v>1100</v>
      </c>
      <c r="H22" s="843">
        <f>[2]aparat!F51</f>
        <v>1100</v>
      </c>
      <c r="I22" s="836"/>
    </row>
    <row r="23" spans="1:9" ht="13.5" customHeight="1">
      <c r="A23" s="834"/>
      <c r="B23" s="203"/>
      <c r="C23" s="842"/>
      <c r="D23" s="842"/>
      <c r="E23" s="835" t="s">
        <v>729</v>
      </c>
      <c r="F23" s="835">
        <v>4222</v>
      </c>
      <c r="G23" s="843">
        <f t="shared" si="0"/>
        <v>1765</v>
      </c>
      <c r="H23" s="843">
        <f>[2]aparat!F52</f>
        <v>1765</v>
      </c>
      <c r="I23" s="836"/>
    </row>
    <row r="24" spans="1:9" ht="13.5" customHeight="1">
      <c r="A24" s="834"/>
      <c r="B24" s="203"/>
      <c r="C24" s="842"/>
      <c r="D24" s="842"/>
      <c r="E24" s="835" t="s">
        <v>995</v>
      </c>
      <c r="F24" s="835">
        <v>4229</v>
      </c>
      <c r="G24" s="843">
        <f t="shared" si="0"/>
        <v>0</v>
      </c>
      <c r="H24" s="843">
        <f>[2]aparat!F53</f>
        <v>0</v>
      </c>
      <c r="I24" s="836"/>
    </row>
    <row r="25" spans="1:9" ht="13.5" customHeight="1">
      <c r="A25" s="834"/>
      <c r="B25" s="203"/>
      <c r="C25" s="842"/>
      <c r="D25" s="842"/>
      <c r="E25" s="835" t="s">
        <v>736</v>
      </c>
      <c r="F25" s="835">
        <v>4232</v>
      </c>
      <c r="G25" s="843">
        <f t="shared" si="0"/>
        <v>2886</v>
      </c>
      <c r="H25" s="843">
        <f>[2]aparat!F56</f>
        <v>2886</v>
      </c>
      <c r="I25" s="836"/>
    </row>
    <row r="26" spans="1:9" ht="27" customHeight="1">
      <c r="A26" s="834"/>
      <c r="B26" s="203"/>
      <c r="C26" s="842"/>
      <c r="D26" s="842"/>
      <c r="E26" s="835" t="s">
        <v>738</v>
      </c>
      <c r="F26" s="835">
        <v>4233</v>
      </c>
      <c r="G26" s="843">
        <f t="shared" si="0"/>
        <v>139.011</v>
      </c>
      <c r="H26" s="843">
        <f>[2]aparat!F57</f>
        <v>139.011</v>
      </c>
      <c r="I26" s="836"/>
    </row>
    <row r="27" spans="1:9" ht="13.5" customHeight="1">
      <c r="A27" s="834"/>
      <c r="B27" s="203"/>
      <c r="C27" s="842"/>
      <c r="D27" s="842"/>
      <c r="E27" s="835" t="s">
        <v>740</v>
      </c>
      <c r="F27" s="835">
        <v>4234</v>
      </c>
      <c r="G27" s="843">
        <f t="shared" si="0"/>
        <v>700</v>
      </c>
      <c r="H27" s="843">
        <f>[2]aparat!F58</f>
        <v>700</v>
      </c>
      <c r="I27" s="836"/>
    </row>
    <row r="28" spans="1:9" ht="13.5" customHeight="1">
      <c r="A28" s="834"/>
      <c r="B28" s="203"/>
      <c r="C28" s="842"/>
      <c r="D28" s="842"/>
      <c r="E28" s="835" t="s">
        <v>996</v>
      </c>
      <c r="F28" s="835">
        <v>4235</v>
      </c>
      <c r="G28" s="843">
        <f t="shared" si="0"/>
        <v>3000</v>
      </c>
      <c r="H28" s="843">
        <f>[2]aparat!F59</f>
        <v>3000</v>
      </c>
      <c r="I28" s="836"/>
    </row>
    <row r="29" spans="1:9" ht="13.5" customHeight="1">
      <c r="A29" s="834"/>
      <c r="B29" s="203"/>
      <c r="C29" s="842"/>
      <c r="D29" s="842"/>
      <c r="E29" s="835" t="s">
        <v>745</v>
      </c>
      <c r="F29" s="835">
        <v>4237</v>
      </c>
      <c r="G29" s="843">
        <f t="shared" si="0"/>
        <v>3000</v>
      </c>
      <c r="H29" s="843">
        <f>[2]aparat!F61</f>
        <v>3000</v>
      </c>
      <c r="I29" s="836"/>
    </row>
    <row r="30" spans="1:9" ht="13.5" customHeight="1">
      <c r="A30" s="834"/>
      <c r="B30" s="203"/>
      <c r="C30" s="842"/>
      <c r="D30" s="842"/>
      <c r="E30" s="835" t="s">
        <v>997</v>
      </c>
      <c r="F30" s="835">
        <v>4239</v>
      </c>
      <c r="G30" s="843">
        <f t="shared" si="0"/>
        <v>900</v>
      </c>
      <c r="H30" s="843">
        <f>[2]aparat!F62</f>
        <v>900</v>
      </c>
      <c r="I30" s="836"/>
    </row>
    <row r="31" spans="1:9" ht="13.5" customHeight="1">
      <c r="A31" s="834"/>
      <c r="B31" s="203"/>
      <c r="C31" s="842"/>
      <c r="D31" s="842"/>
      <c r="E31" s="835" t="s">
        <v>750</v>
      </c>
      <c r="F31" s="835">
        <v>4241</v>
      </c>
      <c r="G31" s="843">
        <f t="shared" si="0"/>
        <v>1900</v>
      </c>
      <c r="H31" s="843">
        <f>[2]aparat!F64</f>
        <v>1900</v>
      </c>
      <c r="I31" s="836"/>
    </row>
    <row r="32" spans="1:9" ht="13.5" customHeight="1">
      <c r="A32" s="834"/>
      <c r="B32" s="203"/>
      <c r="C32" s="842"/>
      <c r="D32" s="842"/>
      <c r="E32" s="835" t="s">
        <v>998</v>
      </c>
      <c r="F32" s="835"/>
      <c r="G32" s="843">
        <f>H32+I32</f>
        <v>0</v>
      </c>
      <c r="H32" s="843">
        <f>[2]aparat!F66</f>
        <v>0</v>
      </c>
      <c r="I32" s="836"/>
    </row>
    <row r="33" spans="1:9" ht="24.75" customHeight="1">
      <c r="A33" s="834"/>
      <c r="B33" s="203"/>
      <c r="C33" s="842"/>
      <c r="D33" s="842"/>
      <c r="E33" s="835" t="s">
        <v>999</v>
      </c>
      <c r="F33" s="835">
        <v>4252</v>
      </c>
      <c r="G33" s="843">
        <f t="shared" si="0"/>
        <v>1200</v>
      </c>
      <c r="H33" s="843">
        <f>[2]aparat!F67</f>
        <v>1200</v>
      </c>
      <c r="I33" s="836"/>
    </row>
    <row r="34" spans="1:9" ht="12.75" customHeight="1">
      <c r="A34" s="834"/>
      <c r="B34" s="203"/>
      <c r="C34" s="842"/>
      <c r="D34" s="842"/>
      <c r="E34" s="844" t="s">
        <v>1000</v>
      </c>
      <c r="F34" s="844" t="s">
        <v>759</v>
      </c>
      <c r="G34" s="843">
        <f t="shared" si="0"/>
        <v>1350</v>
      </c>
      <c r="H34" s="843">
        <f>[2]aparat!F69</f>
        <v>1350</v>
      </c>
      <c r="I34" s="836"/>
    </row>
    <row r="35" spans="1:9" ht="12.75" customHeight="1">
      <c r="A35" s="834"/>
      <c r="B35" s="203"/>
      <c r="C35" s="842"/>
      <c r="D35" s="842"/>
      <c r="E35" s="844" t="s">
        <v>764</v>
      </c>
      <c r="F35" s="844" t="s">
        <v>765</v>
      </c>
      <c r="G35" s="843">
        <f t="shared" si="0"/>
        <v>2314</v>
      </c>
      <c r="H35" s="843">
        <f>[2]aparat!F71</f>
        <v>2314</v>
      </c>
      <c r="I35" s="836"/>
    </row>
    <row r="36" spans="1:9" ht="13.5" customHeight="1">
      <c r="A36" s="834"/>
      <c r="B36" s="203"/>
      <c r="C36" s="842"/>
      <c r="D36" s="842"/>
      <c r="E36" s="844" t="s">
        <v>770</v>
      </c>
      <c r="F36" s="844" t="s">
        <v>771</v>
      </c>
      <c r="G36" s="843">
        <f t="shared" si="0"/>
        <v>990</v>
      </c>
      <c r="H36" s="843">
        <f>[2]aparat!F74</f>
        <v>990</v>
      </c>
      <c r="I36" s="836"/>
    </row>
    <row r="37" spans="1:9" ht="12" customHeight="1">
      <c r="A37" s="834"/>
      <c r="B37" s="203"/>
      <c r="C37" s="842"/>
      <c r="D37" s="842"/>
      <c r="E37" s="844" t="s">
        <v>772</v>
      </c>
      <c r="F37" s="844" t="s">
        <v>773</v>
      </c>
      <c r="G37" s="843">
        <f t="shared" si="0"/>
        <v>1200</v>
      </c>
      <c r="H37" s="843">
        <f>[2]aparat!F75</f>
        <v>1200</v>
      </c>
      <c r="I37" s="836"/>
    </row>
    <row r="38" spans="1:9" ht="11.25" customHeight="1">
      <c r="A38" s="834"/>
      <c r="B38" s="203"/>
      <c r="C38" s="842"/>
      <c r="D38" s="842"/>
      <c r="E38" s="844" t="s">
        <v>1001</v>
      </c>
      <c r="F38" s="844" t="s">
        <v>865</v>
      </c>
      <c r="G38" s="843">
        <f t="shared" si="0"/>
        <v>100</v>
      </c>
      <c r="H38" s="843">
        <f>[2]aparat!F136</f>
        <v>100</v>
      </c>
      <c r="I38" s="836"/>
    </row>
    <row r="39" spans="1:9" ht="11.25" customHeight="1">
      <c r="A39" s="834"/>
      <c r="B39" s="203"/>
      <c r="C39" s="842"/>
      <c r="D39" s="842"/>
      <c r="E39" s="845" t="s">
        <v>1002</v>
      </c>
      <c r="F39" s="844" t="s">
        <v>897</v>
      </c>
      <c r="G39" s="843">
        <f>H39+I39</f>
        <v>0</v>
      </c>
      <c r="H39" s="843"/>
      <c r="I39" s="836">
        <f>[2]aparat!F154</f>
        <v>0</v>
      </c>
    </row>
    <row r="40" spans="1:9" ht="14.25" customHeight="1">
      <c r="A40" s="834"/>
      <c r="B40" s="203"/>
      <c r="C40" s="842"/>
      <c r="D40" s="842"/>
      <c r="E40" s="844" t="s">
        <v>1003</v>
      </c>
      <c r="F40" s="844" t="s">
        <v>899</v>
      </c>
      <c r="G40" s="836">
        <f>H40+I40</f>
        <v>3135</v>
      </c>
      <c r="H40" s="836"/>
      <c r="I40" s="836">
        <f>[2]aparat!F155</f>
        <v>3135</v>
      </c>
    </row>
    <row r="41" spans="1:9" ht="14.25" customHeight="1">
      <c r="A41" s="834"/>
      <c r="B41" s="203"/>
      <c r="C41" s="842"/>
      <c r="D41" s="842"/>
      <c r="E41" s="844" t="s">
        <v>1004</v>
      </c>
      <c r="F41" s="844" t="s">
        <v>901</v>
      </c>
      <c r="G41" s="836">
        <f>H41+I41</f>
        <v>0</v>
      </c>
      <c r="H41" s="836"/>
      <c r="I41" s="836">
        <f>[2]aparat!F156</f>
        <v>0</v>
      </c>
    </row>
    <row r="42" spans="1:9" ht="14.25" customHeight="1">
      <c r="A42" s="834"/>
      <c r="B42" s="203"/>
      <c r="C42" s="842"/>
      <c r="D42" s="842"/>
      <c r="E42" s="844" t="s">
        <v>1005</v>
      </c>
      <c r="F42" s="844" t="s">
        <v>894</v>
      </c>
      <c r="G42" s="836">
        <f>H42+I42</f>
        <v>9135</v>
      </c>
      <c r="H42" s="836"/>
      <c r="I42" s="836">
        <f>[2]aparat!F153</f>
        <v>9135</v>
      </c>
    </row>
    <row r="43" spans="1:9" ht="11.25" hidden="1" customHeight="1">
      <c r="A43" s="834">
        <v>2112</v>
      </c>
      <c r="B43" s="203" t="s">
        <v>187</v>
      </c>
      <c r="C43" s="842">
        <v>1</v>
      </c>
      <c r="D43" s="842">
        <v>2</v>
      </c>
      <c r="E43" s="835" t="s">
        <v>197</v>
      </c>
      <c r="F43" s="835"/>
      <c r="G43" s="836">
        <f t="shared" si="0"/>
        <v>0</v>
      </c>
      <c r="H43" s="836"/>
      <c r="I43" s="836"/>
    </row>
    <row r="44" spans="1:9" ht="11.25" hidden="1" customHeight="1">
      <c r="A44" s="834"/>
      <c r="B44" s="203"/>
      <c r="C44" s="842"/>
      <c r="D44" s="842"/>
      <c r="E44" s="835" t="s">
        <v>989</v>
      </c>
      <c r="F44" s="835"/>
      <c r="G44" s="836">
        <f t="shared" si="0"/>
        <v>0</v>
      </c>
      <c r="H44" s="836"/>
      <c r="I44" s="836"/>
    </row>
    <row r="45" spans="1:9" ht="11.25" hidden="1" customHeight="1">
      <c r="A45" s="834"/>
      <c r="B45" s="203"/>
      <c r="C45" s="842"/>
      <c r="D45" s="842"/>
      <c r="E45" s="835" t="s">
        <v>1006</v>
      </c>
      <c r="F45" s="835"/>
      <c r="G45" s="836">
        <f t="shared" si="0"/>
        <v>0</v>
      </c>
      <c r="H45" s="836"/>
      <c r="I45" s="836"/>
    </row>
    <row r="46" spans="1:9" ht="11.25" hidden="1" customHeight="1">
      <c r="A46" s="834"/>
      <c r="B46" s="203"/>
      <c r="C46" s="842"/>
      <c r="D46" s="842"/>
      <c r="E46" s="835" t="s">
        <v>1006</v>
      </c>
      <c r="F46" s="835"/>
      <c r="G46" s="836">
        <f t="shared" si="0"/>
        <v>0</v>
      </c>
      <c r="H46" s="836"/>
      <c r="I46" s="836"/>
    </row>
    <row r="47" spans="1:9" ht="11.25" hidden="1" customHeight="1">
      <c r="A47" s="834">
        <v>2113</v>
      </c>
      <c r="B47" s="203" t="s">
        <v>187</v>
      </c>
      <c r="C47" s="842">
        <v>1</v>
      </c>
      <c r="D47" s="842">
        <v>3</v>
      </c>
      <c r="E47" s="835" t="s">
        <v>199</v>
      </c>
      <c r="F47" s="835"/>
      <c r="G47" s="836">
        <f t="shared" si="0"/>
        <v>0</v>
      </c>
      <c r="H47" s="836"/>
      <c r="I47" s="836"/>
    </row>
    <row r="48" spans="1:9" ht="11.25" hidden="1" customHeight="1">
      <c r="A48" s="834"/>
      <c r="B48" s="203"/>
      <c r="C48" s="842"/>
      <c r="D48" s="842"/>
      <c r="E48" s="835" t="s">
        <v>989</v>
      </c>
      <c r="F48" s="835"/>
      <c r="G48" s="836">
        <f t="shared" si="0"/>
        <v>0</v>
      </c>
      <c r="H48" s="836"/>
      <c r="I48" s="836"/>
    </row>
    <row r="49" spans="1:9" ht="11.25" hidden="1" customHeight="1">
      <c r="A49" s="834"/>
      <c r="B49" s="203"/>
      <c r="C49" s="842"/>
      <c r="D49" s="842"/>
      <c r="E49" s="835" t="s">
        <v>1006</v>
      </c>
      <c r="F49" s="835"/>
      <c r="G49" s="836">
        <f t="shared" si="0"/>
        <v>0</v>
      </c>
      <c r="H49" s="836"/>
      <c r="I49" s="836"/>
    </row>
    <row r="50" spans="1:9" ht="11.25" hidden="1" customHeight="1">
      <c r="A50" s="834"/>
      <c r="B50" s="203"/>
      <c r="C50" s="842"/>
      <c r="D50" s="842"/>
      <c r="E50" s="835" t="s">
        <v>1006</v>
      </c>
      <c r="F50" s="835"/>
      <c r="G50" s="836">
        <f t="shared" si="0"/>
        <v>0</v>
      </c>
      <c r="H50" s="836"/>
      <c r="I50" s="836"/>
    </row>
    <row r="51" spans="1:9" ht="11.25" hidden="1" customHeight="1">
      <c r="A51" s="834">
        <v>2120</v>
      </c>
      <c r="B51" s="215" t="s">
        <v>187</v>
      </c>
      <c r="C51" s="829">
        <v>2</v>
      </c>
      <c r="D51" s="829">
        <v>0</v>
      </c>
      <c r="E51" s="837" t="s">
        <v>201</v>
      </c>
      <c r="F51" s="837"/>
      <c r="G51" s="836">
        <f t="shared" si="0"/>
        <v>0</v>
      </c>
      <c r="H51" s="836"/>
      <c r="I51" s="836"/>
    </row>
    <row r="52" spans="1:9" s="841" customFormat="1" ht="11.25" hidden="1" customHeight="1">
      <c r="A52" s="834"/>
      <c r="B52" s="215"/>
      <c r="C52" s="829"/>
      <c r="D52" s="829"/>
      <c r="E52" s="835" t="s">
        <v>194</v>
      </c>
      <c r="F52" s="835"/>
      <c r="G52" s="836">
        <f t="shared" si="0"/>
        <v>0</v>
      </c>
      <c r="H52" s="838"/>
      <c r="I52" s="838"/>
    </row>
    <row r="53" spans="1:9" ht="11.25" hidden="1" customHeight="1">
      <c r="A53" s="834">
        <v>2121</v>
      </c>
      <c r="B53" s="203" t="s">
        <v>187</v>
      </c>
      <c r="C53" s="842">
        <v>2</v>
      </c>
      <c r="D53" s="842">
        <v>1</v>
      </c>
      <c r="E53" s="846" t="s">
        <v>203</v>
      </c>
      <c r="F53" s="846"/>
      <c r="G53" s="836">
        <f t="shared" si="0"/>
        <v>0</v>
      </c>
      <c r="H53" s="836"/>
      <c r="I53" s="836"/>
    </row>
    <row r="54" spans="1:9" ht="11.25" hidden="1" customHeight="1">
      <c r="A54" s="834"/>
      <c r="B54" s="203"/>
      <c r="C54" s="842"/>
      <c r="D54" s="842"/>
      <c r="E54" s="835" t="s">
        <v>989</v>
      </c>
      <c r="F54" s="835"/>
      <c r="G54" s="836">
        <f t="shared" si="0"/>
        <v>0</v>
      </c>
      <c r="H54" s="836"/>
      <c r="I54" s="836"/>
    </row>
    <row r="55" spans="1:9" ht="11.25" hidden="1" customHeight="1">
      <c r="A55" s="834"/>
      <c r="B55" s="203"/>
      <c r="C55" s="842"/>
      <c r="D55" s="842"/>
      <c r="E55" s="835" t="s">
        <v>1006</v>
      </c>
      <c r="F55" s="835"/>
      <c r="G55" s="836">
        <f t="shared" si="0"/>
        <v>0</v>
      </c>
      <c r="H55" s="836"/>
      <c r="I55" s="836"/>
    </row>
    <row r="56" spans="1:9" ht="11.25" hidden="1" customHeight="1">
      <c r="A56" s="834"/>
      <c r="B56" s="203"/>
      <c r="C56" s="842"/>
      <c r="D56" s="842"/>
      <c r="E56" s="835" t="s">
        <v>1006</v>
      </c>
      <c r="F56" s="835"/>
      <c r="G56" s="836">
        <f t="shared" si="0"/>
        <v>0</v>
      </c>
      <c r="H56" s="836"/>
      <c r="I56" s="836"/>
    </row>
    <row r="57" spans="1:9" ht="11.25" hidden="1" customHeight="1">
      <c r="A57" s="834">
        <v>2122</v>
      </c>
      <c r="B57" s="203" t="s">
        <v>187</v>
      </c>
      <c r="C57" s="842">
        <v>2</v>
      </c>
      <c r="D57" s="842">
        <v>2</v>
      </c>
      <c r="E57" s="835" t="s">
        <v>205</v>
      </c>
      <c r="F57" s="835"/>
      <c r="G57" s="836">
        <f t="shared" si="0"/>
        <v>0</v>
      </c>
      <c r="H57" s="836"/>
      <c r="I57" s="836"/>
    </row>
    <row r="58" spans="1:9" ht="11.25" hidden="1" customHeight="1">
      <c r="A58" s="834"/>
      <c r="B58" s="203"/>
      <c r="C58" s="842"/>
      <c r="D58" s="842"/>
      <c r="E58" s="835" t="s">
        <v>989</v>
      </c>
      <c r="F58" s="835"/>
      <c r="G58" s="836">
        <f t="shared" si="0"/>
        <v>0</v>
      </c>
      <c r="H58" s="836"/>
      <c r="I58" s="836"/>
    </row>
    <row r="59" spans="1:9" ht="11.25" hidden="1" customHeight="1">
      <c r="A59" s="834"/>
      <c r="B59" s="203"/>
      <c r="C59" s="842"/>
      <c r="D59" s="842"/>
      <c r="E59" s="835" t="s">
        <v>1006</v>
      </c>
      <c r="F59" s="835"/>
      <c r="G59" s="836">
        <f t="shared" si="0"/>
        <v>0</v>
      </c>
      <c r="H59" s="836"/>
      <c r="I59" s="836"/>
    </row>
    <row r="60" spans="1:9" ht="11.25" hidden="1" customHeight="1">
      <c r="A60" s="834"/>
      <c r="B60" s="203"/>
      <c r="C60" s="842"/>
      <c r="D60" s="842"/>
      <c r="E60" s="835" t="s">
        <v>1006</v>
      </c>
      <c r="F60" s="835"/>
      <c r="G60" s="836">
        <f t="shared" si="0"/>
        <v>0</v>
      </c>
      <c r="H60" s="836"/>
      <c r="I60" s="836"/>
    </row>
    <row r="61" spans="1:9" ht="11.25" customHeight="1">
      <c r="A61" s="834"/>
      <c r="B61" s="203"/>
      <c r="C61" s="842"/>
      <c r="D61" s="842"/>
      <c r="E61" s="835" t="s">
        <v>1007</v>
      </c>
      <c r="F61" s="835">
        <v>5134</v>
      </c>
      <c r="G61" s="836">
        <f>I61+H61</f>
        <v>400</v>
      </c>
      <c r="H61" s="836"/>
      <c r="I61" s="836">
        <f>[2]aparat!F160</f>
        <v>400</v>
      </c>
    </row>
    <row r="62" spans="1:9" ht="11.25" hidden="1" customHeight="1">
      <c r="A62" s="834"/>
      <c r="B62" s="203"/>
      <c r="C62" s="842"/>
      <c r="D62" s="842"/>
      <c r="E62" s="835"/>
      <c r="F62" s="835"/>
      <c r="G62" s="836"/>
      <c r="H62" s="836"/>
      <c r="I62" s="836"/>
    </row>
    <row r="63" spans="1:9" ht="12.75" customHeight="1">
      <c r="A63" s="834">
        <v>2130</v>
      </c>
      <c r="B63" s="215" t="s">
        <v>187</v>
      </c>
      <c r="C63" s="829">
        <v>3</v>
      </c>
      <c r="D63" s="829">
        <v>0</v>
      </c>
      <c r="E63" s="837" t="s">
        <v>207</v>
      </c>
      <c r="F63" s="837"/>
      <c r="G63" s="836">
        <f>H63+I63</f>
        <v>3327</v>
      </c>
      <c r="H63" s="836">
        <f>H65+H69+H73</f>
        <v>3327</v>
      </c>
      <c r="I63" s="836"/>
    </row>
    <row r="64" spans="1:9" s="841" customFormat="1" ht="15.75">
      <c r="A64" s="834"/>
      <c r="B64" s="215"/>
      <c r="C64" s="829"/>
      <c r="D64" s="829"/>
      <c r="E64" s="835" t="s">
        <v>194</v>
      </c>
      <c r="F64" s="835"/>
      <c r="G64" s="838"/>
      <c r="H64" s="838"/>
      <c r="I64" s="838"/>
    </row>
    <row r="65" spans="1:9" ht="27" hidden="1">
      <c r="A65" s="834">
        <v>2131</v>
      </c>
      <c r="B65" s="203" t="s">
        <v>187</v>
      </c>
      <c r="C65" s="842">
        <v>3</v>
      </c>
      <c r="D65" s="842">
        <v>1</v>
      </c>
      <c r="E65" s="835" t="s">
        <v>209</v>
      </c>
      <c r="F65" s="835"/>
      <c r="G65" s="836"/>
      <c r="H65" s="836"/>
      <c r="I65" s="836"/>
    </row>
    <row r="66" spans="1:9" ht="40.5" hidden="1">
      <c r="A66" s="834"/>
      <c r="B66" s="203"/>
      <c r="C66" s="842"/>
      <c r="D66" s="842"/>
      <c r="E66" s="835" t="s">
        <v>989</v>
      </c>
      <c r="F66" s="835"/>
      <c r="G66" s="836"/>
      <c r="H66" s="836"/>
      <c r="I66" s="836"/>
    </row>
    <row r="67" spans="1:9" ht="15.75" hidden="1">
      <c r="A67" s="834"/>
      <c r="B67" s="203"/>
      <c r="C67" s="842"/>
      <c r="D67" s="842"/>
      <c r="E67" s="835" t="s">
        <v>1006</v>
      </c>
      <c r="F67" s="835"/>
      <c r="G67" s="836"/>
      <c r="H67" s="836"/>
      <c r="I67" s="836"/>
    </row>
    <row r="68" spans="1:9" ht="15.75" hidden="1">
      <c r="A68" s="834"/>
      <c r="B68" s="203"/>
      <c r="C68" s="842"/>
      <c r="D68" s="842"/>
      <c r="E68" s="835" t="s">
        <v>1006</v>
      </c>
      <c r="F68" s="835"/>
      <c r="G68" s="836"/>
      <c r="H68" s="836"/>
      <c r="I68" s="836"/>
    </row>
    <row r="69" spans="1:9" ht="14.25" hidden="1" customHeight="1">
      <c r="A69" s="834">
        <v>2132</v>
      </c>
      <c r="B69" s="203" t="s">
        <v>187</v>
      </c>
      <c r="C69" s="842">
        <v>3</v>
      </c>
      <c r="D69" s="842">
        <v>2</v>
      </c>
      <c r="E69" s="835" t="s">
        <v>211</v>
      </c>
      <c r="F69" s="835"/>
      <c r="G69" s="836"/>
      <c r="H69" s="836"/>
      <c r="I69" s="836"/>
    </row>
    <row r="70" spans="1:9" ht="40.5" hidden="1">
      <c r="A70" s="834"/>
      <c r="B70" s="203"/>
      <c r="C70" s="842"/>
      <c r="D70" s="842"/>
      <c r="E70" s="835" t="s">
        <v>989</v>
      </c>
      <c r="F70" s="835"/>
      <c r="G70" s="836"/>
      <c r="H70" s="836"/>
      <c r="I70" s="836"/>
    </row>
    <row r="71" spans="1:9" ht="15.75" hidden="1">
      <c r="A71" s="834"/>
      <c r="B71" s="203"/>
      <c r="C71" s="842"/>
      <c r="D71" s="842"/>
      <c r="E71" s="835" t="s">
        <v>1006</v>
      </c>
      <c r="F71" s="835"/>
      <c r="G71" s="836"/>
      <c r="H71" s="836"/>
      <c r="I71" s="836"/>
    </row>
    <row r="72" spans="1:9" ht="15.75" hidden="1">
      <c r="A72" s="834"/>
      <c r="B72" s="203"/>
      <c r="C72" s="842"/>
      <c r="D72" s="842"/>
      <c r="E72" s="835" t="s">
        <v>1006</v>
      </c>
      <c r="F72" s="835"/>
      <c r="G72" s="836"/>
      <c r="H72" s="836"/>
      <c r="I72" s="836"/>
    </row>
    <row r="73" spans="1:9" ht="13.5" customHeight="1">
      <c r="A73" s="834">
        <v>2133</v>
      </c>
      <c r="B73" s="203" t="s">
        <v>187</v>
      </c>
      <c r="C73" s="842">
        <v>3</v>
      </c>
      <c r="D73" s="842">
        <v>3</v>
      </c>
      <c r="E73" s="835" t="s">
        <v>213</v>
      </c>
      <c r="F73" s="835"/>
      <c r="G73" s="836">
        <f>H73+I73</f>
        <v>3327</v>
      </c>
      <c r="H73" s="836">
        <f>H75+H76+H77+H79+H80+H81+H82+H83+H78</f>
        <v>3327</v>
      </c>
      <c r="I73" s="836"/>
    </row>
    <row r="74" spans="1:9" ht="27" customHeight="1">
      <c r="A74" s="834"/>
      <c r="B74" s="203"/>
      <c r="C74" s="842"/>
      <c r="D74" s="842"/>
      <c r="E74" s="835" t="s">
        <v>989</v>
      </c>
      <c r="F74" s="835"/>
      <c r="G74" s="836"/>
      <c r="H74" s="836"/>
      <c r="I74" s="836"/>
    </row>
    <row r="75" spans="1:9" ht="13.5" customHeight="1">
      <c r="A75" s="834"/>
      <c r="B75" s="203"/>
      <c r="C75" s="842"/>
      <c r="D75" s="842"/>
      <c r="E75" s="835" t="s">
        <v>699</v>
      </c>
      <c r="F75" s="835">
        <v>4111</v>
      </c>
      <c r="G75" s="843">
        <f t="shared" ref="G75:G83" si="1">H75+I75</f>
        <v>2300</v>
      </c>
      <c r="H75" s="843">
        <f>'[2]zags '!F34</f>
        <v>2300</v>
      </c>
      <c r="I75" s="836"/>
    </row>
    <row r="76" spans="1:9" ht="13.5" customHeight="1">
      <c r="A76" s="834"/>
      <c r="B76" s="203"/>
      <c r="C76" s="842"/>
      <c r="D76" s="842"/>
      <c r="E76" s="835" t="s">
        <v>1008</v>
      </c>
      <c r="F76" s="835">
        <v>4212</v>
      </c>
      <c r="G76" s="843">
        <f t="shared" si="1"/>
        <v>0</v>
      </c>
      <c r="H76" s="843">
        <f>'[2]zags '!F44</f>
        <v>0</v>
      </c>
      <c r="I76" s="836"/>
    </row>
    <row r="77" spans="1:9" ht="15.75" customHeight="1">
      <c r="A77" s="834"/>
      <c r="B77" s="203"/>
      <c r="C77" s="842"/>
      <c r="D77" s="842"/>
      <c r="E77" s="835" t="s">
        <v>719</v>
      </c>
      <c r="F77" s="835">
        <v>4214</v>
      </c>
      <c r="G77" s="836">
        <f t="shared" si="1"/>
        <v>156</v>
      </c>
      <c r="H77" s="836">
        <f>'[2]zags '!F46</f>
        <v>156</v>
      </c>
      <c r="I77" s="836"/>
    </row>
    <row r="78" spans="1:9" ht="15.75" customHeight="1">
      <c r="A78" s="834"/>
      <c r="B78" s="203"/>
      <c r="C78" s="842"/>
      <c r="D78" s="842"/>
      <c r="E78" s="835" t="s">
        <v>997</v>
      </c>
      <c r="F78" s="835">
        <v>4239</v>
      </c>
      <c r="G78" s="843">
        <f t="shared" si="1"/>
        <v>0</v>
      </c>
      <c r="H78" s="843">
        <f>'[2]zags '!F62</f>
        <v>0</v>
      </c>
      <c r="I78" s="843"/>
    </row>
    <row r="79" spans="1:9" ht="18" customHeight="1">
      <c r="A79" s="834"/>
      <c r="B79" s="203"/>
      <c r="C79" s="842"/>
      <c r="D79" s="842"/>
      <c r="E79" s="847" t="s">
        <v>755</v>
      </c>
      <c r="F79" s="848" t="s">
        <v>756</v>
      </c>
      <c r="G79" s="843">
        <f t="shared" si="1"/>
        <v>0</v>
      </c>
      <c r="H79" s="843">
        <f>'[2]zags '!F67</f>
        <v>0</v>
      </c>
      <c r="I79" s="843"/>
    </row>
    <row r="80" spans="1:9" ht="13.5" customHeight="1">
      <c r="A80" s="834"/>
      <c r="B80" s="203"/>
      <c r="C80" s="842"/>
      <c r="D80" s="842"/>
      <c r="E80" s="835" t="s">
        <v>758</v>
      </c>
      <c r="F80" s="835">
        <v>4261</v>
      </c>
      <c r="G80" s="843">
        <f t="shared" si="1"/>
        <v>43</v>
      </c>
      <c r="H80" s="843">
        <f>'[2]zags '!F69</f>
        <v>43</v>
      </c>
      <c r="I80" s="843"/>
    </row>
    <row r="81" spans="1:9" ht="12.75" customHeight="1">
      <c r="A81" s="834"/>
      <c r="B81" s="203"/>
      <c r="C81" s="842"/>
      <c r="D81" s="842"/>
      <c r="E81" s="835" t="s">
        <v>770</v>
      </c>
      <c r="F81" s="835">
        <v>4267</v>
      </c>
      <c r="G81" s="843">
        <f t="shared" si="1"/>
        <v>0</v>
      </c>
      <c r="H81" s="843">
        <f>'[2]zags '!F75</f>
        <v>0</v>
      </c>
      <c r="I81" s="843"/>
    </row>
    <row r="82" spans="1:9" ht="12.75" customHeight="1">
      <c r="A82" s="834"/>
      <c r="B82" s="203"/>
      <c r="C82" s="842"/>
      <c r="D82" s="842"/>
      <c r="E82" s="835" t="s">
        <v>772</v>
      </c>
      <c r="F82" s="835">
        <v>4269</v>
      </c>
      <c r="G82" s="843">
        <f t="shared" si="1"/>
        <v>0</v>
      </c>
      <c r="H82" s="843">
        <f>'[2]zags '!F76</f>
        <v>0</v>
      </c>
      <c r="I82" s="843"/>
    </row>
    <row r="83" spans="1:9" ht="12.75" customHeight="1">
      <c r="A83" s="834"/>
      <c r="B83" s="203"/>
      <c r="C83" s="842"/>
      <c r="D83" s="842"/>
      <c r="E83" s="835" t="s">
        <v>736</v>
      </c>
      <c r="F83" s="835">
        <v>4232</v>
      </c>
      <c r="G83" s="843">
        <f t="shared" si="1"/>
        <v>828</v>
      </c>
      <c r="H83" s="843">
        <f>'[2]վեկտոր պլյուս'!F56</f>
        <v>828</v>
      </c>
      <c r="I83" s="843"/>
    </row>
    <row r="84" spans="1:9" ht="21" hidden="1" customHeight="1">
      <c r="A84" s="834">
        <v>2140</v>
      </c>
      <c r="B84" s="215" t="s">
        <v>187</v>
      </c>
      <c r="C84" s="829">
        <v>4</v>
      </c>
      <c r="D84" s="829">
        <v>0</v>
      </c>
      <c r="E84" s="837" t="s">
        <v>215</v>
      </c>
      <c r="F84" s="837"/>
      <c r="G84" s="843"/>
      <c r="H84" s="843"/>
      <c r="I84" s="843"/>
    </row>
    <row r="85" spans="1:9" s="841" customFormat="1" ht="15.75" hidden="1">
      <c r="A85" s="834"/>
      <c r="B85" s="215"/>
      <c r="C85" s="829"/>
      <c r="D85" s="829"/>
      <c r="E85" s="835" t="s">
        <v>194</v>
      </c>
      <c r="F85" s="835"/>
      <c r="G85" s="839"/>
      <c r="H85" s="839"/>
      <c r="I85" s="839"/>
    </row>
    <row r="86" spans="1:9" ht="15.75" hidden="1">
      <c r="A86" s="834">
        <v>2141</v>
      </c>
      <c r="B86" s="203" t="s">
        <v>187</v>
      </c>
      <c r="C86" s="842">
        <v>4</v>
      </c>
      <c r="D86" s="842">
        <v>1</v>
      </c>
      <c r="E86" s="835" t="s">
        <v>217</v>
      </c>
      <c r="F86" s="835"/>
      <c r="G86" s="843"/>
      <c r="H86" s="843"/>
      <c r="I86" s="843"/>
    </row>
    <row r="87" spans="1:9" ht="40.5" hidden="1">
      <c r="A87" s="834"/>
      <c r="B87" s="203"/>
      <c r="C87" s="842"/>
      <c r="D87" s="842"/>
      <c r="E87" s="835" t="s">
        <v>989</v>
      </c>
      <c r="F87" s="835"/>
      <c r="G87" s="843"/>
      <c r="H87" s="843"/>
      <c r="I87" s="843"/>
    </row>
    <row r="88" spans="1:9" ht="15.75" hidden="1">
      <c r="A88" s="834"/>
      <c r="B88" s="203"/>
      <c r="C88" s="842"/>
      <c r="D88" s="842"/>
      <c r="E88" s="835" t="s">
        <v>1006</v>
      </c>
      <c r="F88" s="835"/>
      <c r="G88" s="843"/>
      <c r="H88" s="843"/>
      <c r="I88" s="843"/>
    </row>
    <row r="89" spans="1:9" ht="15.75" hidden="1">
      <c r="A89" s="834"/>
      <c r="B89" s="203"/>
      <c r="C89" s="842"/>
      <c r="D89" s="842"/>
      <c r="E89" s="835" t="s">
        <v>1006</v>
      </c>
      <c r="F89" s="835"/>
      <c r="G89" s="843"/>
      <c r="H89" s="843"/>
      <c r="I89" s="843"/>
    </row>
    <row r="90" spans="1:9" ht="31.5" hidden="1" customHeight="1">
      <c r="A90" s="834">
        <v>2150</v>
      </c>
      <c r="B90" s="215" t="s">
        <v>187</v>
      </c>
      <c r="C90" s="829">
        <v>5</v>
      </c>
      <c r="D90" s="829">
        <v>0</v>
      </c>
      <c r="E90" s="837" t="s">
        <v>220</v>
      </c>
      <c r="F90" s="837"/>
      <c r="G90" s="843"/>
      <c r="H90" s="843"/>
      <c r="I90" s="843"/>
    </row>
    <row r="91" spans="1:9" s="841" customFormat="1" ht="10.5" hidden="1" customHeight="1">
      <c r="A91" s="834"/>
      <c r="B91" s="215"/>
      <c r="C91" s="829"/>
      <c r="D91" s="829"/>
      <c r="E91" s="835" t="s">
        <v>194</v>
      </c>
      <c r="F91" s="835"/>
      <c r="G91" s="839"/>
      <c r="H91" s="839"/>
      <c r="I91" s="839"/>
    </row>
    <row r="92" spans="1:9" ht="40.5" hidden="1">
      <c r="A92" s="834">
        <v>2151</v>
      </c>
      <c r="B92" s="203" t="s">
        <v>187</v>
      </c>
      <c r="C92" s="842">
        <v>5</v>
      </c>
      <c r="D92" s="842">
        <v>1</v>
      </c>
      <c r="E92" s="835" t="s">
        <v>222</v>
      </c>
      <c r="F92" s="835"/>
      <c r="G92" s="843"/>
      <c r="H92" s="843"/>
      <c r="I92" s="843"/>
    </row>
    <row r="93" spans="1:9" ht="40.5" hidden="1">
      <c r="A93" s="834"/>
      <c r="B93" s="203"/>
      <c r="C93" s="842"/>
      <c r="D93" s="842"/>
      <c r="E93" s="835" t="s">
        <v>989</v>
      </c>
      <c r="F93" s="835"/>
      <c r="G93" s="843"/>
      <c r="H93" s="843"/>
      <c r="I93" s="843"/>
    </row>
    <row r="94" spans="1:9" ht="15.75" hidden="1">
      <c r="A94" s="834"/>
      <c r="B94" s="203"/>
      <c r="C94" s="842"/>
      <c r="D94" s="842"/>
      <c r="E94" s="835" t="s">
        <v>1006</v>
      </c>
      <c r="F94" s="835"/>
      <c r="G94" s="843"/>
      <c r="H94" s="843"/>
      <c r="I94" s="843"/>
    </row>
    <row r="95" spans="1:9" ht="15.75" hidden="1">
      <c r="A95" s="834"/>
      <c r="B95" s="203"/>
      <c r="C95" s="842"/>
      <c r="D95" s="842"/>
      <c r="E95" s="835" t="s">
        <v>1006</v>
      </c>
      <c r="F95" s="835"/>
      <c r="G95" s="843"/>
      <c r="H95" s="843"/>
      <c r="I95" s="843"/>
    </row>
    <row r="96" spans="1:9" ht="24.75" customHeight="1">
      <c r="A96" s="834">
        <v>2160</v>
      </c>
      <c r="B96" s="215" t="s">
        <v>187</v>
      </c>
      <c r="C96" s="829">
        <v>6</v>
      </c>
      <c r="D96" s="829">
        <v>0</v>
      </c>
      <c r="E96" s="837" t="s">
        <v>225</v>
      </c>
      <c r="F96" s="837"/>
      <c r="G96" s="843">
        <f>H96+I96</f>
        <v>94100.767000000007</v>
      </c>
      <c r="H96" s="843">
        <f>H98</f>
        <v>88950.767000000007</v>
      </c>
      <c r="I96" s="843">
        <f>I98</f>
        <v>5150</v>
      </c>
    </row>
    <row r="97" spans="1:9" s="841" customFormat="1" ht="13.5" customHeight="1">
      <c r="A97" s="834"/>
      <c r="B97" s="215"/>
      <c r="C97" s="829"/>
      <c r="D97" s="829"/>
      <c r="E97" s="835" t="s">
        <v>194</v>
      </c>
      <c r="F97" s="835"/>
      <c r="G97" s="838"/>
      <c r="H97" s="838"/>
      <c r="I97" s="838"/>
    </row>
    <row r="98" spans="1:9" ht="25.5" customHeight="1">
      <c r="A98" s="834">
        <v>2161</v>
      </c>
      <c r="B98" s="203" t="s">
        <v>187</v>
      </c>
      <c r="C98" s="842">
        <v>6</v>
      </c>
      <c r="D98" s="842">
        <v>1</v>
      </c>
      <c r="E98" s="835" t="s">
        <v>227</v>
      </c>
      <c r="F98" s="835"/>
      <c r="G98" s="843">
        <f>H98+I98</f>
        <v>94100.767000000007</v>
      </c>
      <c r="H98" s="843">
        <f>SUM(H99:H117)</f>
        <v>88950.767000000007</v>
      </c>
      <c r="I98" s="843">
        <f>I113+I112+I117+I114+I115+I116+I111</f>
        <v>5150</v>
      </c>
    </row>
    <row r="99" spans="1:9" ht="24" customHeight="1">
      <c r="A99" s="834"/>
      <c r="B99" s="203"/>
      <c r="C99" s="842"/>
      <c r="D99" s="842"/>
      <c r="E99" s="849" t="s">
        <v>989</v>
      </c>
      <c r="F99" s="835"/>
      <c r="G99" s="843"/>
      <c r="H99" s="843"/>
      <c r="I99" s="843"/>
    </row>
    <row r="100" spans="1:9" ht="12.75" customHeight="1">
      <c r="A100" s="834"/>
      <c r="B100" s="203"/>
      <c r="C100" s="842"/>
      <c r="D100" s="842"/>
      <c r="E100" s="835" t="s">
        <v>1008</v>
      </c>
      <c r="F100" s="835">
        <v>4212</v>
      </c>
      <c r="G100" s="843">
        <f t="shared" ref="G100:G117" si="2">H100+I100</f>
        <v>468</v>
      </c>
      <c r="H100" s="843">
        <f>[2]turq!F44</f>
        <v>468</v>
      </c>
      <c r="I100" s="843"/>
    </row>
    <row r="101" spans="1:9" ht="12.75" customHeight="1">
      <c r="A101" s="834"/>
      <c r="B101" s="203"/>
      <c r="C101" s="842"/>
      <c r="D101" s="842"/>
      <c r="E101" s="835" t="s">
        <v>997</v>
      </c>
      <c r="F101" s="835">
        <v>4239</v>
      </c>
      <c r="G101" s="843">
        <f t="shared" si="2"/>
        <v>970</v>
      </c>
      <c r="H101" s="843">
        <f>[2]turq!F62</f>
        <v>970</v>
      </c>
      <c r="I101" s="843"/>
    </row>
    <row r="102" spans="1:9" ht="12.75" customHeight="1">
      <c r="A102" s="834"/>
      <c r="B102" s="203"/>
      <c r="C102" s="842"/>
      <c r="D102" s="842"/>
      <c r="E102" s="835" t="s">
        <v>750</v>
      </c>
      <c r="F102" s="835">
        <v>4241</v>
      </c>
      <c r="G102" s="843">
        <f t="shared" si="2"/>
        <v>4500</v>
      </c>
      <c r="H102" s="843">
        <f>[2]turq!F64</f>
        <v>4500</v>
      </c>
      <c r="I102" s="843"/>
    </row>
    <row r="103" spans="1:9" ht="24.75" customHeight="1">
      <c r="A103" s="834"/>
      <c r="B103" s="203"/>
      <c r="C103" s="842"/>
      <c r="D103" s="842"/>
      <c r="E103" s="835" t="s">
        <v>999</v>
      </c>
      <c r="F103" s="835">
        <v>4252</v>
      </c>
      <c r="G103" s="843">
        <f t="shared" si="2"/>
        <v>0</v>
      </c>
      <c r="H103" s="843">
        <f>[2]turq!F67</f>
        <v>0</v>
      </c>
      <c r="I103" s="843"/>
    </row>
    <row r="104" spans="1:9" ht="24.75" customHeight="1">
      <c r="A104" s="834"/>
      <c r="B104" s="203"/>
      <c r="C104" s="842"/>
      <c r="D104" s="842"/>
      <c r="E104" s="835" t="s">
        <v>770</v>
      </c>
      <c r="F104" s="835">
        <v>4267</v>
      </c>
      <c r="G104" s="843">
        <f>H104</f>
        <v>999.66700000000003</v>
      </c>
      <c r="H104" s="843">
        <f>[2]turq!F75</f>
        <v>999.66700000000003</v>
      </c>
      <c r="I104" s="843"/>
    </row>
    <row r="105" spans="1:9" ht="14.25" customHeight="1">
      <c r="A105" s="834"/>
      <c r="B105" s="203"/>
      <c r="C105" s="842"/>
      <c r="D105" s="842"/>
      <c r="E105" s="835" t="s">
        <v>1009</v>
      </c>
      <c r="F105" s="835">
        <v>4269</v>
      </c>
      <c r="G105" s="843">
        <f t="shared" si="2"/>
        <v>513</v>
      </c>
      <c r="H105" s="843">
        <f>[2]turq!F76</f>
        <v>513</v>
      </c>
      <c r="I105" s="843"/>
    </row>
    <row r="106" spans="1:9" ht="25.5" customHeight="1">
      <c r="A106" s="834"/>
      <c r="B106" s="203"/>
      <c r="C106" s="842"/>
      <c r="D106" s="842"/>
      <c r="E106" s="835" t="s">
        <v>1010</v>
      </c>
      <c r="F106" s="835">
        <v>4637</v>
      </c>
      <c r="G106" s="843">
        <f t="shared" si="2"/>
        <v>75700.100000000006</v>
      </c>
      <c r="H106" s="843">
        <f>[2]turq!F104</f>
        <v>75700.100000000006</v>
      </c>
      <c r="I106" s="843"/>
    </row>
    <row r="107" spans="1:9" ht="25.5" customHeight="1">
      <c r="A107" s="834"/>
      <c r="B107" s="203"/>
      <c r="C107" s="842"/>
      <c r="D107" s="842"/>
      <c r="E107" s="701" t="s">
        <v>828</v>
      </c>
      <c r="F107" s="835">
        <v>4655</v>
      </c>
      <c r="G107" s="843">
        <f>H107</f>
        <v>2000</v>
      </c>
      <c r="H107" s="843">
        <f>[2]turq!F111</f>
        <v>2000</v>
      </c>
      <c r="I107" s="843"/>
    </row>
    <row r="108" spans="1:9" ht="25.5" customHeight="1">
      <c r="A108" s="834"/>
      <c r="B108" s="203"/>
      <c r="C108" s="842"/>
      <c r="D108" s="842"/>
      <c r="E108" s="835" t="s">
        <v>1011</v>
      </c>
      <c r="F108" s="835">
        <v>4657</v>
      </c>
      <c r="G108" s="843">
        <f t="shared" si="2"/>
        <v>0</v>
      </c>
      <c r="H108" s="843">
        <f>+[2]turq!F113</f>
        <v>0</v>
      </c>
      <c r="I108" s="843"/>
    </row>
    <row r="109" spans="1:9" ht="27">
      <c r="A109" s="834"/>
      <c r="B109" s="203"/>
      <c r="C109" s="842"/>
      <c r="D109" s="842"/>
      <c r="E109" s="844" t="s">
        <v>1012</v>
      </c>
      <c r="F109" s="844" t="s">
        <v>859</v>
      </c>
      <c r="G109" s="843">
        <f t="shared" si="2"/>
        <v>200</v>
      </c>
      <c r="H109" s="843">
        <f>[2]turq!F133</f>
        <v>200</v>
      </c>
      <c r="I109" s="843"/>
    </row>
    <row r="110" spans="1:9" ht="15" customHeight="1">
      <c r="A110" s="834"/>
      <c r="B110" s="203"/>
      <c r="C110" s="842"/>
      <c r="D110" s="842"/>
      <c r="E110" s="835" t="s">
        <v>864</v>
      </c>
      <c r="F110" s="835">
        <v>4823</v>
      </c>
      <c r="G110" s="843">
        <f t="shared" si="2"/>
        <v>3600</v>
      </c>
      <c r="H110" s="843">
        <f>[2]turq!F137</f>
        <v>3600</v>
      </c>
      <c r="I110" s="843"/>
    </row>
    <row r="111" spans="1:9" ht="12" customHeight="1">
      <c r="A111" s="834"/>
      <c r="B111" s="203"/>
      <c r="C111" s="842"/>
      <c r="D111" s="842"/>
      <c r="E111" s="835" t="s">
        <v>1013</v>
      </c>
      <c r="F111" s="835">
        <v>5111</v>
      </c>
      <c r="G111" s="843">
        <f t="shared" si="2"/>
        <v>0</v>
      </c>
      <c r="H111" s="843"/>
      <c r="I111" s="843">
        <f>[2]turq!F152</f>
        <v>0</v>
      </c>
    </row>
    <row r="112" spans="1:9" ht="15" customHeight="1">
      <c r="A112" s="834"/>
      <c r="B112" s="203"/>
      <c r="C112" s="842"/>
      <c r="D112" s="842"/>
      <c r="E112" s="835" t="s">
        <v>1014</v>
      </c>
      <c r="F112" s="835">
        <v>5112</v>
      </c>
      <c r="G112" s="843">
        <f t="shared" si="2"/>
        <v>0</v>
      </c>
      <c r="H112" s="843"/>
      <c r="I112" s="843">
        <f>[2]turq!F153</f>
        <v>0</v>
      </c>
    </row>
    <row r="113" spans="1:9" ht="15.75" customHeight="1">
      <c r="A113" s="834"/>
      <c r="B113" s="203"/>
      <c r="C113" s="842"/>
      <c r="D113" s="842"/>
      <c r="E113" s="835" t="s">
        <v>1005</v>
      </c>
      <c r="F113" s="835">
        <v>5113</v>
      </c>
      <c r="G113" s="843">
        <f t="shared" si="2"/>
        <v>0</v>
      </c>
      <c r="H113" s="843"/>
      <c r="I113" s="843">
        <f>[2]turq!F154</f>
        <v>0</v>
      </c>
    </row>
    <row r="114" spans="1:9" ht="12" customHeight="1">
      <c r="A114" s="834"/>
      <c r="B114" s="203"/>
      <c r="C114" s="842"/>
      <c r="D114" s="842"/>
      <c r="E114" s="835" t="s">
        <v>1015</v>
      </c>
      <c r="F114" s="835">
        <v>5121</v>
      </c>
      <c r="G114" s="843">
        <f t="shared" si="2"/>
        <v>0</v>
      </c>
      <c r="H114" s="843"/>
      <c r="I114" s="843">
        <f>[2]turq!F155</f>
        <v>0</v>
      </c>
    </row>
    <row r="115" spans="1:9" ht="11.25" customHeight="1">
      <c r="A115" s="834"/>
      <c r="B115" s="203"/>
      <c r="C115" s="842"/>
      <c r="D115" s="842"/>
      <c r="E115" s="835" t="s">
        <v>1003</v>
      </c>
      <c r="F115" s="835">
        <v>5122</v>
      </c>
      <c r="G115" s="843">
        <f t="shared" si="2"/>
        <v>0</v>
      </c>
      <c r="H115" s="843"/>
      <c r="I115" s="843">
        <f>[2]turq!F156</f>
        <v>0</v>
      </c>
    </row>
    <row r="116" spans="1:9" ht="12" customHeight="1">
      <c r="A116" s="834"/>
      <c r="B116" s="203"/>
      <c r="C116" s="842"/>
      <c r="D116" s="842"/>
      <c r="E116" s="835" t="s">
        <v>1004</v>
      </c>
      <c r="F116" s="835">
        <v>5129</v>
      </c>
      <c r="G116" s="843">
        <f>H116+I116</f>
        <v>450</v>
      </c>
      <c r="H116" s="843"/>
      <c r="I116" s="843">
        <f>[2]turq!F157</f>
        <v>450</v>
      </c>
    </row>
    <row r="117" spans="1:9" ht="15.75" hidden="1" customHeight="1">
      <c r="A117" s="834"/>
      <c r="B117" s="203"/>
      <c r="C117" s="842"/>
      <c r="D117" s="842"/>
      <c r="E117" s="835" t="s">
        <v>1007</v>
      </c>
      <c r="F117" s="835">
        <v>5134</v>
      </c>
      <c r="G117" s="843">
        <f t="shared" si="2"/>
        <v>4700</v>
      </c>
      <c r="H117" s="843"/>
      <c r="I117" s="843">
        <f>[2]turq!F161</f>
        <v>4700</v>
      </c>
    </row>
    <row r="118" spans="1:9" ht="11.25" hidden="1" customHeight="1">
      <c r="A118" s="834">
        <v>2170</v>
      </c>
      <c r="B118" s="215" t="s">
        <v>187</v>
      </c>
      <c r="C118" s="829">
        <v>7</v>
      </c>
      <c r="D118" s="829">
        <v>0</v>
      </c>
      <c r="E118" s="837" t="s">
        <v>230</v>
      </c>
      <c r="F118" s="837"/>
      <c r="G118" s="836"/>
      <c r="H118" s="836"/>
      <c r="I118" s="836"/>
    </row>
    <row r="119" spans="1:9" s="841" customFormat="1" ht="11.25" hidden="1" customHeight="1">
      <c r="A119" s="834"/>
      <c r="B119" s="215"/>
      <c r="C119" s="829"/>
      <c r="D119" s="829"/>
      <c r="E119" s="835" t="s">
        <v>194</v>
      </c>
      <c r="F119" s="835"/>
      <c r="G119" s="838"/>
      <c r="H119" s="838"/>
      <c r="I119" s="838"/>
    </row>
    <row r="120" spans="1:9" ht="11.25" hidden="1" customHeight="1">
      <c r="A120" s="834">
        <v>2171</v>
      </c>
      <c r="B120" s="203" t="s">
        <v>187</v>
      </c>
      <c r="C120" s="842">
        <v>7</v>
      </c>
      <c r="D120" s="842">
        <v>1</v>
      </c>
      <c r="E120" s="835" t="s">
        <v>230</v>
      </c>
      <c r="F120" s="835"/>
      <c r="G120" s="836"/>
      <c r="H120" s="836"/>
      <c r="I120" s="836"/>
    </row>
    <row r="121" spans="1:9" ht="11.25" hidden="1" customHeight="1">
      <c r="A121" s="834"/>
      <c r="B121" s="203"/>
      <c r="C121" s="842"/>
      <c r="D121" s="842"/>
      <c r="E121" s="835" t="s">
        <v>989</v>
      </c>
      <c r="F121" s="835"/>
      <c r="G121" s="836"/>
      <c r="H121" s="836"/>
      <c r="I121" s="836"/>
    </row>
    <row r="122" spans="1:9" ht="11.25" hidden="1" customHeight="1">
      <c r="A122" s="834"/>
      <c r="B122" s="203"/>
      <c r="C122" s="842"/>
      <c r="D122" s="842"/>
      <c r="E122" s="835" t="s">
        <v>1006</v>
      </c>
      <c r="F122" s="835"/>
      <c r="G122" s="836"/>
      <c r="H122" s="836"/>
      <c r="I122" s="836"/>
    </row>
    <row r="123" spans="1:9" ht="11.25" hidden="1" customHeight="1">
      <c r="A123" s="834"/>
      <c r="B123" s="203"/>
      <c r="C123" s="842"/>
      <c r="D123" s="842"/>
      <c r="E123" s="835" t="s">
        <v>1006</v>
      </c>
      <c r="F123" s="835"/>
      <c r="G123" s="836"/>
      <c r="H123" s="836"/>
      <c r="I123" s="836"/>
    </row>
    <row r="124" spans="1:9" ht="11.25" hidden="1" customHeight="1">
      <c r="A124" s="834">
        <v>2180</v>
      </c>
      <c r="B124" s="215" t="s">
        <v>187</v>
      </c>
      <c r="C124" s="829">
        <v>8</v>
      </c>
      <c r="D124" s="829">
        <v>0</v>
      </c>
      <c r="E124" s="837" t="s">
        <v>232</v>
      </c>
      <c r="F124" s="837"/>
      <c r="G124" s="836"/>
      <c r="H124" s="836"/>
      <c r="I124" s="836"/>
    </row>
    <row r="125" spans="1:9" s="841" customFormat="1" ht="11.25" hidden="1" customHeight="1">
      <c r="A125" s="834"/>
      <c r="B125" s="215"/>
      <c r="C125" s="829"/>
      <c r="D125" s="829"/>
      <c r="E125" s="835" t="s">
        <v>194</v>
      </c>
      <c r="F125" s="835"/>
      <c r="G125" s="838"/>
      <c r="H125" s="838"/>
      <c r="I125" s="838"/>
    </row>
    <row r="126" spans="1:9" ht="11.25" hidden="1" customHeight="1">
      <c r="A126" s="834">
        <v>2181</v>
      </c>
      <c r="B126" s="203" t="s">
        <v>187</v>
      </c>
      <c r="C126" s="842">
        <v>8</v>
      </c>
      <c r="D126" s="842">
        <v>1</v>
      </c>
      <c r="E126" s="835" t="s">
        <v>232</v>
      </c>
      <c r="F126" s="835"/>
      <c r="G126" s="836"/>
      <c r="H126" s="836"/>
      <c r="I126" s="836"/>
    </row>
    <row r="127" spans="1:9" ht="11.25" hidden="1" customHeight="1">
      <c r="A127" s="834"/>
      <c r="B127" s="203"/>
      <c r="C127" s="842"/>
      <c r="D127" s="842"/>
      <c r="E127" s="835" t="s">
        <v>194</v>
      </c>
      <c r="F127" s="835"/>
      <c r="G127" s="836"/>
      <c r="H127" s="836"/>
      <c r="I127" s="836"/>
    </row>
    <row r="128" spans="1:9" ht="11.25" hidden="1" customHeight="1">
      <c r="A128" s="834">
        <v>2182</v>
      </c>
      <c r="B128" s="203" t="s">
        <v>187</v>
      </c>
      <c r="C128" s="842">
        <v>8</v>
      </c>
      <c r="D128" s="842">
        <v>1</v>
      </c>
      <c r="E128" s="835" t="s">
        <v>235</v>
      </c>
      <c r="F128" s="835"/>
      <c r="G128" s="836"/>
      <c r="H128" s="836"/>
      <c r="I128" s="836"/>
    </row>
    <row r="129" spans="1:9" ht="11.25" hidden="1" customHeight="1">
      <c r="A129" s="834">
        <v>2183</v>
      </c>
      <c r="B129" s="203" t="s">
        <v>187</v>
      </c>
      <c r="C129" s="842">
        <v>8</v>
      </c>
      <c r="D129" s="842">
        <v>1</v>
      </c>
      <c r="E129" s="835" t="s">
        <v>236</v>
      </c>
      <c r="F129" s="835"/>
      <c r="G129" s="836"/>
      <c r="H129" s="836"/>
      <c r="I129" s="836"/>
    </row>
    <row r="130" spans="1:9" ht="11.25" hidden="1" customHeight="1">
      <c r="A130" s="834">
        <v>2184</v>
      </c>
      <c r="B130" s="203" t="s">
        <v>187</v>
      </c>
      <c r="C130" s="842">
        <v>8</v>
      </c>
      <c r="D130" s="842">
        <v>1</v>
      </c>
      <c r="E130" s="835" t="s">
        <v>237</v>
      </c>
      <c r="F130" s="835"/>
      <c r="G130" s="836"/>
      <c r="H130" s="836"/>
      <c r="I130" s="836"/>
    </row>
    <row r="131" spans="1:9" ht="11.25" hidden="1" customHeight="1">
      <c r="A131" s="834"/>
      <c r="B131" s="203"/>
      <c r="C131" s="842"/>
      <c r="D131" s="842"/>
      <c r="E131" s="835" t="s">
        <v>989</v>
      </c>
      <c r="F131" s="835"/>
      <c r="G131" s="836"/>
      <c r="H131" s="836"/>
      <c r="I131" s="836"/>
    </row>
    <row r="132" spans="1:9" ht="11.25" hidden="1" customHeight="1">
      <c r="A132" s="834"/>
      <c r="B132" s="203"/>
      <c r="C132" s="842"/>
      <c r="D132" s="842"/>
      <c r="E132" s="835" t="s">
        <v>1006</v>
      </c>
      <c r="F132" s="835"/>
      <c r="G132" s="836"/>
      <c r="H132" s="836"/>
      <c r="I132" s="836"/>
    </row>
    <row r="133" spans="1:9" ht="11.25" hidden="1" customHeight="1">
      <c r="A133" s="834"/>
      <c r="B133" s="203"/>
      <c r="C133" s="842"/>
      <c r="D133" s="842"/>
      <c r="E133" s="835" t="s">
        <v>1006</v>
      </c>
      <c r="F133" s="835"/>
      <c r="G133" s="836"/>
      <c r="H133" s="836"/>
      <c r="I133" s="836"/>
    </row>
    <row r="134" spans="1:9" s="832" customFormat="1" ht="11.25" hidden="1" customHeight="1">
      <c r="A134" s="828">
        <v>2200</v>
      </c>
      <c r="B134" s="215" t="s">
        <v>238</v>
      </c>
      <c r="C134" s="829">
        <v>0</v>
      </c>
      <c r="D134" s="829">
        <v>0</v>
      </c>
      <c r="E134" s="830" t="s">
        <v>1016</v>
      </c>
      <c r="F134" s="830"/>
      <c r="G134" s="823"/>
      <c r="H134" s="823"/>
      <c r="I134" s="823"/>
    </row>
    <row r="135" spans="1:9" ht="11.25" hidden="1" customHeight="1">
      <c r="A135" s="834"/>
      <c r="B135" s="215"/>
      <c r="C135" s="829"/>
      <c r="D135" s="829"/>
      <c r="E135" s="835" t="s">
        <v>191</v>
      </c>
      <c r="F135" s="835"/>
      <c r="G135" s="836"/>
      <c r="H135" s="836"/>
      <c r="I135" s="836"/>
    </row>
    <row r="136" spans="1:9" ht="11.25" hidden="1" customHeight="1">
      <c r="A136" s="834">
        <v>2210</v>
      </c>
      <c r="B136" s="215" t="s">
        <v>238</v>
      </c>
      <c r="C136" s="842">
        <v>1</v>
      </c>
      <c r="D136" s="842">
        <v>0</v>
      </c>
      <c r="E136" s="837" t="s">
        <v>241</v>
      </c>
      <c r="F136" s="837"/>
      <c r="G136" s="836"/>
      <c r="H136" s="836"/>
      <c r="I136" s="836"/>
    </row>
    <row r="137" spans="1:9" s="841" customFormat="1" ht="11.25" hidden="1" customHeight="1">
      <c r="A137" s="834"/>
      <c r="B137" s="215"/>
      <c r="C137" s="829"/>
      <c r="D137" s="829"/>
      <c r="E137" s="835" t="s">
        <v>194</v>
      </c>
      <c r="F137" s="835"/>
      <c r="G137" s="838"/>
      <c r="H137" s="838"/>
      <c r="I137" s="838"/>
    </row>
    <row r="138" spans="1:9" ht="11.25" hidden="1" customHeight="1">
      <c r="A138" s="834">
        <v>2211</v>
      </c>
      <c r="B138" s="203" t="s">
        <v>238</v>
      </c>
      <c r="C138" s="842">
        <v>1</v>
      </c>
      <c r="D138" s="842">
        <v>1</v>
      </c>
      <c r="E138" s="835" t="s">
        <v>243</v>
      </c>
      <c r="F138" s="835"/>
      <c r="G138" s="836"/>
      <c r="H138" s="836"/>
      <c r="I138" s="836"/>
    </row>
    <row r="139" spans="1:9" ht="11.25" hidden="1" customHeight="1">
      <c r="A139" s="834"/>
      <c r="B139" s="203"/>
      <c r="C139" s="842"/>
      <c r="D139" s="842"/>
      <c r="E139" s="835" t="s">
        <v>989</v>
      </c>
      <c r="F139" s="835"/>
      <c r="G139" s="836"/>
      <c r="H139" s="836"/>
      <c r="I139" s="836"/>
    </row>
    <row r="140" spans="1:9" ht="11.25" hidden="1" customHeight="1">
      <c r="A140" s="834"/>
      <c r="B140" s="203"/>
      <c r="C140" s="842"/>
      <c r="D140" s="842"/>
      <c r="E140" s="835" t="s">
        <v>1006</v>
      </c>
      <c r="F140" s="835"/>
      <c r="G140" s="836"/>
      <c r="H140" s="836"/>
      <c r="I140" s="836"/>
    </row>
    <row r="141" spans="1:9" ht="11.25" hidden="1" customHeight="1">
      <c r="A141" s="834"/>
      <c r="B141" s="203"/>
      <c r="C141" s="842"/>
      <c r="D141" s="842"/>
      <c r="E141" s="835" t="s">
        <v>1006</v>
      </c>
      <c r="F141" s="835"/>
      <c r="G141" s="836"/>
      <c r="H141" s="836"/>
      <c r="I141" s="836"/>
    </row>
    <row r="142" spans="1:9" ht="11.25" hidden="1" customHeight="1">
      <c r="A142" s="834">
        <v>2220</v>
      </c>
      <c r="B142" s="215" t="s">
        <v>238</v>
      </c>
      <c r="C142" s="829">
        <v>2</v>
      </c>
      <c r="D142" s="829">
        <v>0</v>
      </c>
      <c r="E142" s="837" t="s">
        <v>244</v>
      </c>
      <c r="F142" s="837"/>
      <c r="G142" s="836"/>
      <c r="H142" s="836"/>
      <c r="I142" s="836"/>
    </row>
    <row r="143" spans="1:9" s="841" customFormat="1" ht="11.25" hidden="1" customHeight="1">
      <c r="A143" s="834"/>
      <c r="B143" s="215"/>
      <c r="C143" s="829"/>
      <c r="D143" s="829"/>
      <c r="E143" s="835" t="s">
        <v>194</v>
      </c>
      <c r="F143" s="835"/>
      <c r="G143" s="838"/>
      <c r="H143" s="838"/>
      <c r="I143" s="838"/>
    </row>
    <row r="144" spans="1:9" ht="11.25" hidden="1" customHeight="1">
      <c r="A144" s="834">
        <v>2221</v>
      </c>
      <c r="B144" s="203" t="s">
        <v>238</v>
      </c>
      <c r="C144" s="842">
        <v>2</v>
      </c>
      <c r="D144" s="842">
        <v>1</v>
      </c>
      <c r="E144" s="835" t="s">
        <v>247</v>
      </c>
      <c r="F144" s="835"/>
      <c r="G144" s="836"/>
      <c r="H144" s="836"/>
      <c r="I144" s="836"/>
    </row>
    <row r="145" spans="1:9" ht="11.25" hidden="1" customHeight="1">
      <c r="A145" s="834"/>
      <c r="B145" s="203"/>
      <c r="C145" s="842"/>
      <c r="D145" s="842"/>
      <c r="E145" s="835" t="s">
        <v>989</v>
      </c>
      <c r="F145" s="835"/>
      <c r="G145" s="836"/>
      <c r="H145" s="836"/>
      <c r="I145" s="836"/>
    </row>
    <row r="146" spans="1:9" ht="11.25" hidden="1" customHeight="1">
      <c r="A146" s="834"/>
      <c r="B146" s="203"/>
      <c r="C146" s="842"/>
      <c r="D146" s="842"/>
      <c r="E146" s="835" t="s">
        <v>1006</v>
      </c>
      <c r="F146" s="835"/>
      <c r="G146" s="836"/>
      <c r="H146" s="836"/>
      <c r="I146" s="836"/>
    </row>
    <row r="147" spans="1:9" ht="11.25" hidden="1" customHeight="1">
      <c r="A147" s="834"/>
      <c r="B147" s="203"/>
      <c r="C147" s="842"/>
      <c r="D147" s="842"/>
      <c r="E147" s="835" t="s">
        <v>1006</v>
      </c>
      <c r="F147" s="835"/>
      <c r="G147" s="836"/>
      <c r="H147" s="836"/>
      <c r="I147" s="836"/>
    </row>
    <row r="148" spans="1:9" ht="11.25" hidden="1" customHeight="1">
      <c r="A148" s="834">
        <v>2230</v>
      </c>
      <c r="B148" s="215" t="s">
        <v>238</v>
      </c>
      <c r="C148" s="842">
        <v>3</v>
      </c>
      <c r="D148" s="842">
        <v>0</v>
      </c>
      <c r="E148" s="837" t="s">
        <v>248</v>
      </c>
      <c r="F148" s="837"/>
      <c r="G148" s="836"/>
      <c r="H148" s="836"/>
      <c r="I148" s="836"/>
    </row>
    <row r="149" spans="1:9" s="841" customFormat="1" ht="11.25" hidden="1" customHeight="1">
      <c r="A149" s="834"/>
      <c r="B149" s="215"/>
      <c r="C149" s="829"/>
      <c r="D149" s="829"/>
      <c r="E149" s="835" t="s">
        <v>194</v>
      </c>
      <c r="F149" s="835"/>
      <c r="G149" s="838"/>
      <c r="H149" s="838"/>
      <c r="I149" s="838"/>
    </row>
    <row r="150" spans="1:9" ht="11.25" hidden="1" customHeight="1">
      <c r="A150" s="834">
        <v>2231</v>
      </c>
      <c r="B150" s="203" t="s">
        <v>238</v>
      </c>
      <c r="C150" s="842">
        <v>3</v>
      </c>
      <c r="D150" s="842">
        <v>1</v>
      </c>
      <c r="E150" s="835" t="s">
        <v>251</v>
      </c>
      <c r="F150" s="835"/>
      <c r="G150" s="836"/>
      <c r="H150" s="836"/>
      <c r="I150" s="836"/>
    </row>
    <row r="151" spans="1:9" ht="11.25" hidden="1" customHeight="1">
      <c r="A151" s="834"/>
      <c r="B151" s="203"/>
      <c r="C151" s="842"/>
      <c r="D151" s="842"/>
      <c r="E151" s="835" t="s">
        <v>989</v>
      </c>
      <c r="F151" s="835"/>
      <c r="G151" s="836"/>
      <c r="H151" s="836"/>
      <c r="I151" s="836"/>
    </row>
    <row r="152" spans="1:9" ht="11.25" hidden="1" customHeight="1">
      <c r="A152" s="834"/>
      <c r="B152" s="203"/>
      <c r="C152" s="842"/>
      <c r="D152" s="842"/>
      <c r="E152" s="835" t="s">
        <v>1006</v>
      </c>
      <c r="F152" s="835"/>
      <c r="G152" s="836"/>
      <c r="H152" s="836"/>
      <c r="I152" s="836"/>
    </row>
    <row r="153" spans="1:9" ht="11.25" hidden="1" customHeight="1">
      <c r="A153" s="834"/>
      <c r="B153" s="203"/>
      <c r="C153" s="842"/>
      <c r="D153" s="842"/>
      <c r="E153" s="835" t="s">
        <v>1006</v>
      </c>
      <c r="F153" s="835"/>
      <c r="G153" s="836"/>
      <c r="H153" s="836"/>
      <c r="I153" s="836"/>
    </row>
    <row r="154" spans="1:9" ht="11.25" hidden="1" customHeight="1">
      <c r="A154" s="834">
        <v>2240</v>
      </c>
      <c r="B154" s="215" t="s">
        <v>238</v>
      </c>
      <c r="C154" s="829">
        <v>4</v>
      </c>
      <c r="D154" s="829">
        <v>0</v>
      </c>
      <c r="E154" s="837" t="s">
        <v>252</v>
      </c>
      <c r="F154" s="837"/>
      <c r="G154" s="836"/>
      <c r="H154" s="836"/>
      <c r="I154" s="836"/>
    </row>
    <row r="155" spans="1:9" s="841" customFormat="1" ht="11.25" hidden="1" customHeight="1">
      <c r="A155" s="834"/>
      <c r="B155" s="215"/>
      <c r="C155" s="829"/>
      <c r="D155" s="829"/>
      <c r="E155" s="835" t="s">
        <v>194</v>
      </c>
      <c r="F155" s="835"/>
      <c r="G155" s="838"/>
      <c r="H155" s="838"/>
      <c r="I155" s="838"/>
    </row>
    <row r="156" spans="1:9" ht="11.25" hidden="1" customHeight="1">
      <c r="A156" s="834">
        <v>2241</v>
      </c>
      <c r="B156" s="203" t="s">
        <v>238</v>
      </c>
      <c r="C156" s="842">
        <v>4</v>
      </c>
      <c r="D156" s="842">
        <v>1</v>
      </c>
      <c r="E156" s="835" t="s">
        <v>252</v>
      </c>
      <c r="F156" s="835"/>
      <c r="G156" s="836"/>
      <c r="H156" s="836"/>
      <c r="I156" s="836"/>
    </row>
    <row r="157" spans="1:9" s="841" customFormat="1" ht="11.25" hidden="1" customHeight="1">
      <c r="A157" s="834"/>
      <c r="B157" s="215"/>
      <c r="C157" s="829"/>
      <c r="D157" s="829"/>
      <c r="E157" s="835" t="s">
        <v>194</v>
      </c>
      <c r="F157" s="835"/>
      <c r="G157" s="838"/>
      <c r="H157" s="838"/>
      <c r="I157" s="838"/>
    </row>
    <row r="158" spans="1:9" ht="11.25" hidden="1" customHeight="1">
      <c r="A158" s="834">
        <v>2250</v>
      </c>
      <c r="B158" s="215" t="s">
        <v>238</v>
      </c>
      <c r="C158" s="829">
        <v>5</v>
      </c>
      <c r="D158" s="829">
        <v>0</v>
      </c>
      <c r="E158" s="837" t="s">
        <v>255</v>
      </c>
      <c r="F158" s="837"/>
      <c r="G158" s="836"/>
      <c r="H158" s="836"/>
      <c r="I158" s="836"/>
    </row>
    <row r="159" spans="1:9" s="841" customFormat="1" ht="11.25" hidden="1" customHeight="1">
      <c r="A159" s="834"/>
      <c r="B159" s="215"/>
      <c r="C159" s="829"/>
      <c r="D159" s="829"/>
      <c r="E159" s="835" t="s">
        <v>194</v>
      </c>
      <c r="F159" s="835"/>
      <c r="G159" s="838"/>
      <c r="H159" s="838"/>
      <c r="I159" s="838"/>
    </row>
    <row r="160" spans="1:9" ht="11.25" hidden="1" customHeight="1">
      <c r="A160" s="834">
        <v>2251</v>
      </c>
      <c r="B160" s="203" t="s">
        <v>238</v>
      </c>
      <c r="C160" s="842">
        <v>5</v>
      </c>
      <c r="D160" s="842">
        <v>1</v>
      </c>
      <c r="E160" s="835" t="s">
        <v>255</v>
      </c>
      <c r="F160" s="835"/>
      <c r="G160" s="836"/>
      <c r="H160" s="836"/>
      <c r="I160" s="836"/>
    </row>
    <row r="161" spans="1:9" ht="11.25" hidden="1" customHeight="1">
      <c r="A161" s="834"/>
      <c r="B161" s="203"/>
      <c r="C161" s="842"/>
      <c r="D161" s="842"/>
      <c r="E161" s="835" t="s">
        <v>989</v>
      </c>
      <c r="F161" s="835"/>
      <c r="G161" s="836"/>
      <c r="H161" s="836"/>
      <c r="I161" s="836"/>
    </row>
    <row r="162" spans="1:9" ht="11.25" hidden="1" customHeight="1">
      <c r="A162" s="834"/>
      <c r="B162" s="203"/>
      <c r="C162" s="842"/>
      <c r="D162" s="842"/>
      <c r="E162" s="835" t="s">
        <v>1006</v>
      </c>
      <c r="F162" s="835"/>
      <c r="G162" s="836"/>
      <c r="H162" s="836"/>
      <c r="I162" s="836"/>
    </row>
    <row r="163" spans="1:9" ht="11.25" hidden="1" customHeight="1">
      <c r="A163" s="834"/>
      <c r="B163" s="203"/>
      <c r="C163" s="842"/>
      <c r="D163" s="842"/>
      <c r="E163" s="835" t="s">
        <v>1006</v>
      </c>
      <c r="F163" s="835"/>
      <c r="G163" s="836"/>
      <c r="H163" s="836"/>
      <c r="I163" s="836"/>
    </row>
    <row r="164" spans="1:9" s="832" customFormat="1" ht="11.25" hidden="1" customHeight="1">
      <c r="A164" s="828">
        <v>2300</v>
      </c>
      <c r="B164" s="215" t="s">
        <v>257</v>
      </c>
      <c r="C164" s="829">
        <v>0</v>
      </c>
      <c r="D164" s="829">
        <v>0</v>
      </c>
      <c r="E164" s="830" t="s">
        <v>1017</v>
      </c>
      <c r="F164" s="830"/>
      <c r="G164" s="823"/>
      <c r="H164" s="823"/>
      <c r="I164" s="823"/>
    </row>
    <row r="165" spans="1:9" ht="11.25" hidden="1" customHeight="1">
      <c r="A165" s="834"/>
      <c r="B165" s="215"/>
      <c r="C165" s="829"/>
      <c r="D165" s="829"/>
      <c r="E165" s="835" t="s">
        <v>191</v>
      </c>
      <c r="F165" s="835"/>
      <c r="G165" s="836"/>
      <c r="H165" s="836"/>
      <c r="I165" s="836"/>
    </row>
    <row r="166" spans="1:9" ht="11.25" hidden="1" customHeight="1">
      <c r="A166" s="834">
        <v>2310</v>
      </c>
      <c r="B166" s="215" t="s">
        <v>257</v>
      </c>
      <c r="C166" s="829">
        <v>1</v>
      </c>
      <c r="D166" s="829">
        <v>0</v>
      </c>
      <c r="E166" s="837" t="s">
        <v>261</v>
      </c>
      <c r="F166" s="837"/>
      <c r="G166" s="836"/>
      <c r="H166" s="836"/>
      <c r="I166" s="836"/>
    </row>
    <row r="167" spans="1:9" s="841" customFormat="1" ht="11.25" hidden="1" customHeight="1">
      <c r="A167" s="834"/>
      <c r="B167" s="215"/>
      <c r="C167" s="829"/>
      <c r="D167" s="829"/>
      <c r="E167" s="835" t="s">
        <v>194</v>
      </c>
      <c r="F167" s="835"/>
      <c r="G167" s="838"/>
      <c r="H167" s="838"/>
      <c r="I167" s="838"/>
    </row>
    <row r="168" spans="1:9" ht="11.25" hidden="1" customHeight="1">
      <c r="A168" s="834">
        <v>2311</v>
      </c>
      <c r="B168" s="203" t="s">
        <v>257</v>
      </c>
      <c r="C168" s="842">
        <v>1</v>
      </c>
      <c r="D168" s="842">
        <v>1</v>
      </c>
      <c r="E168" s="835" t="s">
        <v>263</v>
      </c>
      <c r="F168" s="835"/>
      <c r="G168" s="836"/>
      <c r="H168" s="836"/>
      <c r="I168" s="836"/>
    </row>
    <row r="169" spans="1:9" ht="11.25" hidden="1" customHeight="1">
      <c r="A169" s="834"/>
      <c r="B169" s="203"/>
      <c r="C169" s="842"/>
      <c r="D169" s="842"/>
      <c r="E169" s="835" t="s">
        <v>989</v>
      </c>
      <c r="F169" s="835"/>
      <c r="G169" s="836"/>
      <c r="H169" s="836"/>
      <c r="I169" s="836"/>
    </row>
    <row r="170" spans="1:9" ht="11.25" hidden="1" customHeight="1">
      <c r="A170" s="834"/>
      <c r="B170" s="203"/>
      <c r="C170" s="842"/>
      <c r="D170" s="842"/>
      <c r="E170" s="835" t="s">
        <v>1006</v>
      </c>
      <c r="F170" s="835"/>
      <c r="G170" s="836"/>
      <c r="H170" s="836"/>
      <c r="I170" s="836"/>
    </row>
    <row r="171" spans="1:9" ht="11.25" hidden="1" customHeight="1">
      <c r="A171" s="834"/>
      <c r="B171" s="203"/>
      <c r="C171" s="842"/>
      <c r="D171" s="842"/>
      <c r="E171" s="835" t="s">
        <v>1006</v>
      </c>
      <c r="F171" s="835"/>
      <c r="G171" s="836"/>
      <c r="H171" s="836"/>
      <c r="I171" s="836"/>
    </row>
    <row r="172" spans="1:9" ht="11.25" hidden="1" customHeight="1">
      <c r="A172" s="834">
        <v>2312</v>
      </c>
      <c r="B172" s="203" t="s">
        <v>257</v>
      </c>
      <c r="C172" s="842">
        <v>1</v>
      </c>
      <c r="D172" s="842">
        <v>2</v>
      </c>
      <c r="E172" s="835" t="s">
        <v>264</v>
      </c>
      <c r="F172" s="835"/>
      <c r="G172" s="836"/>
      <c r="H172" s="836"/>
      <c r="I172" s="836"/>
    </row>
    <row r="173" spans="1:9" ht="11.25" hidden="1" customHeight="1">
      <c r="A173" s="834"/>
      <c r="B173" s="203"/>
      <c r="C173" s="842"/>
      <c r="D173" s="842"/>
      <c r="E173" s="835" t="s">
        <v>989</v>
      </c>
      <c r="F173" s="835"/>
      <c r="G173" s="836"/>
      <c r="H173" s="836"/>
      <c r="I173" s="836"/>
    </row>
    <row r="174" spans="1:9" ht="11.25" hidden="1" customHeight="1">
      <c r="A174" s="834"/>
      <c r="B174" s="203"/>
      <c r="C174" s="842"/>
      <c r="D174" s="842"/>
      <c r="E174" s="835" t="s">
        <v>1006</v>
      </c>
      <c r="F174" s="835"/>
      <c r="G174" s="836"/>
      <c r="H174" s="836"/>
      <c r="I174" s="836"/>
    </row>
    <row r="175" spans="1:9" ht="11.25" hidden="1" customHeight="1">
      <c r="A175" s="834"/>
      <c r="B175" s="203"/>
      <c r="C175" s="842"/>
      <c r="D175" s="842"/>
      <c r="E175" s="835" t="s">
        <v>1006</v>
      </c>
      <c r="F175" s="835"/>
      <c r="G175" s="836"/>
      <c r="H175" s="836"/>
      <c r="I175" s="836"/>
    </row>
    <row r="176" spans="1:9" ht="11.25" hidden="1" customHeight="1">
      <c r="A176" s="834">
        <v>2313</v>
      </c>
      <c r="B176" s="203" t="s">
        <v>257</v>
      </c>
      <c r="C176" s="842">
        <v>1</v>
      </c>
      <c r="D176" s="842">
        <v>3</v>
      </c>
      <c r="E176" s="835" t="s">
        <v>266</v>
      </c>
      <c r="F176" s="835"/>
      <c r="G176" s="836"/>
      <c r="H176" s="836"/>
      <c r="I176" s="836"/>
    </row>
    <row r="177" spans="1:9" ht="11.25" hidden="1" customHeight="1">
      <c r="A177" s="834"/>
      <c r="B177" s="203"/>
      <c r="C177" s="842"/>
      <c r="D177" s="842"/>
      <c r="E177" s="835" t="s">
        <v>989</v>
      </c>
      <c r="F177" s="835"/>
      <c r="G177" s="836"/>
      <c r="H177" s="836"/>
      <c r="I177" s="836"/>
    </row>
    <row r="178" spans="1:9" ht="11.25" hidden="1" customHeight="1">
      <c r="A178" s="834"/>
      <c r="B178" s="203"/>
      <c r="C178" s="842"/>
      <c r="D178" s="842"/>
      <c r="E178" s="835" t="s">
        <v>1006</v>
      </c>
      <c r="F178" s="835"/>
      <c r="G178" s="836"/>
      <c r="H178" s="836"/>
      <c r="I178" s="836"/>
    </row>
    <row r="179" spans="1:9" ht="11.25" hidden="1" customHeight="1">
      <c r="A179" s="834"/>
      <c r="B179" s="203"/>
      <c r="C179" s="842"/>
      <c r="D179" s="842"/>
      <c r="E179" s="835" t="s">
        <v>1006</v>
      </c>
      <c r="F179" s="835"/>
      <c r="G179" s="836"/>
      <c r="H179" s="836"/>
      <c r="I179" s="836"/>
    </row>
    <row r="180" spans="1:9" ht="11.25" hidden="1" customHeight="1">
      <c r="A180" s="834">
        <v>2320</v>
      </c>
      <c r="B180" s="215" t="s">
        <v>257</v>
      </c>
      <c r="C180" s="829">
        <v>2</v>
      </c>
      <c r="D180" s="829">
        <v>0</v>
      </c>
      <c r="E180" s="837" t="s">
        <v>267</v>
      </c>
      <c r="F180" s="837"/>
      <c r="G180" s="836"/>
      <c r="H180" s="836"/>
      <c r="I180" s="836"/>
    </row>
    <row r="181" spans="1:9" s="841" customFormat="1" ht="11.25" hidden="1" customHeight="1">
      <c r="A181" s="834"/>
      <c r="B181" s="215"/>
      <c r="C181" s="829"/>
      <c r="D181" s="829"/>
      <c r="E181" s="835" t="s">
        <v>194</v>
      </c>
      <c r="F181" s="835"/>
      <c r="G181" s="838"/>
      <c r="H181" s="838"/>
      <c r="I181" s="838"/>
    </row>
    <row r="182" spans="1:9" ht="11.25" hidden="1" customHeight="1">
      <c r="A182" s="834">
        <v>2321</v>
      </c>
      <c r="B182" s="203" t="s">
        <v>257</v>
      </c>
      <c r="C182" s="842">
        <v>2</v>
      </c>
      <c r="D182" s="842">
        <v>1</v>
      </c>
      <c r="E182" s="835" t="s">
        <v>269</v>
      </c>
      <c r="F182" s="835"/>
      <c r="G182" s="836"/>
      <c r="H182" s="836"/>
      <c r="I182" s="836"/>
    </row>
    <row r="183" spans="1:9" ht="11.25" hidden="1" customHeight="1">
      <c r="A183" s="834"/>
      <c r="B183" s="203"/>
      <c r="C183" s="842"/>
      <c r="D183" s="842"/>
      <c r="E183" s="835" t="s">
        <v>989</v>
      </c>
      <c r="F183" s="835"/>
      <c r="G183" s="836"/>
      <c r="H183" s="836"/>
      <c r="I183" s="836"/>
    </row>
    <row r="184" spans="1:9" ht="11.25" hidden="1" customHeight="1">
      <c r="A184" s="834"/>
      <c r="B184" s="203"/>
      <c r="C184" s="842"/>
      <c r="D184" s="842"/>
      <c r="E184" s="835" t="s">
        <v>1006</v>
      </c>
      <c r="F184" s="835"/>
      <c r="G184" s="836"/>
      <c r="H184" s="836"/>
      <c r="I184" s="836"/>
    </row>
    <row r="185" spans="1:9" ht="11.25" hidden="1" customHeight="1">
      <c r="A185" s="834"/>
      <c r="B185" s="203"/>
      <c r="C185" s="842"/>
      <c r="D185" s="842"/>
      <c r="E185" s="835" t="s">
        <v>1006</v>
      </c>
      <c r="F185" s="835"/>
      <c r="G185" s="836"/>
      <c r="H185" s="836"/>
      <c r="I185" s="836"/>
    </row>
    <row r="186" spans="1:9" ht="11.25" hidden="1" customHeight="1">
      <c r="A186" s="834">
        <v>2330</v>
      </c>
      <c r="B186" s="215" t="s">
        <v>257</v>
      </c>
      <c r="C186" s="829">
        <v>3</v>
      </c>
      <c r="D186" s="829">
        <v>0</v>
      </c>
      <c r="E186" s="837" t="s">
        <v>270</v>
      </c>
      <c r="F186" s="837"/>
      <c r="G186" s="836"/>
      <c r="H186" s="836"/>
      <c r="I186" s="836"/>
    </row>
    <row r="187" spans="1:9" s="841" customFormat="1" ht="11.25" hidden="1" customHeight="1">
      <c r="A187" s="834"/>
      <c r="B187" s="215"/>
      <c r="C187" s="829"/>
      <c r="D187" s="829"/>
      <c r="E187" s="835" t="s">
        <v>194</v>
      </c>
      <c r="F187" s="835"/>
      <c r="G187" s="838"/>
      <c r="H187" s="838"/>
      <c r="I187" s="838"/>
    </row>
    <row r="188" spans="1:9" ht="11.25" hidden="1" customHeight="1">
      <c r="A188" s="834">
        <v>2331</v>
      </c>
      <c r="B188" s="203" t="s">
        <v>257</v>
      </c>
      <c r="C188" s="842">
        <v>3</v>
      </c>
      <c r="D188" s="842">
        <v>1</v>
      </c>
      <c r="E188" s="835" t="s">
        <v>273</v>
      </c>
      <c r="F188" s="835"/>
      <c r="G188" s="836"/>
      <c r="H188" s="836"/>
      <c r="I188" s="836"/>
    </row>
    <row r="189" spans="1:9" ht="11.25" hidden="1" customHeight="1">
      <c r="A189" s="834"/>
      <c r="B189" s="203"/>
      <c r="C189" s="842"/>
      <c r="D189" s="842"/>
      <c r="E189" s="835" t="s">
        <v>989</v>
      </c>
      <c r="F189" s="835"/>
      <c r="G189" s="836"/>
      <c r="H189" s="836"/>
      <c r="I189" s="836"/>
    </row>
    <row r="190" spans="1:9" ht="11.25" hidden="1" customHeight="1">
      <c r="A190" s="834"/>
      <c r="B190" s="203"/>
      <c r="C190" s="842"/>
      <c r="D190" s="842"/>
      <c r="E190" s="835" t="s">
        <v>1006</v>
      </c>
      <c r="F190" s="835"/>
      <c r="G190" s="836"/>
      <c r="H190" s="836"/>
      <c r="I190" s="836"/>
    </row>
    <row r="191" spans="1:9" ht="11.25" hidden="1" customHeight="1">
      <c r="A191" s="834"/>
      <c r="B191" s="203"/>
      <c r="C191" s="842"/>
      <c r="D191" s="842"/>
      <c r="E191" s="835" t="s">
        <v>1006</v>
      </c>
      <c r="F191" s="835"/>
      <c r="G191" s="836"/>
      <c r="H191" s="836"/>
      <c r="I191" s="836"/>
    </row>
    <row r="192" spans="1:9" ht="11.25" hidden="1" customHeight="1">
      <c r="A192" s="834">
        <v>2332</v>
      </c>
      <c r="B192" s="203" t="s">
        <v>257</v>
      </c>
      <c r="C192" s="842">
        <v>3</v>
      </c>
      <c r="D192" s="842">
        <v>2</v>
      </c>
      <c r="E192" s="835" t="s">
        <v>274</v>
      </c>
      <c r="F192" s="835"/>
      <c r="G192" s="836"/>
      <c r="H192" s="836"/>
      <c r="I192" s="836"/>
    </row>
    <row r="193" spans="1:9" ht="11.25" hidden="1" customHeight="1">
      <c r="A193" s="834"/>
      <c r="B193" s="203"/>
      <c r="C193" s="842"/>
      <c r="D193" s="842"/>
      <c r="E193" s="835" t="s">
        <v>989</v>
      </c>
      <c r="F193" s="835"/>
      <c r="G193" s="836"/>
      <c r="H193" s="836"/>
      <c r="I193" s="836"/>
    </row>
    <row r="194" spans="1:9" ht="11.25" hidden="1" customHeight="1">
      <c r="A194" s="834"/>
      <c r="B194" s="203"/>
      <c r="C194" s="842"/>
      <c r="D194" s="842"/>
      <c r="E194" s="835" t="s">
        <v>1006</v>
      </c>
      <c r="F194" s="835"/>
      <c r="G194" s="836"/>
      <c r="H194" s="836"/>
      <c r="I194" s="836"/>
    </row>
    <row r="195" spans="1:9" ht="11.25" hidden="1" customHeight="1">
      <c r="A195" s="834"/>
      <c r="B195" s="203"/>
      <c r="C195" s="842"/>
      <c r="D195" s="842"/>
      <c r="E195" s="835" t="s">
        <v>1006</v>
      </c>
      <c r="F195" s="835"/>
      <c r="G195" s="836"/>
      <c r="H195" s="836"/>
      <c r="I195" s="836"/>
    </row>
    <row r="196" spans="1:9" ht="11.25" hidden="1" customHeight="1">
      <c r="A196" s="834">
        <v>2340</v>
      </c>
      <c r="B196" s="215" t="s">
        <v>257</v>
      </c>
      <c r="C196" s="829">
        <v>4</v>
      </c>
      <c r="D196" s="829">
        <v>0</v>
      </c>
      <c r="E196" s="837" t="s">
        <v>276</v>
      </c>
      <c r="F196" s="837"/>
      <c r="G196" s="836"/>
      <c r="H196" s="836"/>
      <c r="I196" s="836"/>
    </row>
    <row r="197" spans="1:9" s="841" customFormat="1" ht="11.25" hidden="1" customHeight="1">
      <c r="A197" s="834"/>
      <c r="B197" s="215"/>
      <c r="C197" s="829"/>
      <c r="D197" s="829"/>
      <c r="E197" s="835" t="s">
        <v>194</v>
      </c>
      <c r="F197" s="835"/>
      <c r="G197" s="838"/>
      <c r="H197" s="838"/>
      <c r="I197" s="838"/>
    </row>
    <row r="198" spans="1:9" ht="11.25" hidden="1" customHeight="1">
      <c r="A198" s="834">
        <v>2341</v>
      </c>
      <c r="B198" s="203" t="s">
        <v>257</v>
      </c>
      <c r="C198" s="842">
        <v>4</v>
      </c>
      <c r="D198" s="842">
        <v>1</v>
      </c>
      <c r="E198" s="835" t="s">
        <v>276</v>
      </c>
      <c r="F198" s="835"/>
      <c r="G198" s="836"/>
      <c r="H198" s="836"/>
      <c r="I198" s="836"/>
    </row>
    <row r="199" spans="1:9" ht="11.25" hidden="1" customHeight="1">
      <c r="A199" s="834"/>
      <c r="B199" s="203"/>
      <c r="C199" s="842"/>
      <c r="D199" s="842"/>
      <c r="E199" s="835" t="s">
        <v>989</v>
      </c>
      <c r="F199" s="835"/>
      <c r="G199" s="836"/>
      <c r="H199" s="836"/>
      <c r="I199" s="836"/>
    </row>
    <row r="200" spans="1:9" ht="11.25" hidden="1" customHeight="1">
      <c r="A200" s="834"/>
      <c r="B200" s="203"/>
      <c r="C200" s="842"/>
      <c r="D200" s="842"/>
      <c r="E200" s="835" t="s">
        <v>1006</v>
      </c>
      <c r="F200" s="835"/>
      <c r="G200" s="836"/>
      <c r="H200" s="836"/>
      <c r="I200" s="836"/>
    </row>
    <row r="201" spans="1:9" ht="11.25" hidden="1" customHeight="1">
      <c r="A201" s="834"/>
      <c r="B201" s="203"/>
      <c r="C201" s="842"/>
      <c r="D201" s="842"/>
      <c r="E201" s="835" t="s">
        <v>1006</v>
      </c>
      <c r="F201" s="835"/>
      <c r="G201" s="836"/>
      <c r="H201" s="836"/>
      <c r="I201" s="836"/>
    </row>
    <row r="202" spans="1:9" ht="11.25" hidden="1" customHeight="1">
      <c r="A202" s="834">
        <v>2350</v>
      </c>
      <c r="B202" s="215" t="s">
        <v>257</v>
      </c>
      <c r="C202" s="829">
        <v>5</v>
      </c>
      <c r="D202" s="829">
        <v>0</v>
      </c>
      <c r="E202" s="837" t="s">
        <v>277</v>
      </c>
      <c r="F202" s="837"/>
      <c r="G202" s="836"/>
      <c r="H202" s="836"/>
      <c r="I202" s="836"/>
    </row>
    <row r="203" spans="1:9" s="841" customFormat="1" ht="11.25" hidden="1" customHeight="1">
      <c r="A203" s="834"/>
      <c r="B203" s="215"/>
      <c r="C203" s="829"/>
      <c r="D203" s="829"/>
      <c r="E203" s="835" t="s">
        <v>194</v>
      </c>
      <c r="F203" s="835"/>
      <c r="G203" s="838"/>
      <c r="H203" s="838"/>
      <c r="I203" s="838"/>
    </row>
    <row r="204" spans="1:9" ht="11.25" hidden="1" customHeight="1">
      <c r="A204" s="834">
        <v>2351</v>
      </c>
      <c r="B204" s="203" t="s">
        <v>257</v>
      </c>
      <c r="C204" s="842">
        <v>5</v>
      </c>
      <c r="D204" s="842">
        <v>1</v>
      </c>
      <c r="E204" s="835" t="s">
        <v>279</v>
      </c>
      <c r="F204" s="835"/>
      <c r="G204" s="836"/>
      <c r="H204" s="836"/>
      <c r="I204" s="836"/>
    </row>
    <row r="205" spans="1:9" ht="11.25" hidden="1" customHeight="1">
      <c r="A205" s="834"/>
      <c r="B205" s="203"/>
      <c r="C205" s="842"/>
      <c r="D205" s="842"/>
      <c r="E205" s="835" t="s">
        <v>989</v>
      </c>
      <c r="F205" s="835"/>
      <c r="G205" s="836"/>
      <c r="H205" s="836"/>
      <c r="I205" s="836"/>
    </row>
    <row r="206" spans="1:9" ht="11.25" hidden="1" customHeight="1">
      <c r="A206" s="834"/>
      <c r="B206" s="203"/>
      <c r="C206" s="842"/>
      <c r="D206" s="842"/>
      <c r="E206" s="835" t="s">
        <v>1006</v>
      </c>
      <c r="F206" s="835"/>
      <c r="G206" s="836"/>
      <c r="H206" s="836"/>
      <c r="I206" s="836"/>
    </row>
    <row r="207" spans="1:9" ht="11.25" hidden="1" customHeight="1">
      <c r="A207" s="834"/>
      <c r="B207" s="203"/>
      <c r="C207" s="842"/>
      <c r="D207" s="842"/>
      <c r="E207" s="835" t="s">
        <v>1006</v>
      </c>
      <c r="F207" s="835"/>
      <c r="G207" s="836"/>
      <c r="H207" s="836"/>
      <c r="I207" s="836"/>
    </row>
    <row r="208" spans="1:9" ht="11.25" hidden="1" customHeight="1">
      <c r="A208" s="834">
        <v>2360</v>
      </c>
      <c r="B208" s="215" t="s">
        <v>257</v>
      </c>
      <c r="C208" s="829">
        <v>6</v>
      </c>
      <c r="D208" s="829">
        <v>0</v>
      </c>
      <c r="E208" s="837" t="s">
        <v>280</v>
      </c>
      <c r="F208" s="837"/>
      <c r="G208" s="836"/>
      <c r="H208" s="836"/>
      <c r="I208" s="836"/>
    </row>
    <row r="209" spans="1:9" s="841" customFormat="1" ht="11.25" hidden="1" customHeight="1">
      <c r="A209" s="834"/>
      <c r="B209" s="215"/>
      <c r="C209" s="829"/>
      <c r="D209" s="829"/>
      <c r="E209" s="835" t="s">
        <v>194</v>
      </c>
      <c r="F209" s="835"/>
      <c r="G209" s="838"/>
      <c r="H209" s="838"/>
      <c r="I209" s="838"/>
    </row>
    <row r="210" spans="1:9" ht="11.25" hidden="1" customHeight="1">
      <c r="A210" s="834">
        <v>2361</v>
      </c>
      <c r="B210" s="203" t="s">
        <v>257</v>
      </c>
      <c r="C210" s="842">
        <v>6</v>
      </c>
      <c r="D210" s="842">
        <v>1</v>
      </c>
      <c r="E210" s="835" t="s">
        <v>280</v>
      </c>
      <c r="F210" s="835"/>
      <c r="G210" s="836"/>
      <c r="H210" s="836"/>
      <c r="I210" s="836"/>
    </row>
    <row r="211" spans="1:9" ht="11.25" hidden="1" customHeight="1">
      <c r="A211" s="834"/>
      <c r="B211" s="203"/>
      <c r="C211" s="842"/>
      <c r="D211" s="842"/>
      <c r="E211" s="835" t="s">
        <v>989</v>
      </c>
      <c r="F211" s="835"/>
      <c r="G211" s="836"/>
      <c r="H211" s="836"/>
      <c r="I211" s="836"/>
    </row>
    <row r="212" spans="1:9" ht="11.25" hidden="1" customHeight="1">
      <c r="A212" s="834"/>
      <c r="B212" s="203"/>
      <c r="C212" s="842"/>
      <c r="D212" s="842"/>
      <c r="E212" s="835" t="s">
        <v>1006</v>
      </c>
      <c r="F212" s="835"/>
      <c r="G212" s="836"/>
      <c r="H212" s="836"/>
      <c r="I212" s="836"/>
    </row>
    <row r="213" spans="1:9" ht="11.25" hidden="1" customHeight="1">
      <c r="A213" s="834"/>
      <c r="B213" s="203"/>
      <c r="C213" s="842"/>
      <c r="D213" s="842"/>
      <c r="E213" s="835" t="s">
        <v>1006</v>
      </c>
      <c r="F213" s="835"/>
      <c r="G213" s="836"/>
      <c r="H213" s="836"/>
      <c r="I213" s="836"/>
    </row>
    <row r="214" spans="1:9" ht="11.25" hidden="1" customHeight="1">
      <c r="A214" s="834">
        <v>2370</v>
      </c>
      <c r="B214" s="215" t="s">
        <v>257</v>
      </c>
      <c r="C214" s="829">
        <v>7</v>
      </c>
      <c r="D214" s="829">
        <v>0</v>
      </c>
      <c r="E214" s="837" t="s">
        <v>285</v>
      </c>
      <c r="F214" s="837"/>
      <c r="G214" s="836"/>
      <c r="H214" s="836"/>
      <c r="I214" s="836"/>
    </row>
    <row r="215" spans="1:9" s="841" customFormat="1" ht="11.25" hidden="1" customHeight="1">
      <c r="A215" s="834"/>
      <c r="B215" s="215"/>
      <c r="C215" s="829"/>
      <c r="D215" s="829"/>
      <c r="E215" s="835" t="s">
        <v>194</v>
      </c>
      <c r="F215" s="835"/>
      <c r="G215" s="838"/>
      <c r="H215" s="838"/>
      <c r="I215" s="838"/>
    </row>
    <row r="216" spans="1:9" ht="11.25" hidden="1" customHeight="1">
      <c r="A216" s="834">
        <v>2371</v>
      </c>
      <c r="B216" s="203" t="s">
        <v>257</v>
      </c>
      <c r="C216" s="842">
        <v>7</v>
      </c>
      <c r="D216" s="842">
        <v>1</v>
      </c>
      <c r="E216" s="835" t="s">
        <v>285</v>
      </c>
      <c r="F216" s="835"/>
      <c r="G216" s="836"/>
      <c r="H216" s="836"/>
      <c r="I216" s="836"/>
    </row>
    <row r="217" spans="1:9" ht="11.25" hidden="1" customHeight="1">
      <c r="A217" s="834"/>
      <c r="B217" s="203"/>
      <c r="C217" s="842"/>
      <c r="D217" s="842"/>
      <c r="E217" s="835" t="s">
        <v>989</v>
      </c>
      <c r="F217" s="835"/>
      <c r="G217" s="836"/>
      <c r="H217" s="836"/>
      <c r="I217" s="836"/>
    </row>
    <row r="218" spans="1:9" ht="11.25" hidden="1" customHeight="1">
      <c r="A218" s="834"/>
      <c r="B218" s="203"/>
      <c r="C218" s="842"/>
      <c r="D218" s="842"/>
      <c r="E218" s="835" t="s">
        <v>1006</v>
      </c>
      <c r="F218" s="835"/>
      <c r="G218" s="836"/>
      <c r="H218" s="836"/>
      <c r="I218" s="836"/>
    </row>
    <row r="219" spans="1:9" ht="11.25" hidden="1" customHeight="1">
      <c r="A219" s="834"/>
      <c r="B219" s="203"/>
      <c r="C219" s="842"/>
      <c r="D219" s="842"/>
      <c r="E219" s="835" t="s">
        <v>1006</v>
      </c>
      <c r="F219" s="835"/>
      <c r="G219" s="836"/>
      <c r="H219" s="836"/>
      <c r="I219" s="836"/>
    </row>
    <row r="220" spans="1:9" s="832" customFormat="1" ht="13.5" customHeight="1">
      <c r="A220" s="828">
        <v>2400</v>
      </c>
      <c r="B220" s="215" t="s">
        <v>286</v>
      </c>
      <c r="C220" s="829">
        <v>0</v>
      </c>
      <c r="D220" s="829">
        <v>0</v>
      </c>
      <c r="E220" s="830" t="s">
        <v>1018</v>
      </c>
      <c r="F220" s="830"/>
      <c r="G220" s="823">
        <f>H220+I220</f>
        <v>772771.36900000006</v>
      </c>
      <c r="H220" s="823">
        <f>H222+H232+H252+H266+H280+H303+H309+H329+H353</f>
        <v>34460.688999999998</v>
      </c>
      <c r="I220" s="823">
        <f>I222+I232+I252+I266+I280+I303+I309+I329+I353</f>
        <v>738310.68</v>
      </c>
    </row>
    <row r="221" spans="1:9" ht="12.75" customHeight="1">
      <c r="A221" s="834"/>
      <c r="B221" s="215"/>
      <c r="C221" s="829"/>
      <c r="D221" s="829"/>
      <c r="E221" s="835" t="s">
        <v>191</v>
      </c>
      <c r="F221" s="835"/>
      <c r="G221" s="836"/>
      <c r="H221" s="836"/>
      <c r="I221" s="836"/>
    </row>
    <row r="222" spans="1:9" ht="21" customHeight="1">
      <c r="A222" s="834">
        <v>2410</v>
      </c>
      <c r="B222" s="215" t="s">
        <v>286</v>
      </c>
      <c r="C222" s="829">
        <v>1</v>
      </c>
      <c r="D222" s="829">
        <v>0</v>
      </c>
      <c r="E222" s="837" t="s">
        <v>290</v>
      </c>
      <c r="F222" s="837"/>
      <c r="G222" s="843">
        <f>H222+I222</f>
        <v>0</v>
      </c>
      <c r="H222" s="843">
        <f>H224+H228</f>
        <v>0</v>
      </c>
      <c r="I222" s="843">
        <f>I224+I228</f>
        <v>0</v>
      </c>
    </row>
    <row r="223" spans="1:9" s="841" customFormat="1" ht="11.25" customHeight="1">
      <c r="A223" s="834"/>
      <c r="B223" s="215"/>
      <c r="C223" s="829"/>
      <c r="D223" s="829"/>
      <c r="E223" s="835" t="s">
        <v>194</v>
      </c>
      <c r="F223" s="835"/>
      <c r="G223" s="839"/>
      <c r="H223" s="839"/>
      <c r="I223" s="839"/>
    </row>
    <row r="224" spans="1:9" ht="32.25" hidden="1" customHeight="1">
      <c r="A224" s="834">
        <v>2411</v>
      </c>
      <c r="B224" s="203" t="s">
        <v>286</v>
      </c>
      <c r="C224" s="842">
        <v>1</v>
      </c>
      <c r="D224" s="842">
        <v>1</v>
      </c>
      <c r="E224" s="835" t="s">
        <v>292</v>
      </c>
      <c r="F224" s="835"/>
      <c r="G224" s="843"/>
      <c r="H224" s="843"/>
      <c r="I224" s="843"/>
    </row>
    <row r="225" spans="1:9" ht="40.5" hidden="1">
      <c r="A225" s="834"/>
      <c r="B225" s="203"/>
      <c r="C225" s="842"/>
      <c r="D225" s="842"/>
      <c r="E225" s="835" t="s">
        <v>989</v>
      </c>
      <c r="F225" s="835"/>
      <c r="G225" s="843"/>
      <c r="H225" s="843"/>
      <c r="I225" s="843"/>
    </row>
    <row r="226" spans="1:9" ht="15.75" hidden="1">
      <c r="A226" s="834"/>
      <c r="B226" s="203"/>
      <c r="C226" s="842"/>
      <c r="D226" s="842"/>
      <c r="E226" s="835" t="s">
        <v>1006</v>
      </c>
      <c r="F226" s="835"/>
      <c r="G226" s="843"/>
      <c r="H226" s="843"/>
      <c r="I226" s="843"/>
    </row>
    <row r="227" spans="1:9" ht="15.75" hidden="1">
      <c r="A227" s="834"/>
      <c r="B227" s="203"/>
      <c r="C227" s="842"/>
      <c r="D227" s="842"/>
      <c r="E227" s="835" t="s">
        <v>1006</v>
      </c>
      <c r="F227" s="835"/>
      <c r="G227" s="843"/>
      <c r="H227" s="843"/>
      <c r="I227" s="843"/>
    </row>
    <row r="228" spans="1:9" ht="27" hidden="1">
      <c r="A228" s="834">
        <v>2412</v>
      </c>
      <c r="B228" s="203" t="s">
        <v>286</v>
      </c>
      <c r="C228" s="842">
        <v>1</v>
      </c>
      <c r="D228" s="842">
        <v>2</v>
      </c>
      <c r="E228" s="835" t="s">
        <v>293</v>
      </c>
      <c r="F228" s="835"/>
      <c r="G228" s="843"/>
      <c r="H228" s="843"/>
      <c r="I228" s="843"/>
    </row>
    <row r="229" spans="1:9" ht="40.5" hidden="1">
      <c r="A229" s="834"/>
      <c r="B229" s="203"/>
      <c r="C229" s="842"/>
      <c r="D229" s="842"/>
      <c r="E229" s="835" t="s">
        <v>989</v>
      </c>
      <c r="F229" s="835"/>
      <c r="G229" s="843"/>
      <c r="H229" s="843"/>
      <c r="I229" s="843"/>
    </row>
    <row r="230" spans="1:9" ht="15.75" hidden="1">
      <c r="A230" s="834"/>
      <c r="B230" s="203"/>
      <c r="C230" s="842"/>
      <c r="D230" s="842"/>
      <c r="E230" s="835" t="s">
        <v>1006</v>
      </c>
      <c r="F230" s="835"/>
      <c r="G230" s="843"/>
      <c r="H230" s="843"/>
      <c r="I230" s="843"/>
    </row>
    <row r="231" spans="1:9" ht="15.75" hidden="1">
      <c r="A231" s="834"/>
      <c r="B231" s="203"/>
      <c r="C231" s="842"/>
      <c r="D231" s="842"/>
      <c r="E231" s="835" t="s">
        <v>1006</v>
      </c>
      <c r="F231" s="835"/>
      <c r="G231" s="843"/>
      <c r="H231" s="843"/>
      <c r="I231" s="843"/>
    </row>
    <row r="232" spans="1:9" ht="24.75" customHeight="1">
      <c r="A232" s="834">
        <v>2420</v>
      </c>
      <c r="B232" s="215" t="s">
        <v>286</v>
      </c>
      <c r="C232" s="829">
        <v>2</v>
      </c>
      <c r="D232" s="829">
        <v>0</v>
      </c>
      <c r="E232" s="837" t="s">
        <v>295</v>
      </c>
      <c r="F232" s="837"/>
      <c r="G232" s="843">
        <f>H232+I232</f>
        <v>5619.6890000000003</v>
      </c>
      <c r="H232" s="843">
        <f>H234+H240+H244+H248</f>
        <v>5619.6890000000003</v>
      </c>
      <c r="I232" s="843">
        <f>I234+I240+I244+I248</f>
        <v>0</v>
      </c>
    </row>
    <row r="233" spans="1:9" s="841" customFormat="1" ht="10.5" customHeight="1">
      <c r="A233" s="834"/>
      <c r="B233" s="215"/>
      <c r="C233" s="829"/>
      <c r="D233" s="829"/>
      <c r="E233" s="849" t="s">
        <v>194</v>
      </c>
      <c r="F233" s="835"/>
      <c r="G233" s="839"/>
      <c r="H233" s="839"/>
      <c r="I233" s="839"/>
    </row>
    <row r="234" spans="1:9" ht="12" customHeight="1">
      <c r="A234" s="834">
        <v>2421</v>
      </c>
      <c r="B234" s="203" t="s">
        <v>286</v>
      </c>
      <c r="C234" s="842">
        <v>2</v>
      </c>
      <c r="D234" s="842">
        <v>1</v>
      </c>
      <c r="E234" s="835" t="s">
        <v>298</v>
      </c>
      <c r="F234" s="835"/>
      <c r="G234" s="843">
        <f>H234+I234</f>
        <v>5619.6890000000003</v>
      </c>
      <c r="H234" s="843">
        <f>H236+H237+H238</f>
        <v>5619.6890000000003</v>
      </c>
      <c r="I234" s="843">
        <f>I239</f>
        <v>0</v>
      </c>
    </row>
    <row r="235" spans="1:9" ht="18" customHeight="1">
      <c r="A235" s="834"/>
      <c r="B235" s="203"/>
      <c r="C235" s="842"/>
      <c r="D235" s="842"/>
      <c r="E235" s="849" t="s">
        <v>989</v>
      </c>
      <c r="F235" s="835"/>
      <c r="G235" s="843"/>
      <c r="H235" s="843"/>
      <c r="I235" s="843"/>
    </row>
    <row r="236" spans="1:9" ht="14.25" customHeight="1">
      <c r="A236" s="834"/>
      <c r="B236" s="203"/>
      <c r="C236" s="842"/>
      <c r="D236" s="842"/>
      <c r="E236" s="835" t="s">
        <v>750</v>
      </c>
      <c r="F236" s="835">
        <v>4241</v>
      </c>
      <c r="G236" s="843">
        <f>H236+I236</f>
        <v>936</v>
      </c>
      <c r="H236" s="843">
        <f>[2]gjuxatntes!F66</f>
        <v>936</v>
      </c>
      <c r="I236" s="843"/>
    </row>
    <row r="237" spans="1:9" ht="13.5" customHeight="1">
      <c r="A237" s="834"/>
      <c r="B237" s="203"/>
      <c r="C237" s="842"/>
      <c r="D237" s="842"/>
      <c r="E237" s="844" t="str">
        <f>[2]gjuxatntes!B78</f>
        <v xml:space="preserve"> -Հատուկ նպատակային այլ նյութեր</v>
      </c>
      <c r="F237" s="844" t="s">
        <v>773</v>
      </c>
      <c r="G237" s="843">
        <f>H237+I237</f>
        <v>0</v>
      </c>
      <c r="H237" s="843">
        <f>[2]gjuxatntes!F78</f>
        <v>0</v>
      </c>
      <c r="I237" s="843"/>
    </row>
    <row r="238" spans="1:9" ht="13.5" customHeight="1">
      <c r="A238" s="834"/>
      <c r="B238" s="203"/>
      <c r="C238" s="842"/>
      <c r="D238" s="842"/>
      <c r="E238" s="850" t="s">
        <v>849</v>
      </c>
      <c r="F238" s="844" t="s">
        <v>850</v>
      </c>
      <c r="G238" s="843"/>
      <c r="H238" s="843">
        <f>[2]gjuxatntes!F129</f>
        <v>4683.6890000000003</v>
      </c>
      <c r="I238" s="843"/>
    </row>
    <row r="239" spans="1:9" ht="12.75" customHeight="1">
      <c r="A239" s="834"/>
      <c r="B239" s="203"/>
      <c r="C239" s="842"/>
      <c r="D239" s="842"/>
      <c r="E239" s="844" t="s">
        <v>1014</v>
      </c>
      <c r="F239" s="844" t="s">
        <v>892</v>
      </c>
      <c r="G239" s="843">
        <f>H239+I239</f>
        <v>0</v>
      </c>
      <c r="H239" s="843"/>
      <c r="I239" s="843">
        <f>[2]gjuxatntes!F155</f>
        <v>0</v>
      </c>
    </row>
    <row r="240" spans="1:9" ht="15.75" hidden="1">
      <c r="A240" s="834">
        <v>2422</v>
      </c>
      <c r="B240" s="203" t="s">
        <v>286</v>
      </c>
      <c r="C240" s="842">
        <v>2</v>
      </c>
      <c r="D240" s="842">
        <v>2</v>
      </c>
      <c r="E240" s="835" t="s">
        <v>299</v>
      </c>
      <c r="F240" s="835"/>
      <c r="G240" s="836"/>
      <c r="H240" s="836"/>
      <c r="I240" s="836"/>
    </row>
    <row r="241" spans="1:9" ht="40.5" hidden="1">
      <c r="A241" s="834"/>
      <c r="B241" s="203"/>
      <c r="C241" s="842"/>
      <c r="D241" s="842"/>
      <c r="E241" s="835" t="s">
        <v>989</v>
      </c>
      <c r="F241" s="835"/>
      <c r="G241" s="836"/>
      <c r="H241" s="836"/>
      <c r="I241" s="836"/>
    </row>
    <row r="242" spans="1:9" ht="15.75" hidden="1">
      <c r="A242" s="834"/>
      <c r="B242" s="203"/>
      <c r="C242" s="842"/>
      <c r="D242" s="842"/>
      <c r="E242" s="835" t="s">
        <v>1006</v>
      </c>
      <c r="F242" s="835"/>
      <c r="G242" s="836"/>
      <c r="H242" s="836"/>
      <c r="I242" s="836"/>
    </row>
    <row r="243" spans="1:9" ht="15.75" hidden="1">
      <c r="A243" s="834"/>
      <c r="B243" s="203"/>
      <c r="C243" s="842"/>
      <c r="D243" s="842"/>
      <c r="E243" s="835" t="s">
        <v>1006</v>
      </c>
      <c r="F243" s="835"/>
      <c r="G243" s="836"/>
      <c r="H243" s="836"/>
      <c r="I243" s="836"/>
    </row>
    <row r="244" spans="1:9" ht="15.75" hidden="1">
      <c r="A244" s="834">
        <v>2423</v>
      </c>
      <c r="B244" s="203" t="s">
        <v>286</v>
      </c>
      <c r="C244" s="842">
        <v>2</v>
      </c>
      <c r="D244" s="842">
        <v>3</v>
      </c>
      <c r="E244" s="835" t="s">
        <v>301</v>
      </c>
      <c r="F244" s="835"/>
      <c r="G244" s="836"/>
      <c r="H244" s="836"/>
      <c r="I244" s="836"/>
    </row>
    <row r="245" spans="1:9" ht="40.5" hidden="1">
      <c r="A245" s="834"/>
      <c r="B245" s="203"/>
      <c r="C245" s="842"/>
      <c r="D245" s="842"/>
      <c r="E245" s="835" t="s">
        <v>989</v>
      </c>
      <c r="F245" s="835"/>
      <c r="G245" s="836"/>
      <c r="H245" s="836"/>
      <c r="I245" s="836"/>
    </row>
    <row r="246" spans="1:9" ht="15.75" hidden="1">
      <c r="A246" s="834"/>
      <c r="B246" s="203"/>
      <c r="C246" s="842"/>
      <c r="D246" s="842"/>
      <c r="E246" s="835" t="s">
        <v>1006</v>
      </c>
      <c r="F246" s="835"/>
      <c r="G246" s="836"/>
      <c r="H246" s="836"/>
      <c r="I246" s="836"/>
    </row>
    <row r="247" spans="1:9" ht="15.75" hidden="1">
      <c r="A247" s="834"/>
      <c r="B247" s="203"/>
      <c r="C247" s="842"/>
      <c r="D247" s="842"/>
      <c r="E247" s="835" t="s">
        <v>1006</v>
      </c>
      <c r="F247" s="835"/>
      <c r="G247" s="836"/>
      <c r="H247" s="836"/>
      <c r="I247" s="836"/>
    </row>
    <row r="248" spans="1:9" ht="15.75" hidden="1">
      <c r="A248" s="834">
        <v>2424</v>
      </c>
      <c r="B248" s="203" t="s">
        <v>286</v>
      </c>
      <c r="C248" s="842">
        <v>2</v>
      </c>
      <c r="D248" s="842">
        <v>4</v>
      </c>
      <c r="E248" s="835" t="s">
        <v>303</v>
      </c>
      <c r="F248" s="835"/>
      <c r="G248" s="836"/>
      <c r="H248" s="836"/>
      <c r="I248" s="836"/>
    </row>
    <row r="249" spans="1:9" ht="40.5" hidden="1">
      <c r="A249" s="834"/>
      <c r="B249" s="203"/>
      <c r="C249" s="842"/>
      <c r="D249" s="842"/>
      <c r="E249" s="835" t="s">
        <v>989</v>
      </c>
      <c r="F249" s="835"/>
      <c r="G249" s="836"/>
      <c r="H249" s="836"/>
      <c r="I249" s="836"/>
    </row>
    <row r="250" spans="1:9" ht="15.75" hidden="1">
      <c r="A250" s="834"/>
      <c r="B250" s="203"/>
      <c r="C250" s="842"/>
      <c r="D250" s="842"/>
      <c r="E250" s="835" t="s">
        <v>1006</v>
      </c>
      <c r="F250" s="835"/>
      <c r="G250" s="836"/>
      <c r="H250" s="836"/>
      <c r="I250" s="836"/>
    </row>
    <row r="251" spans="1:9" ht="15.75" hidden="1">
      <c r="A251" s="834"/>
      <c r="B251" s="203"/>
      <c r="C251" s="842"/>
      <c r="D251" s="842"/>
      <c r="E251" s="835" t="s">
        <v>1006</v>
      </c>
      <c r="F251" s="835"/>
      <c r="G251" s="836"/>
      <c r="H251" s="836"/>
      <c r="I251" s="836"/>
    </row>
    <row r="252" spans="1:9" ht="15.75">
      <c r="A252" s="834">
        <v>2430</v>
      </c>
      <c r="B252" s="215" t="s">
        <v>286</v>
      </c>
      <c r="C252" s="829">
        <v>3</v>
      </c>
      <c r="D252" s="829">
        <v>0</v>
      </c>
      <c r="E252" s="837" t="s">
        <v>305</v>
      </c>
      <c r="F252" s="837"/>
      <c r="G252" s="836">
        <f>H252+I252</f>
        <v>426531.42700000003</v>
      </c>
      <c r="H252" s="836">
        <f>H254+H258+H262</f>
        <v>0</v>
      </c>
      <c r="I252" s="836">
        <f>I254+I258+I262</f>
        <v>426531.42700000003</v>
      </c>
    </row>
    <row r="253" spans="1:9" s="841" customFormat="1" ht="15.75" hidden="1" customHeight="1">
      <c r="A253" s="834"/>
      <c r="B253" s="215"/>
      <c r="C253" s="829"/>
      <c r="D253" s="829"/>
      <c r="E253" s="835" t="s">
        <v>194</v>
      </c>
      <c r="F253" s="835"/>
      <c r="G253" s="838"/>
      <c r="H253" s="838"/>
      <c r="I253" s="838"/>
    </row>
    <row r="254" spans="1:9" ht="15.75" hidden="1">
      <c r="A254" s="834">
        <v>2431</v>
      </c>
      <c r="B254" s="203" t="s">
        <v>286</v>
      </c>
      <c r="C254" s="842">
        <v>3</v>
      </c>
      <c r="D254" s="842">
        <v>1</v>
      </c>
      <c r="E254" s="835" t="s">
        <v>307</v>
      </c>
      <c r="F254" s="835"/>
      <c r="G254" s="836"/>
      <c r="H254" s="836"/>
      <c r="I254" s="836"/>
    </row>
    <row r="255" spans="1:9" ht="40.5" hidden="1">
      <c r="A255" s="834"/>
      <c r="B255" s="203"/>
      <c r="C255" s="842"/>
      <c r="D255" s="842"/>
      <c r="E255" s="835" t="s">
        <v>989</v>
      </c>
      <c r="F255" s="835"/>
      <c r="G255" s="836"/>
      <c r="H255" s="836"/>
      <c r="I255" s="836"/>
    </row>
    <row r="256" spans="1:9" ht="15.75" hidden="1">
      <c r="A256" s="834"/>
      <c r="B256" s="203"/>
      <c r="C256" s="842"/>
      <c r="D256" s="842"/>
      <c r="E256" s="835" t="s">
        <v>1006</v>
      </c>
      <c r="F256" s="835"/>
      <c r="G256" s="836"/>
      <c r="H256" s="836"/>
      <c r="I256" s="836"/>
    </row>
    <row r="257" spans="1:9" ht="15.75" hidden="1">
      <c r="A257" s="834"/>
      <c r="B257" s="203"/>
      <c r="C257" s="842"/>
      <c r="D257" s="842"/>
      <c r="E257" s="835" t="s">
        <v>1006</v>
      </c>
      <c r="F257" s="835"/>
      <c r="G257" s="836"/>
      <c r="H257" s="836"/>
      <c r="I257" s="836"/>
    </row>
    <row r="258" spans="1:9" ht="15.75">
      <c r="A258" s="834">
        <v>2432</v>
      </c>
      <c r="B258" s="203" t="s">
        <v>286</v>
      </c>
      <c r="C258" s="842">
        <v>3</v>
      </c>
      <c r="D258" s="842">
        <v>2</v>
      </c>
      <c r="E258" s="835" t="s">
        <v>308</v>
      </c>
      <c r="F258" s="835"/>
      <c r="G258" s="836">
        <f>G260+G261</f>
        <v>426531.42700000003</v>
      </c>
      <c r="H258" s="836"/>
      <c r="I258" s="836">
        <f>I261+I260</f>
        <v>426531.42700000003</v>
      </c>
    </row>
    <row r="259" spans="1:9" ht="40.5">
      <c r="A259" s="834"/>
      <c r="B259" s="203"/>
      <c r="C259" s="842"/>
      <c r="D259" s="842"/>
      <c r="E259" s="835" t="s">
        <v>989</v>
      </c>
      <c r="F259" s="835"/>
      <c r="G259" s="836"/>
      <c r="H259" s="836"/>
      <c r="I259" s="836"/>
    </row>
    <row r="260" spans="1:9" ht="15.75">
      <c r="A260" s="834"/>
      <c r="B260" s="203"/>
      <c r="C260" s="842"/>
      <c r="D260" s="842"/>
      <c r="E260" s="851" t="s">
        <v>1019</v>
      </c>
      <c r="F260" s="835">
        <v>5112</v>
      </c>
      <c r="G260" s="836">
        <f>H260+I260</f>
        <v>426531.42700000003</v>
      </c>
      <c r="H260" s="836"/>
      <c r="I260" s="836">
        <f>[2]gazafikacum!F139</f>
        <v>426531.42700000003</v>
      </c>
    </row>
    <row r="261" spans="1:9" ht="15.75">
      <c r="A261" s="834"/>
      <c r="B261" s="203"/>
      <c r="C261" s="842"/>
      <c r="D261" s="842"/>
      <c r="E261" s="835" t="s">
        <v>1007</v>
      </c>
      <c r="F261" s="835">
        <v>5134</v>
      </c>
      <c r="G261" s="836">
        <f>H261+I261</f>
        <v>0</v>
      </c>
      <c r="H261" s="836"/>
      <c r="I261" s="836">
        <f>[2]gazafikacum!F145</f>
        <v>0</v>
      </c>
    </row>
    <row r="262" spans="1:9" ht="15.75" hidden="1">
      <c r="A262" s="834">
        <v>2433</v>
      </c>
      <c r="B262" s="203" t="s">
        <v>286</v>
      </c>
      <c r="C262" s="842">
        <v>3</v>
      </c>
      <c r="D262" s="842">
        <v>3</v>
      </c>
      <c r="E262" s="835" t="s">
        <v>310</v>
      </c>
      <c r="F262" s="835"/>
      <c r="G262" s="836"/>
      <c r="H262" s="836"/>
      <c r="I262" s="836"/>
    </row>
    <row r="263" spans="1:9" ht="40.5" hidden="1">
      <c r="A263" s="834"/>
      <c r="B263" s="203"/>
      <c r="C263" s="842"/>
      <c r="D263" s="842"/>
      <c r="E263" s="835" t="s">
        <v>989</v>
      </c>
      <c r="F263" s="835"/>
      <c r="G263" s="836"/>
      <c r="H263" s="836"/>
      <c r="I263" s="836"/>
    </row>
    <row r="264" spans="1:9" ht="15.75" hidden="1">
      <c r="A264" s="834"/>
      <c r="B264" s="203"/>
      <c r="C264" s="842"/>
      <c r="D264" s="842"/>
      <c r="E264" s="835" t="s">
        <v>1006</v>
      </c>
      <c r="F264" s="835"/>
      <c r="G264" s="836"/>
      <c r="H264" s="836"/>
      <c r="I264" s="836"/>
    </row>
    <row r="265" spans="1:9" ht="15.75" hidden="1">
      <c r="A265" s="834"/>
      <c r="B265" s="203"/>
      <c r="C265" s="842"/>
      <c r="D265" s="842"/>
      <c r="E265" s="835" t="s">
        <v>1006</v>
      </c>
      <c r="F265" s="835"/>
      <c r="G265" s="836"/>
      <c r="H265" s="836"/>
      <c r="I265" s="836"/>
    </row>
    <row r="266" spans="1:9" ht="30.75" hidden="1" customHeight="1">
      <c r="A266" s="834">
        <v>2440</v>
      </c>
      <c r="B266" s="215" t="s">
        <v>286</v>
      </c>
      <c r="C266" s="829">
        <v>4</v>
      </c>
      <c r="D266" s="829">
        <v>0</v>
      </c>
      <c r="E266" s="837" t="s">
        <v>318</v>
      </c>
      <c r="F266" s="837"/>
      <c r="G266" s="836">
        <f>H266+I266</f>
        <v>0</v>
      </c>
      <c r="H266" s="836">
        <f>H268+H272+H276</f>
        <v>0</v>
      </c>
      <c r="I266" s="836">
        <f>I268+I272+I276</f>
        <v>0</v>
      </c>
    </row>
    <row r="267" spans="1:9" s="841" customFormat="1" ht="10.5" hidden="1" customHeight="1">
      <c r="A267" s="834"/>
      <c r="B267" s="215"/>
      <c r="C267" s="829"/>
      <c r="D267" s="829"/>
      <c r="E267" s="835" t="s">
        <v>194</v>
      </c>
      <c r="F267" s="835"/>
      <c r="G267" s="838"/>
      <c r="H267" s="838"/>
      <c r="I267" s="838"/>
    </row>
    <row r="268" spans="1:9" ht="34.5" hidden="1" customHeight="1">
      <c r="A268" s="834">
        <v>2441</v>
      </c>
      <c r="B268" s="203" t="s">
        <v>286</v>
      </c>
      <c r="C268" s="842">
        <v>4</v>
      </c>
      <c r="D268" s="842">
        <v>1</v>
      </c>
      <c r="E268" s="835" t="s">
        <v>321</v>
      </c>
      <c r="F268" s="835"/>
      <c r="G268" s="836"/>
      <c r="H268" s="836"/>
      <c r="I268" s="836"/>
    </row>
    <row r="269" spans="1:9" ht="40.5" hidden="1">
      <c r="A269" s="834"/>
      <c r="B269" s="203"/>
      <c r="C269" s="842"/>
      <c r="D269" s="842"/>
      <c r="E269" s="835" t="s">
        <v>989</v>
      </c>
      <c r="F269" s="835"/>
      <c r="G269" s="836"/>
      <c r="H269" s="836"/>
      <c r="I269" s="836"/>
    </row>
    <row r="270" spans="1:9" ht="15.75" hidden="1">
      <c r="A270" s="834"/>
      <c r="B270" s="203"/>
      <c r="C270" s="842"/>
      <c r="D270" s="842"/>
      <c r="E270" s="835" t="s">
        <v>1006</v>
      </c>
      <c r="F270" s="835"/>
      <c r="G270" s="836"/>
      <c r="H270" s="836"/>
      <c r="I270" s="836"/>
    </row>
    <row r="271" spans="1:9" ht="15.75" hidden="1">
      <c r="A271" s="834"/>
      <c r="B271" s="203"/>
      <c r="C271" s="842"/>
      <c r="D271" s="842"/>
      <c r="E271" s="835" t="s">
        <v>1006</v>
      </c>
      <c r="F271" s="835"/>
      <c r="G271" s="836"/>
      <c r="H271" s="836"/>
      <c r="I271" s="836"/>
    </row>
    <row r="272" spans="1:9" ht="15.75" hidden="1">
      <c r="A272" s="834">
        <v>2442</v>
      </c>
      <c r="B272" s="203" t="s">
        <v>286</v>
      </c>
      <c r="C272" s="842">
        <v>4</v>
      </c>
      <c r="D272" s="842">
        <v>2</v>
      </c>
      <c r="E272" s="835" t="s">
        <v>322</v>
      </c>
      <c r="F272" s="835"/>
      <c r="G272" s="836"/>
      <c r="H272" s="836"/>
      <c r="I272" s="836"/>
    </row>
    <row r="273" spans="1:9" ht="40.5" hidden="1">
      <c r="A273" s="834"/>
      <c r="B273" s="203"/>
      <c r="C273" s="842"/>
      <c r="D273" s="842"/>
      <c r="E273" s="835" t="s">
        <v>989</v>
      </c>
      <c r="F273" s="835"/>
      <c r="G273" s="836"/>
      <c r="H273" s="836"/>
      <c r="I273" s="836"/>
    </row>
    <row r="274" spans="1:9" ht="15.75" hidden="1">
      <c r="A274" s="834"/>
      <c r="B274" s="203"/>
      <c r="C274" s="842"/>
      <c r="D274" s="842"/>
      <c r="E274" s="835" t="s">
        <v>1006</v>
      </c>
      <c r="F274" s="835"/>
      <c r="G274" s="836"/>
      <c r="H274" s="836"/>
      <c r="I274" s="836"/>
    </row>
    <row r="275" spans="1:9" ht="15.75" hidden="1">
      <c r="A275" s="834"/>
      <c r="B275" s="203"/>
      <c r="C275" s="842"/>
      <c r="D275" s="842"/>
      <c r="E275" s="835" t="s">
        <v>1006</v>
      </c>
      <c r="F275" s="835"/>
      <c r="G275" s="836"/>
      <c r="H275" s="836"/>
      <c r="I275" s="836"/>
    </row>
    <row r="276" spans="1:9" ht="15.75" hidden="1">
      <c r="A276" s="834">
        <v>2443</v>
      </c>
      <c r="B276" s="203" t="s">
        <v>286</v>
      </c>
      <c r="C276" s="842">
        <v>4</v>
      </c>
      <c r="D276" s="842">
        <v>3</v>
      </c>
      <c r="E276" s="835" t="s">
        <v>324</v>
      </c>
      <c r="F276" s="835"/>
      <c r="G276" s="836"/>
      <c r="H276" s="836"/>
      <c r="I276" s="836"/>
    </row>
    <row r="277" spans="1:9" ht="40.5" hidden="1">
      <c r="A277" s="834"/>
      <c r="B277" s="203"/>
      <c r="C277" s="842"/>
      <c r="D277" s="842"/>
      <c r="E277" s="835" t="s">
        <v>989</v>
      </c>
      <c r="F277" s="835"/>
      <c r="G277" s="836"/>
      <c r="H277" s="836"/>
      <c r="I277" s="836"/>
    </row>
    <row r="278" spans="1:9" ht="15.75" hidden="1">
      <c r="A278" s="834"/>
      <c r="B278" s="203"/>
      <c r="C278" s="842"/>
      <c r="D278" s="842"/>
      <c r="E278" s="835" t="s">
        <v>1006</v>
      </c>
      <c r="F278" s="835"/>
      <c r="G278" s="836"/>
      <c r="H278" s="836"/>
      <c r="I278" s="836"/>
    </row>
    <row r="279" spans="1:9" ht="15.75" hidden="1">
      <c r="A279" s="834"/>
      <c r="B279" s="203"/>
      <c r="C279" s="842"/>
      <c r="D279" s="842"/>
      <c r="E279" s="835" t="s">
        <v>1006</v>
      </c>
      <c r="F279" s="835"/>
      <c r="G279" s="836"/>
      <c r="H279" s="836"/>
      <c r="I279" s="836"/>
    </row>
    <row r="280" spans="1:9" ht="15.75">
      <c r="A280" s="834">
        <v>2450</v>
      </c>
      <c r="B280" s="215" t="s">
        <v>286</v>
      </c>
      <c r="C280" s="829">
        <v>5</v>
      </c>
      <c r="D280" s="829">
        <v>0</v>
      </c>
      <c r="E280" s="837" t="s">
        <v>326</v>
      </c>
      <c r="F280" s="837"/>
      <c r="G280" s="836">
        <f>H280+I280</f>
        <v>600620.25300000003</v>
      </c>
      <c r="H280" s="843">
        <f>H282+H287+H291+H295+H299</f>
        <v>28841</v>
      </c>
      <c r="I280" s="836">
        <f>I282+I287+I291+I295+I299+I327</f>
        <v>571779.25300000003</v>
      </c>
    </row>
    <row r="281" spans="1:9" s="841" customFormat="1" ht="13.5" customHeight="1">
      <c r="A281" s="834"/>
      <c r="B281" s="215"/>
      <c r="C281" s="829"/>
      <c r="D281" s="829"/>
      <c r="E281" s="835" t="s">
        <v>194</v>
      </c>
      <c r="F281" s="835"/>
      <c r="G281" s="838"/>
      <c r="H281" s="839"/>
      <c r="I281" s="838"/>
    </row>
    <row r="282" spans="1:9" ht="15" customHeight="1">
      <c r="A282" s="834">
        <v>2451</v>
      </c>
      <c r="B282" s="203" t="s">
        <v>286</v>
      </c>
      <c r="C282" s="842">
        <v>5</v>
      </c>
      <c r="D282" s="842">
        <v>1</v>
      </c>
      <c r="E282" s="835" t="s">
        <v>329</v>
      </c>
      <c r="F282" s="835"/>
      <c r="G282" s="836">
        <f>H282+I282</f>
        <v>599638.25300000003</v>
      </c>
      <c r="H282" s="843">
        <f>H284+H285</f>
        <v>28841</v>
      </c>
      <c r="I282" s="836">
        <f>I284+I286+I328</f>
        <v>570797.25300000003</v>
      </c>
    </row>
    <row r="283" spans="1:9" ht="27" customHeight="1">
      <c r="A283" s="834"/>
      <c r="B283" s="203"/>
      <c r="C283" s="842"/>
      <c r="D283" s="842"/>
      <c r="E283" s="835" t="s">
        <v>989</v>
      </c>
      <c r="F283" s="835"/>
      <c r="G283" s="836"/>
      <c r="H283" s="836"/>
      <c r="I283" s="836"/>
    </row>
    <row r="284" spans="1:9" ht="15.75" customHeight="1">
      <c r="A284" s="834"/>
      <c r="B284" s="203"/>
      <c r="C284" s="842"/>
      <c r="D284" s="842"/>
      <c r="E284" s="835" t="s">
        <v>1020</v>
      </c>
      <c r="F284" s="835">
        <v>4269</v>
      </c>
      <c r="G284" s="843">
        <f>H284+I284</f>
        <v>0</v>
      </c>
      <c r="H284" s="843">
        <f>'[2]chanap transp'!F76</f>
        <v>0</v>
      </c>
      <c r="I284" s="843"/>
    </row>
    <row r="285" spans="1:9" ht="26.25" customHeight="1">
      <c r="A285" s="834"/>
      <c r="B285" s="203"/>
      <c r="C285" s="842"/>
      <c r="D285" s="842"/>
      <c r="E285" s="835" t="s">
        <v>1010</v>
      </c>
      <c r="F285" s="835">
        <v>4637</v>
      </c>
      <c r="G285" s="843">
        <f>H285+I285</f>
        <v>28841</v>
      </c>
      <c r="H285" s="843">
        <f>'[2]chanap transp'!F104</f>
        <v>28841</v>
      </c>
      <c r="I285" s="843"/>
    </row>
    <row r="286" spans="1:9" ht="15" customHeight="1">
      <c r="A286" s="834"/>
      <c r="B286" s="203"/>
      <c r="C286" s="842"/>
      <c r="D286" s="842"/>
      <c r="E286" s="835" t="s">
        <v>1021</v>
      </c>
      <c r="F286" s="835">
        <v>5113</v>
      </c>
      <c r="G286" s="836">
        <f>H286+I286</f>
        <v>559122.25300000003</v>
      </c>
      <c r="H286" s="836"/>
      <c r="I286" s="836">
        <f>'[2]chanap transp'!F154</f>
        <v>559122.25300000003</v>
      </c>
    </row>
    <row r="287" spans="1:9" ht="30" hidden="1" customHeight="1">
      <c r="A287" s="834">
        <v>2452</v>
      </c>
      <c r="B287" s="203" t="s">
        <v>286</v>
      </c>
      <c r="C287" s="842">
        <v>5</v>
      </c>
      <c r="D287" s="842">
        <v>2</v>
      </c>
      <c r="E287" s="835" t="s">
        <v>330</v>
      </c>
      <c r="F287" s="835"/>
      <c r="G287" s="836"/>
      <c r="H287" s="836"/>
      <c r="I287" s="836"/>
    </row>
    <row r="288" spans="1:9" ht="30" hidden="1" customHeight="1">
      <c r="A288" s="834"/>
      <c r="B288" s="203"/>
      <c r="C288" s="842"/>
      <c r="D288" s="842"/>
      <c r="E288" s="835" t="s">
        <v>989</v>
      </c>
      <c r="F288" s="835"/>
      <c r="G288" s="836"/>
      <c r="H288" s="836"/>
      <c r="I288" s="836"/>
    </row>
    <row r="289" spans="1:9" ht="30" hidden="1" customHeight="1">
      <c r="A289" s="834"/>
      <c r="B289" s="203"/>
      <c r="C289" s="842"/>
      <c r="D289" s="842"/>
      <c r="E289" s="835" t="s">
        <v>1006</v>
      </c>
      <c r="F289" s="835"/>
      <c r="G289" s="836"/>
      <c r="H289" s="836"/>
      <c r="I289" s="836"/>
    </row>
    <row r="290" spans="1:9" ht="30" hidden="1" customHeight="1">
      <c r="A290" s="834"/>
      <c r="B290" s="203"/>
      <c r="C290" s="842"/>
      <c r="D290" s="842"/>
      <c r="E290" s="835" t="s">
        <v>1006</v>
      </c>
      <c r="F290" s="835"/>
      <c r="G290" s="836"/>
      <c r="H290" s="836"/>
      <c r="I290" s="836"/>
    </row>
    <row r="291" spans="1:9" ht="30" hidden="1" customHeight="1">
      <c r="A291" s="834">
        <v>2453</v>
      </c>
      <c r="B291" s="203" t="s">
        <v>286</v>
      </c>
      <c r="C291" s="842">
        <v>5</v>
      </c>
      <c r="D291" s="842">
        <v>3</v>
      </c>
      <c r="E291" s="835" t="s">
        <v>332</v>
      </c>
      <c r="F291" s="835"/>
      <c r="G291" s="836"/>
      <c r="H291" s="836"/>
      <c r="I291" s="836"/>
    </row>
    <row r="292" spans="1:9" ht="30" hidden="1" customHeight="1">
      <c r="A292" s="834"/>
      <c r="B292" s="203"/>
      <c r="C292" s="842"/>
      <c r="D292" s="842"/>
      <c r="E292" s="835" t="s">
        <v>989</v>
      </c>
      <c r="F292" s="835"/>
      <c r="G292" s="836"/>
      <c r="H292" s="836"/>
      <c r="I292" s="836"/>
    </row>
    <row r="293" spans="1:9" ht="30" hidden="1" customHeight="1">
      <c r="A293" s="834"/>
      <c r="B293" s="203"/>
      <c r="C293" s="842"/>
      <c r="D293" s="842"/>
      <c r="E293" s="835" t="s">
        <v>1006</v>
      </c>
      <c r="F293" s="835"/>
      <c r="G293" s="836"/>
      <c r="H293" s="836"/>
      <c r="I293" s="836"/>
    </row>
    <row r="294" spans="1:9" ht="30" hidden="1" customHeight="1">
      <c r="A294" s="834"/>
      <c r="B294" s="203"/>
      <c r="C294" s="842"/>
      <c r="D294" s="842"/>
      <c r="E294" s="835" t="s">
        <v>1006</v>
      </c>
      <c r="F294" s="835"/>
      <c r="G294" s="836"/>
      <c r="H294" s="836"/>
      <c r="I294" s="836"/>
    </row>
    <row r="295" spans="1:9" ht="30" hidden="1" customHeight="1">
      <c r="A295" s="834">
        <v>2454</v>
      </c>
      <c r="B295" s="203" t="s">
        <v>286</v>
      </c>
      <c r="C295" s="842">
        <v>5</v>
      </c>
      <c r="D295" s="842">
        <v>4</v>
      </c>
      <c r="E295" s="835" t="s">
        <v>334</v>
      </c>
      <c r="F295" s="835"/>
      <c r="G295" s="836"/>
      <c r="H295" s="836"/>
      <c r="I295" s="836"/>
    </row>
    <row r="296" spans="1:9" ht="30" hidden="1" customHeight="1">
      <c r="A296" s="834"/>
      <c r="B296" s="203"/>
      <c r="C296" s="842"/>
      <c r="D296" s="842"/>
      <c r="E296" s="835" t="s">
        <v>989</v>
      </c>
      <c r="F296" s="835"/>
      <c r="G296" s="836"/>
      <c r="H296" s="836"/>
      <c r="I296" s="836"/>
    </row>
    <row r="297" spans="1:9" ht="30" hidden="1" customHeight="1">
      <c r="A297" s="834"/>
      <c r="B297" s="203"/>
      <c r="C297" s="842"/>
      <c r="D297" s="842"/>
      <c r="E297" s="835" t="s">
        <v>1006</v>
      </c>
      <c r="F297" s="835"/>
      <c r="G297" s="836"/>
      <c r="H297" s="836"/>
      <c r="I297" s="836"/>
    </row>
    <row r="298" spans="1:9" ht="30" hidden="1" customHeight="1">
      <c r="A298" s="834"/>
      <c r="B298" s="203"/>
      <c r="C298" s="842"/>
      <c r="D298" s="842"/>
      <c r="E298" s="835" t="s">
        <v>1006</v>
      </c>
      <c r="F298" s="835"/>
      <c r="G298" s="836"/>
      <c r="H298" s="836"/>
      <c r="I298" s="836"/>
    </row>
    <row r="299" spans="1:9" ht="30" hidden="1" customHeight="1">
      <c r="A299" s="834">
        <v>2455</v>
      </c>
      <c r="B299" s="203" t="s">
        <v>286</v>
      </c>
      <c r="C299" s="842">
        <v>5</v>
      </c>
      <c r="D299" s="842">
        <v>5</v>
      </c>
      <c r="E299" s="835" t="s">
        <v>336</v>
      </c>
      <c r="F299" s="835"/>
      <c r="G299" s="836"/>
      <c r="H299" s="836"/>
      <c r="I299" s="836"/>
    </row>
    <row r="300" spans="1:9" ht="30" hidden="1" customHeight="1">
      <c r="A300" s="834"/>
      <c r="B300" s="203"/>
      <c r="C300" s="842"/>
      <c r="D300" s="842"/>
      <c r="E300" s="835" t="s">
        <v>989</v>
      </c>
      <c r="F300" s="835"/>
      <c r="G300" s="836"/>
      <c r="H300" s="836"/>
      <c r="I300" s="836"/>
    </row>
    <row r="301" spans="1:9" ht="30" hidden="1" customHeight="1">
      <c r="A301" s="834"/>
      <c r="B301" s="203"/>
      <c r="C301" s="842"/>
      <c r="D301" s="842"/>
      <c r="E301" s="835" t="s">
        <v>1006</v>
      </c>
      <c r="F301" s="835"/>
      <c r="G301" s="836"/>
      <c r="H301" s="836"/>
      <c r="I301" s="836"/>
    </row>
    <row r="302" spans="1:9" ht="30" hidden="1" customHeight="1">
      <c r="A302" s="834"/>
      <c r="B302" s="203"/>
      <c r="C302" s="842"/>
      <c r="D302" s="842"/>
      <c r="E302" s="835" t="s">
        <v>1006</v>
      </c>
      <c r="F302" s="835"/>
      <c r="G302" s="836"/>
      <c r="H302" s="836"/>
      <c r="I302" s="836"/>
    </row>
    <row r="303" spans="1:9" ht="30" hidden="1" customHeight="1">
      <c r="A303" s="834">
        <v>2460</v>
      </c>
      <c r="B303" s="215" t="s">
        <v>286</v>
      </c>
      <c r="C303" s="829">
        <v>6</v>
      </c>
      <c r="D303" s="829">
        <v>0</v>
      </c>
      <c r="E303" s="837" t="s">
        <v>338</v>
      </c>
      <c r="F303" s="837"/>
      <c r="G303" s="836">
        <f>H303+I303</f>
        <v>0</v>
      </c>
      <c r="H303" s="836">
        <f>H305</f>
        <v>0</v>
      </c>
      <c r="I303" s="836">
        <f>I305</f>
        <v>0</v>
      </c>
    </row>
    <row r="304" spans="1:9" s="841" customFormat="1" ht="30" hidden="1" customHeight="1">
      <c r="A304" s="834"/>
      <c r="B304" s="215"/>
      <c r="C304" s="829"/>
      <c r="D304" s="829"/>
      <c r="E304" s="835" t="s">
        <v>194</v>
      </c>
      <c r="F304" s="835"/>
      <c r="G304" s="838"/>
      <c r="H304" s="838"/>
      <c r="I304" s="838"/>
    </row>
    <row r="305" spans="1:9" ht="30" hidden="1" customHeight="1">
      <c r="A305" s="834">
        <v>2461</v>
      </c>
      <c r="B305" s="203" t="s">
        <v>286</v>
      </c>
      <c r="C305" s="842">
        <v>6</v>
      </c>
      <c r="D305" s="842">
        <v>1</v>
      </c>
      <c r="E305" s="835" t="s">
        <v>341</v>
      </c>
      <c r="F305" s="835"/>
      <c r="G305" s="836"/>
      <c r="H305" s="836"/>
      <c r="I305" s="836"/>
    </row>
    <row r="306" spans="1:9" ht="30" hidden="1" customHeight="1">
      <c r="A306" s="834"/>
      <c r="B306" s="203"/>
      <c r="C306" s="842"/>
      <c r="D306" s="842"/>
      <c r="E306" s="835" t="s">
        <v>989</v>
      </c>
      <c r="F306" s="835"/>
      <c r="G306" s="836"/>
      <c r="H306" s="836"/>
      <c r="I306" s="836"/>
    </row>
    <row r="307" spans="1:9" ht="30" hidden="1" customHeight="1">
      <c r="A307" s="834"/>
      <c r="B307" s="203"/>
      <c r="C307" s="842"/>
      <c r="D307" s="842"/>
      <c r="E307" s="835" t="s">
        <v>1006</v>
      </c>
      <c r="F307" s="835"/>
      <c r="G307" s="836"/>
      <c r="H307" s="836"/>
      <c r="I307" s="836"/>
    </row>
    <row r="308" spans="1:9" ht="30" hidden="1" customHeight="1">
      <c r="A308" s="834"/>
      <c r="B308" s="203"/>
      <c r="C308" s="842"/>
      <c r="D308" s="842"/>
      <c r="E308" s="835" t="s">
        <v>1006</v>
      </c>
      <c r="F308" s="835"/>
      <c r="G308" s="836"/>
      <c r="H308" s="836"/>
      <c r="I308" s="836"/>
    </row>
    <row r="309" spans="1:9" ht="30" hidden="1" customHeight="1">
      <c r="A309" s="834">
        <v>2470</v>
      </c>
      <c r="B309" s="215" t="s">
        <v>286</v>
      </c>
      <c r="C309" s="829">
        <v>7</v>
      </c>
      <c r="D309" s="829">
        <v>0</v>
      </c>
      <c r="E309" s="837" t="s">
        <v>342</v>
      </c>
      <c r="F309" s="837"/>
      <c r="G309" s="836">
        <f>H309+I309</f>
        <v>0</v>
      </c>
      <c r="H309" s="836">
        <f>H311+H315+H319+H323</f>
        <v>0</v>
      </c>
      <c r="I309" s="836">
        <f>I311+I315+I319+I323</f>
        <v>0</v>
      </c>
    </row>
    <row r="310" spans="1:9" s="841" customFormat="1" ht="30" hidden="1" customHeight="1">
      <c r="A310" s="834"/>
      <c r="B310" s="215"/>
      <c r="C310" s="829"/>
      <c r="D310" s="829"/>
      <c r="E310" s="835" t="s">
        <v>194</v>
      </c>
      <c r="F310" s="835"/>
      <c r="G310" s="838"/>
      <c r="H310" s="838"/>
      <c r="I310" s="838"/>
    </row>
    <row r="311" spans="1:9" ht="30" hidden="1" customHeight="1">
      <c r="A311" s="834">
        <v>2471</v>
      </c>
      <c r="B311" s="203" t="s">
        <v>286</v>
      </c>
      <c r="C311" s="842">
        <v>7</v>
      </c>
      <c r="D311" s="842">
        <v>1</v>
      </c>
      <c r="E311" s="835" t="s">
        <v>344</v>
      </c>
      <c r="F311" s="835"/>
      <c r="G311" s="836"/>
      <c r="H311" s="836"/>
      <c r="I311" s="836"/>
    </row>
    <row r="312" spans="1:9" ht="30" hidden="1" customHeight="1">
      <c r="A312" s="834"/>
      <c r="B312" s="203"/>
      <c r="C312" s="842"/>
      <c r="D312" s="842"/>
      <c r="E312" s="835" t="s">
        <v>989</v>
      </c>
      <c r="F312" s="835"/>
      <c r="G312" s="836"/>
      <c r="H312" s="836"/>
      <c r="I312" s="836"/>
    </row>
    <row r="313" spans="1:9" ht="30" hidden="1" customHeight="1">
      <c r="A313" s="834"/>
      <c r="B313" s="203"/>
      <c r="C313" s="842"/>
      <c r="D313" s="842"/>
      <c r="E313" s="835" t="s">
        <v>1006</v>
      </c>
      <c r="F313" s="835"/>
      <c r="G313" s="836"/>
      <c r="H313" s="836"/>
      <c r="I313" s="836"/>
    </row>
    <row r="314" spans="1:9" ht="30" hidden="1" customHeight="1">
      <c r="A314" s="834"/>
      <c r="B314" s="203"/>
      <c r="C314" s="842"/>
      <c r="D314" s="842"/>
      <c r="E314" s="835" t="s">
        <v>1006</v>
      </c>
      <c r="F314" s="835"/>
      <c r="G314" s="836"/>
      <c r="H314" s="836"/>
      <c r="I314" s="836"/>
    </row>
    <row r="315" spans="1:9" ht="30" hidden="1" customHeight="1">
      <c r="A315" s="834">
        <v>2472</v>
      </c>
      <c r="B315" s="203" t="s">
        <v>286</v>
      </c>
      <c r="C315" s="842">
        <v>7</v>
      </c>
      <c r="D315" s="842">
        <v>2</v>
      </c>
      <c r="E315" s="835" t="s">
        <v>345</v>
      </c>
      <c r="F315" s="835"/>
      <c r="G315" s="836"/>
      <c r="H315" s="836"/>
      <c r="I315" s="836"/>
    </row>
    <row r="316" spans="1:9" ht="30" hidden="1" customHeight="1">
      <c r="A316" s="834"/>
      <c r="B316" s="203"/>
      <c r="C316" s="842"/>
      <c r="D316" s="842"/>
      <c r="E316" s="835" t="s">
        <v>989</v>
      </c>
      <c r="F316" s="835"/>
      <c r="G316" s="836"/>
      <c r="H316" s="836"/>
      <c r="I316" s="836"/>
    </row>
    <row r="317" spans="1:9" ht="30" hidden="1" customHeight="1">
      <c r="A317" s="834"/>
      <c r="B317" s="203"/>
      <c r="C317" s="842"/>
      <c r="D317" s="842"/>
      <c r="E317" s="835" t="s">
        <v>1006</v>
      </c>
      <c r="F317" s="835"/>
      <c r="G317" s="836"/>
      <c r="H317" s="836"/>
      <c r="I317" s="836"/>
    </row>
    <row r="318" spans="1:9" ht="30" hidden="1" customHeight="1">
      <c r="A318" s="834"/>
      <c r="B318" s="203"/>
      <c r="C318" s="842"/>
      <c r="D318" s="842"/>
      <c r="E318" s="835" t="s">
        <v>1006</v>
      </c>
      <c r="F318" s="835"/>
      <c r="G318" s="836"/>
      <c r="H318" s="836"/>
      <c r="I318" s="836"/>
    </row>
    <row r="319" spans="1:9" ht="0.75" hidden="1" customHeight="1">
      <c r="A319" s="834">
        <v>2473</v>
      </c>
      <c r="B319" s="203" t="s">
        <v>286</v>
      </c>
      <c r="C319" s="842">
        <v>7</v>
      </c>
      <c r="D319" s="842">
        <v>3</v>
      </c>
      <c r="E319" s="835" t="s">
        <v>347</v>
      </c>
      <c r="F319" s="835"/>
      <c r="G319" s="836"/>
      <c r="H319" s="836"/>
      <c r="I319" s="836"/>
    </row>
    <row r="320" spans="1:9" ht="30" hidden="1" customHeight="1">
      <c r="A320" s="834"/>
      <c r="B320" s="203"/>
      <c r="C320" s="842"/>
      <c r="D320" s="842"/>
      <c r="E320" s="835" t="s">
        <v>989</v>
      </c>
      <c r="F320" s="835"/>
      <c r="G320" s="836"/>
      <c r="H320" s="836"/>
      <c r="I320" s="836"/>
    </row>
    <row r="321" spans="1:9" ht="30" hidden="1" customHeight="1">
      <c r="A321" s="834"/>
      <c r="B321" s="203"/>
      <c r="C321" s="842"/>
      <c r="D321" s="842"/>
      <c r="E321" s="835" t="s">
        <v>1006</v>
      </c>
      <c r="F321" s="835"/>
      <c r="G321" s="836"/>
      <c r="H321" s="836"/>
      <c r="I321" s="836"/>
    </row>
    <row r="322" spans="1:9" ht="30" hidden="1" customHeight="1">
      <c r="A322" s="834"/>
      <c r="B322" s="203"/>
      <c r="C322" s="842"/>
      <c r="D322" s="842"/>
      <c r="E322" s="835" t="s">
        <v>1006</v>
      </c>
      <c r="F322" s="835"/>
      <c r="G322" s="836"/>
      <c r="H322" s="836"/>
      <c r="I322" s="836"/>
    </row>
    <row r="323" spans="1:9" ht="30" hidden="1" customHeight="1">
      <c r="A323" s="834">
        <v>2474</v>
      </c>
      <c r="B323" s="203" t="s">
        <v>286</v>
      </c>
      <c r="C323" s="842">
        <v>7</v>
      </c>
      <c r="D323" s="842">
        <v>4</v>
      </c>
      <c r="E323" s="835" t="s">
        <v>349</v>
      </c>
      <c r="F323" s="835"/>
      <c r="G323" s="836"/>
      <c r="H323" s="836"/>
      <c r="I323" s="836"/>
    </row>
    <row r="324" spans="1:9" ht="30" hidden="1" customHeight="1">
      <c r="A324" s="834"/>
      <c r="B324" s="203"/>
      <c r="C324" s="842"/>
      <c r="D324" s="842"/>
      <c r="E324" s="835" t="s">
        <v>989</v>
      </c>
      <c r="F324" s="835"/>
      <c r="G324" s="836"/>
      <c r="H324" s="836"/>
      <c r="I324" s="836"/>
    </row>
    <row r="325" spans="1:9" ht="30" hidden="1" customHeight="1">
      <c r="A325" s="834"/>
      <c r="B325" s="203"/>
      <c r="C325" s="842"/>
      <c r="D325" s="842"/>
      <c r="E325" s="835" t="s">
        <v>1006</v>
      </c>
      <c r="F325" s="835"/>
      <c r="G325" s="836"/>
      <c r="H325" s="836"/>
      <c r="I325" s="836"/>
    </row>
    <row r="326" spans="1:9" ht="30" hidden="1" customHeight="1">
      <c r="A326" s="834"/>
      <c r="B326" s="203"/>
      <c r="C326" s="842"/>
      <c r="D326" s="842"/>
      <c r="E326" s="835" t="s">
        <v>1006</v>
      </c>
      <c r="F326" s="835"/>
      <c r="G326" s="836"/>
      <c r="H326" s="836"/>
      <c r="I326" s="836"/>
    </row>
    <row r="327" spans="1:9" ht="30" customHeight="1">
      <c r="A327" s="834"/>
      <c r="B327" s="203"/>
      <c r="C327" s="842"/>
      <c r="D327" s="842"/>
      <c r="E327" s="835" t="s">
        <v>1004</v>
      </c>
      <c r="F327" s="835">
        <v>5129</v>
      </c>
      <c r="G327" s="836">
        <f>I327</f>
        <v>982</v>
      </c>
      <c r="H327" s="836"/>
      <c r="I327" s="836">
        <f>'[2]chanap transp'!F157</f>
        <v>982</v>
      </c>
    </row>
    <row r="328" spans="1:9" ht="18.75" customHeight="1">
      <c r="A328" s="834"/>
      <c r="B328" s="203"/>
      <c r="C328" s="842"/>
      <c r="D328" s="842"/>
      <c r="E328" s="835" t="s">
        <v>1007</v>
      </c>
      <c r="F328" s="835">
        <v>5134</v>
      </c>
      <c r="G328" s="843">
        <f>H328+I328</f>
        <v>11675</v>
      </c>
      <c r="H328" s="843"/>
      <c r="I328" s="843">
        <f>'[2]chanap transp'!F161</f>
        <v>11675</v>
      </c>
    </row>
    <row r="329" spans="1:9" ht="24" hidden="1" customHeight="1">
      <c r="A329" s="834">
        <v>2480</v>
      </c>
      <c r="B329" s="215" t="s">
        <v>286</v>
      </c>
      <c r="C329" s="829">
        <v>8</v>
      </c>
      <c r="D329" s="829">
        <v>0</v>
      </c>
      <c r="E329" s="837" t="s">
        <v>351</v>
      </c>
      <c r="F329" s="837"/>
      <c r="G329" s="843">
        <f>H329+I329</f>
        <v>0</v>
      </c>
      <c r="H329" s="843">
        <f>H331+H335+H339+H343+H349+H346</f>
        <v>0</v>
      </c>
      <c r="I329" s="843">
        <f>I331+I335+I339+I343+I349+I346</f>
        <v>0</v>
      </c>
    </row>
    <row r="330" spans="1:9" s="841" customFormat="1" ht="24.75" hidden="1" customHeight="1">
      <c r="A330" s="834"/>
      <c r="B330" s="215"/>
      <c r="C330" s="829"/>
      <c r="D330" s="829"/>
      <c r="E330" s="835" t="s">
        <v>194</v>
      </c>
      <c r="F330" s="835"/>
      <c r="G330" s="839"/>
      <c r="H330" s="839"/>
      <c r="I330" s="839"/>
    </row>
    <row r="331" spans="1:9" ht="24.75" hidden="1" customHeight="1">
      <c r="A331" s="834">
        <v>2481</v>
      </c>
      <c r="B331" s="203" t="s">
        <v>286</v>
      </c>
      <c r="C331" s="842">
        <v>8</v>
      </c>
      <c r="D331" s="842">
        <v>1</v>
      </c>
      <c r="E331" s="835" t="s">
        <v>354</v>
      </c>
      <c r="F331" s="835"/>
      <c r="G331" s="843"/>
      <c r="H331" s="843"/>
      <c r="I331" s="843"/>
    </row>
    <row r="332" spans="1:9" ht="24.75" hidden="1" customHeight="1">
      <c r="A332" s="834"/>
      <c r="B332" s="203"/>
      <c r="C332" s="842"/>
      <c r="D332" s="842"/>
      <c r="E332" s="835" t="s">
        <v>989</v>
      </c>
      <c r="F332" s="835"/>
      <c r="G332" s="843"/>
      <c r="H332" s="843"/>
      <c r="I332" s="843"/>
    </row>
    <row r="333" spans="1:9" ht="24.75" hidden="1" customHeight="1">
      <c r="A333" s="834"/>
      <c r="B333" s="203"/>
      <c r="C333" s="842"/>
      <c r="D333" s="842"/>
      <c r="E333" s="835" t="s">
        <v>1006</v>
      </c>
      <c r="F333" s="835"/>
      <c r="G333" s="843"/>
      <c r="H333" s="843"/>
      <c r="I333" s="843"/>
    </row>
    <row r="334" spans="1:9" ht="24.75" hidden="1" customHeight="1">
      <c r="A334" s="834"/>
      <c r="B334" s="203"/>
      <c r="C334" s="842"/>
      <c r="D334" s="842"/>
      <c r="E334" s="835" t="s">
        <v>1006</v>
      </c>
      <c r="F334" s="835"/>
      <c r="G334" s="843"/>
      <c r="H334" s="843"/>
      <c r="I334" s="843"/>
    </row>
    <row r="335" spans="1:9" ht="24.75" hidden="1" customHeight="1">
      <c r="A335" s="834">
        <v>2482</v>
      </c>
      <c r="B335" s="203" t="s">
        <v>286</v>
      </c>
      <c r="C335" s="842">
        <v>8</v>
      </c>
      <c r="D335" s="842">
        <v>2</v>
      </c>
      <c r="E335" s="835" t="s">
        <v>355</v>
      </c>
      <c r="F335" s="835"/>
      <c r="G335" s="843"/>
      <c r="H335" s="843"/>
      <c r="I335" s="843"/>
    </row>
    <row r="336" spans="1:9" ht="24.75" hidden="1" customHeight="1">
      <c r="A336" s="834"/>
      <c r="B336" s="203"/>
      <c r="C336" s="842"/>
      <c r="D336" s="842"/>
      <c r="E336" s="835" t="s">
        <v>989</v>
      </c>
      <c r="F336" s="835"/>
      <c r="G336" s="843"/>
      <c r="H336" s="843"/>
      <c r="I336" s="843"/>
    </row>
    <row r="337" spans="1:9" ht="24.75" hidden="1" customHeight="1">
      <c r="A337" s="834"/>
      <c r="B337" s="203"/>
      <c r="C337" s="842"/>
      <c r="D337" s="842"/>
      <c r="E337" s="835" t="s">
        <v>1006</v>
      </c>
      <c r="F337" s="835"/>
      <c r="G337" s="843"/>
      <c r="H337" s="843"/>
      <c r="I337" s="843"/>
    </row>
    <row r="338" spans="1:9" ht="24.75" hidden="1" customHeight="1">
      <c r="A338" s="834"/>
      <c r="B338" s="203"/>
      <c r="C338" s="842"/>
      <c r="D338" s="842"/>
      <c r="E338" s="835" t="s">
        <v>1006</v>
      </c>
      <c r="F338" s="835"/>
      <c r="G338" s="843"/>
      <c r="H338" s="843"/>
      <c r="I338" s="843"/>
    </row>
    <row r="339" spans="1:9" ht="24.75" hidden="1" customHeight="1">
      <c r="A339" s="834">
        <v>2483</v>
      </c>
      <c r="B339" s="203" t="s">
        <v>286</v>
      </c>
      <c r="C339" s="842">
        <v>8</v>
      </c>
      <c r="D339" s="842">
        <v>3</v>
      </c>
      <c r="E339" s="835" t="s">
        <v>357</v>
      </c>
      <c r="F339" s="835"/>
      <c r="G339" s="843"/>
      <c r="H339" s="843"/>
      <c r="I339" s="843"/>
    </row>
    <row r="340" spans="1:9" ht="24.75" hidden="1" customHeight="1">
      <c r="A340" s="834"/>
      <c r="B340" s="203"/>
      <c r="C340" s="842"/>
      <c r="D340" s="842"/>
      <c r="E340" s="835" t="s">
        <v>989</v>
      </c>
      <c r="F340" s="835"/>
      <c r="G340" s="843"/>
      <c r="H340" s="843"/>
      <c r="I340" s="843"/>
    </row>
    <row r="341" spans="1:9" ht="24.75" hidden="1" customHeight="1">
      <c r="A341" s="834"/>
      <c r="B341" s="203"/>
      <c r="C341" s="842"/>
      <c r="D341" s="842"/>
      <c r="E341" s="835" t="s">
        <v>1006</v>
      </c>
      <c r="F341" s="835"/>
      <c r="G341" s="843"/>
      <c r="H341" s="843"/>
      <c r="I341" s="843"/>
    </row>
    <row r="342" spans="1:9" ht="24.75" hidden="1" customHeight="1">
      <c r="A342" s="834"/>
      <c r="B342" s="203"/>
      <c r="C342" s="842"/>
      <c r="D342" s="842"/>
      <c r="E342" s="835" t="s">
        <v>1006</v>
      </c>
      <c r="F342" s="835"/>
      <c r="G342" s="843"/>
      <c r="H342" s="843"/>
      <c r="I342" s="843"/>
    </row>
    <row r="343" spans="1:9" ht="24.75" hidden="1" customHeight="1">
      <c r="A343" s="834">
        <v>2484</v>
      </c>
      <c r="B343" s="203" t="s">
        <v>286</v>
      </c>
      <c r="C343" s="842">
        <v>8</v>
      </c>
      <c r="D343" s="842">
        <v>4</v>
      </c>
      <c r="E343" s="835" t="s">
        <v>359</v>
      </c>
      <c r="F343" s="835"/>
      <c r="G343" s="843"/>
      <c r="H343" s="843"/>
      <c r="I343" s="843"/>
    </row>
    <row r="344" spans="1:9" ht="24.75" hidden="1" customHeight="1">
      <c r="A344" s="834"/>
      <c r="B344" s="203"/>
      <c r="C344" s="842"/>
      <c r="D344" s="842"/>
      <c r="E344" s="835" t="s">
        <v>989</v>
      </c>
      <c r="F344" s="835"/>
      <c r="G344" s="843"/>
      <c r="H344" s="843"/>
      <c r="I344" s="843"/>
    </row>
    <row r="345" spans="1:9" ht="24.75" hidden="1" customHeight="1">
      <c r="A345" s="834"/>
      <c r="B345" s="203"/>
      <c r="C345" s="842"/>
      <c r="D345" s="842"/>
      <c r="E345" s="835" t="s">
        <v>1006</v>
      </c>
      <c r="F345" s="835"/>
      <c r="G345" s="843"/>
      <c r="H345" s="843"/>
      <c r="I345" s="843"/>
    </row>
    <row r="346" spans="1:9" ht="24.75" hidden="1" customHeight="1">
      <c r="A346" s="834">
        <v>2485</v>
      </c>
      <c r="B346" s="203" t="s">
        <v>286</v>
      </c>
      <c r="C346" s="203" t="s">
        <v>231</v>
      </c>
      <c r="D346" s="203" t="s">
        <v>219</v>
      </c>
      <c r="E346" s="835" t="s">
        <v>361</v>
      </c>
      <c r="F346" s="835"/>
      <c r="G346" s="843">
        <f>H346+I346</f>
        <v>0</v>
      </c>
      <c r="H346" s="843">
        <f>H348</f>
        <v>0</v>
      </c>
      <c r="I346" s="843">
        <f>I348</f>
        <v>0</v>
      </c>
    </row>
    <row r="347" spans="1:9" ht="24.75" hidden="1" customHeight="1">
      <c r="A347" s="834"/>
      <c r="B347" s="203"/>
      <c r="C347" s="842"/>
      <c r="D347" s="842"/>
      <c r="E347" s="849" t="s">
        <v>989</v>
      </c>
      <c r="F347" s="835"/>
      <c r="G347" s="843"/>
      <c r="H347" s="843"/>
      <c r="I347" s="843"/>
    </row>
    <row r="348" spans="1:9" ht="15" hidden="1" customHeight="1">
      <c r="A348" s="834"/>
      <c r="B348" s="203"/>
      <c r="C348" s="842"/>
      <c r="D348" s="842"/>
      <c r="E348" s="835" t="s">
        <v>1007</v>
      </c>
      <c r="F348" s="835">
        <v>5134</v>
      </c>
      <c r="G348" s="843">
        <f>H348+I348</f>
        <v>0</v>
      </c>
      <c r="H348" s="843"/>
      <c r="I348" s="843">
        <f>'[2]transp nax'!F161</f>
        <v>0</v>
      </c>
    </row>
    <row r="349" spans="1:9" ht="24.75" hidden="1" customHeight="1">
      <c r="A349" s="834">
        <v>2485</v>
      </c>
      <c r="B349" s="203" t="s">
        <v>286</v>
      </c>
      <c r="C349" s="842">
        <v>8</v>
      </c>
      <c r="D349" s="842">
        <v>7</v>
      </c>
      <c r="E349" s="835" t="s">
        <v>365</v>
      </c>
      <c r="F349" s="835"/>
      <c r="G349" s="843">
        <f>H349+I349</f>
        <v>0</v>
      </c>
      <c r="H349" s="843">
        <f>H351</f>
        <v>0</v>
      </c>
      <c r="I349" s="843">
        <f>I352</f>
        <v>0</v>
      </c>
    </row>
    <row r="350" spans="1:9" ht="40.5" hidden="1">
      <c r="A350" s="834"/>
      <c r="B350" s="203"/>
      <c r="C350" s="842"/>
      <c r="D350" s="842"/>
      <c r="E350" s="835" t="s">
        <v>989</v>
      </c>
      <c r="F350" s="835"/>
      <c r="G350" s="843"/>
      <c r="H350" s="843"/>
      <c r="I350" s="843"/>
    </row>
    <row r="351" spans="1:9" ht="15.75" hidden="1">
      <c r="A351" s="834"/>
      <c r="B351" s="203"/>
      <c r="C351" s="842"/>
      <c r="D351" s="842"/>
      <c r="E351" s="835" t="s">
        <v>1022</v>
      </c>
      <c r="F351" s="835"/>
      <c r="G351" s="843">
        <f>H351+I351</f>
        <v>0</v>
      </c>
      <c r="H351" s="843">
        <f>'[2]ajl nax'!F64</f>
        <v>0</v>
      </c>
      <c r="I351" s="843"/>
    </row>
    <row r="352" spans="1:9" ht="15.75" hidden="1">
      <c r="A352" s="834"/>
      <c r="B352" s="203"/>
      <c r="C352" s="842"/>
      <c r="D352" s="842"/>
      <c r="E352" s="835" t="s">
        <v>1007</v>
      </c>
      <c r="F352" s="835"/>
      <c r="G352" s="843">
        <f>H352+I352</f>
        <v>0</v>
      </c>
      <c r="H352" s="843"/>
      <c r="I352" s="843">
        <f>'[2]ajl nax'!F161</f>
        <v>0</v>
      </c>
    </row>
    <row r="353" spans="1:9" ht="27.75" customHeight="1">
      <c r="A353" s="834">
        <v>2490</v>
      </c>
      <c r="B353" s="215" t="s">
        <v>286</v>
      </c>
      <c r="C353" s="829">
        <v>9</v>
      </c>
      <c r="D353" s="829">
        <v>0</v>
      </c>
      <c r="E353" s="837" t="s">
        <v>368</v>
      </c>
      <c r="F353" s="837"/>
      <c r="G353" s="843">
        <f>H353+I353</f>
        <v>-260000</v>
      </c>
      <c r="H353" s="843">
        <f>H355</f>
        <v>0</v>
      </c>
      <c r="I353" s="843">
        <f>I355</f>
        <v>-260000</v>
      </c>
    </row>
    <row r="354" spans="1:9" s="841" customFormat="1" ht="10.5" customHeight="1">
      <c r="A354" s="834"/>
      <c r="B354" s="215"/>
      <c r="C354" s="829"/>
      <c r="D354" s="829"/>
      <c r="E354" s="835" t="s">
        <v>194</v>
      </c>
      <c r="F354" s="835"/>
      <c r="G354" s="839"/>
      <c r="H354" s="839"/>
      <c r="I354" s="839"/>
    </row>
    <row r="355" spans="1:9" ht="15" customHeight="1">
      <c r="A355" s="834">
        <v>2491</v>
      </c>
      <c r="B355" s="203" t="s">
        <v>286</v>
      </c>
      <c r="C355" s="842">
        <v>9</v>
      </c>
      <c r="D355" s="842">
        <v>1</v>
      </c>
      <c r="E355" s="835" t="s">
        <v>368</v>
      </c>
      <c r="F355" s="835"/>
      <c r="G355" s="843">
        <f>H355+I355</f>
        <v>-260000</v>
      </c>
      <c r="H355" s="843">
        <f>H357+H358</f>
        <v>0</v>
      </c>
      <c r="I355" s="843">
        <f>I357+I358</f>
        <v>-260000</v>
      </c>
    </row>
    <row r="356" spans="1:9" ht="25.5" customHeight="1">
      <c r="A356" s="834"/>
      <c r="B356" s="203"/>
      <c r="C356" s="842"/>
      <c r="D356" s="842"/>
      <c r="E356" s="835" t="s">
        <v>989</v>
      </c>
      <c r="F356" s="835"/>
      <c r="G356" s="843"/>
      <c r="H356" s="843"/>
      <c r="I356" s="843"/>
    </row>
    <row r="357" spans="1:9" ht="12.75" customHeight="1">
      <c r="A357" s="834"/>
      <c r="B357" s="203"/>
      <c r="C357" s="842"/>
      <c r="D357" s="842"/>
      <c r="E357" s="835" t="s">
        <v>938</v>
      </c>
      <c r="F357" s="835">
        <v>8111</v>
      </c>
      <c r="G357" s="843">
        <f>H357+I357</f>
        <v>0</v>
      </c>
      <c r="H357" s="843"/>
      <c r="I357" s="843">
        <f>'[2]tntes harab'!F156</f>
        <v>0</v>
      </c>
    </row>
    <row r="358" spans="1:9" ht="12" customHeight="1">
      <c r="A358" s="834"/>
      <c r="B358" s="203"/>
      <c r="C358" s="842"/>
      <c r="D358" s="842"/>
      <c r="E358" s="835" t="s">
        <v>970</v>
      </c>
      <c r="F358" s="835">
        <v>8411</v>
      </c>
      <c r="G358" s="843">
        <f>H358+I358</f>
        <v>-260000</v>
      </c>
      <c r="H358" s="843"/>
      <c r="I358" s="843">
        <f>'[2]tntes harab'!F172</f>
        <v>-260000</v>
      </c>
    </row>
    <row r="359" spans="1:9" s="832" customFormat="1" ht="46.5" customHeight="1">
      <c r="A359" s="828">
        <v>2500</v>
      </c>
      <c r="B359" s="215" t="s">
        <v>371</v>
      </c>
      <c r="C359" s="829">
        <v>0</v>
      </c>
      <c r="D359" s="829">
        <v>0</v>
      </c>
      <c r="E359" s="830" t="s">
        <v>1023</v>
      </c>
      <c r="F359" s="830"/>
      <c r="G359" s="852">
        <f>H359+I359</f>
        <v>97707.95</v>
      </c>
      <c r="H359" s="852">
        <f>H361+H370+H376+H382+H388+H396</f>
        <v>91890.15</v>
      </c>
      <c r="I359" s="852">
        <f>I361+I370+I376+I382+I388+I396+I368</f>
        <v>5817.8</v>
      </c>
    </row>
    <row r="360" spans="1:9" ht="11.25" customHeight="1">
      <c r="A360" s="834"/>
      <c r="B360" s="215"/>
      <c r="C360" s="829"/>
      <c r="D360" s="829"/>
      <c r="E360" s="835" t="s">
        <v>191</v>
      </c>
      <c r="F360" s="835"/>
      <c r="G360" s="843"/>
      <c r="H360" s="843"/>
      <c r="I360" s="843"/>
    </row>
    <row r="361" spans="1:9" ht="15.75">
      <c r="A361" s="834">
        <v>2510</v>
      </c>
      <c r="B361" s="215" t="s">
        <v>371</v>
      </c>
      <c r="C361" s="829">
        <v>1</v>
      </c>
      <c r="D361" s="829">
        <v>0</v>
      </c>
      <c r="E361" s="837" t="s">
        <v>375</v>
      </c>
      <c r="F361" s="837"/>
      <c r="G361" s="843">
        <f>H361+I361</f>
        <v>88476.7</v>
      </c>
      <c r="H361" s="843">
        <f>H363+H366+H367</f>
        <v>85818.9</v>
      </c>
      <c r="I361" s="843">
        <f>I363+I368+I369</f>
        <v>2657.8</v>
      </c>
    </row>
    <row r="362" spans="1:9" s="841" customFormat="1" ht="10.5" customHeight="1">
      <c r="A362" s="834"/>
      <c r="B362" s="215"/>
      <c r="C362" s="829"/>
      <c r="D362" s="829"/>
      <c r="E362" s="835" t="s">
        <v>194</v>
      </c>
      <c r="F362" s="835"/>
      <c r="G362" s="839"/>
      <c r="H362" s="839"/>
      <c r="I362" s="839"/>
    </row>
    <row r="363" spans="1:9" ht="12.75" customHeight="1">
      <c r="A363" s="834">
        <v>2511</v>
      </c>
      <c r="B363" s="203" t="s">
        <v>371</v>
      </c>
      <c r="C363" s="842">
        <v>1</v>
      </c>
      <c r="D363" s="842">
        <v>1</v>
      </c>
      <c r="E363" s="835" t="s">
        <v>375</v>
      </c>
      <c r="F363" s="835">
        <v>4213</v>
      </c>
      <c r="G363" s="843">
        <f>H363+I363</f>
        <v>0</v>
      </c>
      <c r="H363" s="843">
        <f>H365</f>
        <v>0</v>
      </c>
      <c r="I363" s="843">
        <f>I365</f>
        <v>0</v>
      </c>
    </row>
    <row r="364" spans="1:9" ht="27" customHeight="1">
      <c r="A364" s="834"/>
      <c r="B364" s="203"/>
      <c r="C364" s="842"/>
      <c r="D364" s="842"/>
      <c r="E364" s="835" t="s">
        <v>989</v>
      </c>
      <c r="F364" s="835"/>
      <c r="G364" s="843"/>
      <c r="H364" s="843"/>
      <c r="I364" s="843"/>
    </row>
    <row r="365" spans="1:9" ht="13.5" customHeight="1">
      <c r="A365" s="834"/>
      <c r="B365" s="203"/>
      <c r="C365" s="842"/>
      <c r="D365" s="842"/>
      <c r="E365" s="835" t="s">
        <v>717</v>
      </c>
      <c r="F365" s="835"/>
      <c r="G365" s="843">
        <f>H365</f>
        <v>0</v>
      </c>
      <c r="H365" s="843">
        <f>[2]axb!F45</f>
        <v>0</v>
      </c>
      <c r="I365" s="843"/>
    </row>
    <row r="366" spans="1:9" ht="48.75" customHeight="1">
      <c r="A366" s="834"/>
      <c r="B366" s="203"/>
      <c r="C366" s="842"/>
      <c r="D366" s="842"/>
      <c r="E366" s="835" t="s">
        <v>1010</v>
      </c>
      <c r="F366" s="835">
        <v>4637</v>
      </c>
      <c r="G366" s="843">
        <f>H366</f>
        <v>84858.9</v>
      </c>
      <c r="H366" s="843">
        <f>[2]axb!F104</f>
        <v>84858.9</v>
      </c>
      <c r="I366" s="843"/>
    </row>
    <row r="367" spans="1:9" ht="30" customHeight="1">
      <c r="A367" s="834"/>
      <c r="B367" s="203"/>
      <c r="C367" s="842"/>
      <c r="D367" s="842"/>
      <c r="E367" s="701" t="s">
        <v>828</v>
      </c>
      <c r="F367" s="835">
        <v>4655</v>
      </c>
      <c r="G367" s="843">
        <f>H367</f>
        <v>960</v>
      </c>
      <c r="H367" s="843">
        <f>[2]axb!F111</f>
        <v>960</v>
      </c>
      <c r="I367" s="843"/>
    </row>
    <row r="368" spans="1:9" ht="48.75" hidden="1" customHeight="1">
      <c r="A368" s="834"/>
      <c r="B368" s="203"/>
      <c r="C368" s="842"/>
      <c r="D368" s="842"/>
      <c r="E368" s="844" t="str">
        <f>[2]axb!B155</f>
        <v xml:space="preserve"> -Տրանսպորտային սարքավորումներ</v>
      </c>
      <c r="F368" s="835">
        <v>5121</v>
      </c>
      <c r="G368" s="843">
        <f>I368</f>
        <v>0</v>
      </c>
      <c r="H368" s="843"/>
      <c r="I368" s="843">
        <f>[2]axb!F155</f>
        <v>0</v>
      </c>
    </row>
    <row r="369" spans="1:9" ht="18" hidden="1" customHeight="1">
      <c r="A369" s="834"/>
      <c r="B369" s="203"/>
      <c r="C369" s="842"/>
      <c r="D369" s="842"/>
      <c r="E369" s="844" t="s">
        <v>1024</v>
      </c>
      <c r="F369" s="835">
        <v>5129</v>
      </c>
      <c r="G369" s="843">
        <f>I369</f>
        <v>2657.8</v>
      </c>
      <c r="H369" s="843"/>
      <c r="I369" s="843">
        <f>[2]axb!F157</f>
        <v>2657.8</v>
      </c>
    </row>
    <row r="370" spans="1:9" ht="15.75" hidden="1">
      <c r="A370" s="834">
        <v>2520</v>
      </c>
      <c r="B370" s="215" t="s">
        <v>371</v>
      </c>
      <c r="C370" s="829">
        <v>2</v>
      </c>
      <c r="D370" s="829">
        <v>0</v>
      </c>
      <c r="E370" s="837" t="s">
        <v>377</v>
      </c>
      <c r="F370" s="835"/>
      <c r="G370" s="843"/>
      <c r="H370" s="843"/>
      <c r="I370" s="843"/>
    </row>
    <row r="371" spans="1:9" s="841" customFormat="1" ht="10.5" hidden="1" customHeight="1">
      <c r="A371" s="834"/>
      <c r="B371" s="215"/>
      <c r="C371" s="829"/>
      <c r="D371" s="829"/>
      <c r="E371" s="835" t="s">
        <v>194</v>
      </c>
      <c r="F371" s="835"/>
      <c r="G371" s="839"/>
      <c r="H371" s="839"/>
      <c r="I371" s="839"/>
    </row>
    <row r="372" spans="1:9" ht="15.75" hidden="1">
      <c r="A372" s="834">
        <v>2521</v>
      </c>
      <c r="B372" s="203" t="s">
        <v>371</v>
      </c>
      <c r="C372" s="842">
        <v>2</v>
      </c>
      <c r="D372" s="842">
        <v>1</v>
      </c>
      <c r="E372" s="835" t="s">
        <v>380</v>
      </c>
      <c r="F372" s="835"/>
      <c r="G372" s="843"/>
      <c r="H372" s="843"/>
      <c r="I372" s="843"/>
    </row>
    <row r="373" spans="1:9" ht="40.5" hidden="1">
      <c r="A373" s="834"/>
      <c r="B373" s="203"/>
      <c r="C373" s="842"/>
      <c r="D373" s="842"/>
      <c r="E373" s="835" t="s">
        <v>989</v>
      </c>
      <c r="F373" s="835"/>
      <c r="G373" s="843"/>
      <c r="H373" s="843"/>
      <c r="I373" s="843"/>
    </row>
    <row r="374" spans="1:9" ht="15.75" hidden="1">
      <c r="A374" s="834"/>
      <c r="B374" s="203"/>
      <c r="C374" s="842"/>
      <c r="D374" s="842"/>
      <c r="E374" s="835" t="s">
        <v>1006</v>
      </c>
      <c r="F374" s="835"/>
      <c r="G374" s="843"/>
      <c r="H374" s="843"/>
      <c r="I374" s="843"/>
    </row>
    <row r="375" spans="1:9" ht="15.75" hidden="1">
      <c r="A375" s="834"/>
      <c r="B375" s="203"/>
      <c r="C375" s="842"/>
      <c r="D375" s="842"/>
      <c r="E375" s="835" t="s">
        <v>1006</v>
      </c>
      <c r="F375" s="835"/>
      <c r="G375" s="843"/>
      <c r="H375" s="843"/>
      <c r="I375" s="843"/>
    </row>
    <row r="376" spans="1:9" ht="15.75" hidden="1">
      <c r="A376" s="834">
        <v>2530</v>
      </c>
      <c r="B376" s="215" t="s">
        <v>371</v>
      </c>
      <c r="C376" s="829">
        <v>3</v>
      </c>
      <c r="D376" s="829">
        <v>0</v>
      </c>
      <c r="E376" s="837" t="s">
        <v>381</v>
      </c>
      <c r="F376" s="837"/>
      <c r="G376" s="843"/>
      <c r="H376" s="843"/>
      <c r="I376" s="843"/>
    </row>
    <row r="377" spans="1:9" s="841" customFormat="1" ht="10.5" hidden="1" customHeight="1">
      <c r="A377" s="834"/>
      <c r="B377" s="215"/>
      <c r="C377" s="829"/>
      <c r="D377" s="829"/>
      <c r="E377" s="835" t="s">
        <v>194</v>
      </c>
      <c r="F377" s="835"/>
      <c r="G377" s="839"/>
      <c r="H377" s="839"/>
      <c r="I377" s="839"/>
    </row>
    <row r="378" spans="1:9" ht="15.75" hidden="1">
      <c r="A378" s="834">
        <v>3531</v>
      </c>
      <c r="B378" s="203" t="s">
        <v>371</v>
      </c>
      <c r="C378" s="842">
        <v>3</v>
      </c>
      <c r="D378" s="842">
        <v>1</v>
      </c>
      <c r="E378" s="835" t="s">
        <v>381</v>
      </c>
      <c r="F378" s="835"/>
      <c r="G378" s="843"/>
      <c r="H378" s="843"/>
      <c r="I378" s="843"/>
    </row>
    <row r="379" spans="1:9" ht="40.5" hidden="1">
      <c r="A379" s="834"/>
      <c r="B379" s="203"/>
      <c r="C379" s="842"/>
      <c r="D379" s="842"/>
      <c r="E379" s="835" t="s">
        <v>989</v>
      </c>
      <c r="F379" s="835"/>
      <c r="G379" s="843"/>
      <c r="H379" s="843"/>
      <c r="I379" s="843"/>
    </row>
    <row r="380" spans="1:9" ht="15.75" hidden="1">
      <c r="A380" s="834"/>
      <c r="B380" s="203"/>
      <c r="C380" s="842"/>
      <c r="D380" s="842"/>
      <c r="E380" s="835" t="s">
        <v>1006</v>
      </c>
      <c r="F380" s="835"/>
      <c r="G380" s="843"/>
      <c r="H380" s="843"/>
      <c r="I380" s="843"/>
    </row>
    <row r="381" spans="1:9" ht="15.75" hidden="1">
      <c r="A381" s="834"/>
      <c r="B381" s="203"/>
      <c r="C381" s="842"/>
      <c r="D381" s="842"/>
      <c r="E381" s="835" t="s">
        <v>1006</v>
      </c>
      <c r="F381" s="835"/>
      <c r="G381" s="843"/>
      <c r="H381" s="843"/>
      <c r="I381" s="843"/>
    </row>
    <row r="382" spans="1:9" ht="19.5" hidden="1" customHeight="1">
      <c r="A382" s="834">
        <v>2540</v>
      </c>
      <c r="B382" s="215" t="s">
        <v>371</v>
      </c>
      <c r="C382" s="829">
        <v>4</v>
      </c>
      <c r="D382" s="829">
        <v>0</v>
      </c>
      <c r="E382" s="837" t="s">
        <v>384</v>
      </c>
      <c r="F382" s="837"/>
      <c r="G382" s="843"/>
      <c r="H382" s="843"/>
      <c r="I382" s="843"/>
    </row>
    <row r="383" spans="1:9" s="841" customFormat="1" ht="10.5" hidden="1" customHeight="1">
      <c r="A383" s="834"/>
      <c r="B383" s="215"/>
      <c r="C383" s="829"/>
      <c r="D383" s="829"/>
      <c r="E383" s="835" t="s">
        <v>194</v>
      </c>
      <c r="F383" s="835"/>
      <c r="G383" s="839"/>
      <c r="H383" s="839"/>
      <c r="I383" s="839"/>
    </row>
    <row r="384" spans="1:9" ht="17.25" hidden="1" customHeight="1">
      <c r="A384" s="834">
        <v>2541</v>
      </c>
      <c r="B384" s="203" t="s">
        <v>371</v>
      </c>
      <c r="C384" s="842">
        <v>4</v>
      </c>
      <c r="D384" s="842">
        <v>1</v>
      </c>
      <c r="E384" s="835" t="s">
        <v>384</v>
      </c>
      <c r="F384" s="835"/>
      <c r="G384" s="843"/>
      <c r="H384" s="843"/>
      <c r="I384" s="843"/>
    </row>
    <row r="385" spans="1:9" ht="40.5" hidden="1">
      <c r="A385" s="834"/>
      <c r="B385" s="203"/>
      <c r="C385" s="842"/>
      <c r="D385" s="842"/>
      <c r="E385" s="835" t="s">
        <v>989</v>
      </c>
      <c r="F385" s="835"/>
      <c r="G385" s="843"/>
      <c r="H385" s="843"/>
      <c r="I385" s="843"/>
    </row>
    <row r="386" spans="1:9" ht="15.75" hidden="1">
      <c r="A386" s="834"/>
      <c r="B386" s="203"/>
      <c r="C386" s="842"/>
      <c r="D386" s="842"/>
      <c r="E386" s="835" t="s">
        <v>1006</v>
      </c>
      <c r="F386" s="835"/>
      <c r="G386" s="843"/>
      <c r="H386" s="843"/>
      <c r="I386" s="843"/>
    </row>
    <row r="387" spans="1:9" ht="15.75" hidden="1">
      <c r="A387" s="834"/>
      <c r="B387" s="203"/>
      <c r="C387" s="842"/>
      <c r="D387" s="842"/>
      <c r="E387" s="835" t="s">
        <v>1006</v>
      </c>
      <c r="F387" s="835"/>
      <c r="G387" s="843"/>
      <c r="H387" s="843"/>
      <c r="I387" s="843"/>
    </row>
    <row r="388" spans="1:9" ht="32.25" hidden="1" customHeight="1">
      <c r="A388" s="834">
        <v>2550</v>
      </c>
      <c r="B388" s="215" t="s">
        <v>371</v>
      </c>
      <c r="C388" s="829">
        <v>5</v>
      </c>
      <c r="D388" s="829">
        <v>0</v>
      </c>
      <c r="E388" s="837" t="s">
        <v>387</v>
      </c>
      <c r="F388" s="837"/>
      <c r="G388" s="843"/>
      <c r="H388" s="843"/>
      <c r="I388" s="843"/>
    </row>
    <row r="389" spans="1:9" s="841" customFormat="1" ht="10.5" hidden="1" customHeight="1">
      <c r="A389" s="834"/>
      <c r="B389" s="215"/>
      <c r="C389" s="829"/>
      <c r="D389" s="829"/>
      <c r="E389" s="835" t="s">
        <v>194</v>
      </c>
      <c r="F389" s="835"/>
      <c r="G389" s="839"/>
      <c r="H389" s="839"/>
      <c r="I389" s="839"/>
    </row>
    <row r="390" spans="1:9" ht="27" hidden="1">
      <c r="A390" s="834">
        <v>2551</v>
      </c>
      <c r="B390" s="203" t="s">
        <v>371</v>
      </c>
      <c r="C390" s="842">
        <v>5</v>
      </c>
      <c r="D390" s="842">
        <v>1</v>
      </c>
      <c r="E390" s="835" t="s">
        <v>387</v>
      </c>
      <c r="F390" s="835"/>
      <c r="G390" s="843"/>
      <c r="H390" s="843"/>
      <c r="I390" s="843"/>
    </row>
    <row r="391" spans="1:9" ht="40.5" hidden="1">
      <c r="A391" s="834"/>
      <c r="B391" s="203"/>
      <c r="C391" s="842"/>
      <c r="D391" s="842"/>
      <c r="E391" s="835" t="s">
        <v>989</v>
      </c>
      <c r="F391" s="835"/>
      <c r="G391" s="843"/>
      <c r="H391" s="843"/>
      <c r="I391" s="843"/>
    </row>
    <row r="392" spans="1:9" ht="15.75" hidden="1">
      <c r="A392" s="834"/>
      <c r="B392" s="203"/>
      <c r="C392" s="842"/>
      <c r="D392" s="842"/>
      <c r="E392" s="835" t="s">
        <v>1006</v>
      </c>
      <c r="F392" s="835"/>
      <c r="G392" s="843"/>
      <c r="H392" s="843"/>
      <c r="I392" s="843"/>
    </row>
    <row r="393" spans="1:9" ht="15.75" hidden="1">
      <c r="A393" s="834"/>
      <c r="B393" s="203"/>
      <c r="C393" s="842"/>
      <c r="D393" s="842"/>
      <c r="E393" s="835" t="s">
        <v>1006</v>
      </c>
      <c r="F393" s="835"/>
      <c r="G393" s="843"/>
      <c r="H393" s="843"/>
      <c r="I393" s="843"/>
    </row>
    <row r="394" spans="1:9" ht="15.75" hidden="1">
      <c r="A394" s="834"/>
      <c r="B394" s="203"/>
      <c r="C394" s="842"/>
      <c r="D394" s="842"/>
      <c r="E394" s="844"/>
      <c r="F394" s="835"/>
      <c r="G394" s="843"/>
      <c r="H394" s="843"/>
      <c r="I394" s="843"/>
    </row>
    <row r="395" spans="1:9" ht="15.75" hidden="1">
      <c r="A395" s="834"/>
      <c r="B395" s="203"/>
      <c r="C395" s="842"/>
      <c r="D395" s="842"/>
      <c r="E395" s="844"/>
      <c r="F395" s="835"/>
      <c r="G395" s="843"/>
      <c r="H395" s="843"/>
      <c r="I395" s="843"/>
    </row>
    <row r="396" spans="1:9" ht="27">
      <c r="A396" s="834">
        <v>2560</v>
      </c>
      <c r="B396" s="215" t="s">
        <v>371</v>
      </c>
      <c r="C396" s="829">
        <v>6</v>
      </c>
      <c r="D396" s="829">
        <v>0</v>
      </c>
      <c r="E396" s="837" t="s">
        <v>390</v>
      </c>
      <c r="F396" s="837"/>
      <c r="G396" s="843">
        <f>H396+I396</f>
        <v>9231.25</v>
      </c>
      <c r="H396" s="843">
        <f>H398</f>
        <v>6071.25</v>
      </c>
      <c r="I396" s="843">
        <f>I398</f>
        <v>3160</v>
      </c>
    </row>
    <row r="397" spans="1:9" s="841" customFormat="1" ht="10.5" customHeight="1">
      <c r="A397" s="834"/>
      <c r="B397" s="215"/>
      <c r="C397" s="829"/>
      <c r="D397" s="829"/>
      <c r="E397" s="835" t="s">
        <v>194</v>
      </c>
      <c r="F397" s="835"/>
      <c r="G397" s="839"/>
      <c r="H397" s="839"/>
      <c r="I397" s="839"/>
    </row>
    <row r="398" spans="1:9" ht="27">
      <c r="A398" s="834">
        <v>2561</v>
      </c>
      <c r="B398" s="203" t="s">
        <v>371</v>
      </c>
      <c r="C398" s="842">
        <v>6</v>
      </c>
      <c r="D398" s="842">
        <v>1</v>
      </c>
      <c r="E398" s="835" t="s">
        <v>390</v>
      </c>
      <c r="F398" s="835"/>
      <c r="G398" s="843">
        <f>H398+I398</f>
        <v>9231.25</v>
      </c>
      <c r="H398" s="843">
        <f>H400+H403+H401+H402</f>
        <v>6071.25</v>
      </c>
      <c r="I398" s="843">
        <f>I400+I404+I403</f>
        <v>3160</v>
      </c>
    </row>
    <row r="399" spans="1:9" ht="23.25" customHeight="1">
      <c r="A399" s="834"/>
      <c r="B399" s="203"/>
      <c r="C399" s="842"/>
      <c r="D399" s="842"/>
      <c r="E399" s="849" t="s">
        <v>989</v>
      </c>
      <c r="F399" s="835"/>
      <c r="G399" s="843"/>
      <c r="H399" s="843"/>
      <c r="I399" s="843"/>
    </row>
    <row r="400" spans="1:9" ht="13.5" customHeight="1">
      <c r="A400" s="834"/>
      <c r="B400" s="203"/>
      <c r="C400" s="842"/>
      <c r="D400" s="842"/>
      <c r="E400" s="835" t="s">
        <v>717</v>
      </c>
      <c r="F400" s="835">
        <v>4213</v>
      </c>
      <c r="G400" s="843">
        <f>H400+I400</f>
        <v>1000</v>
      </c>
      <c r="H400" s="843">
        <f>'[2]srgaka mig'!F45</f>
        <v>1000</v>
      </c>
      <c r="I400" s="843"/>
    </row>
    <row r="401" spans="1:9" ht="35.25" customHeight="1">
      <c r="A401" s="834"/>
      <c r="B401" s="203"/>
      <c r="C401" s="842"/>
      <c r="D401" s="842"/>
      <c r="E401" s="835" t="s">
        <v>1010</v>
      </c>
      <c r="F401" s="835">
        <v>4637</v>
      </c>
      <c r="G401" s="843">
        <f>H401+I401</f>
        <v>4751.25</v>
      </c>
      <c r="H401" s="843">
        <f>'[2]srgaka mig'!F104</f>
        <v>4751.25</v>
      </c>
      <c r="I401" s="843"/>
    </row>
    <row r="402" spans="1:9" ht="35.25" customHeight="1">
      <c r="A402" s="834"/>
      <c r="B402" s="203"/>
      <c r="C402" s="842"/>
      <c r="D402" s="842"/>
      <c r="E402" s="701" t="s">
        <v>828</v>
      </c>
      <c r="F402" s="835">
        <v>4655</v>
      </c>
      <c r="G402" s="843">
        <f>H402</f>
        <v>320</v>
      </c>
      <c r="H402" s="843">
        <f>'[2]srgaka mig'!F111</f>
        <v>320</v>
      </c>
      <c r="I402" s="843"/>
    </row>
    <row r="403" spans="1:9" ht="26.25" customHeight="1">
      <c r="A403" s="834"/>
      <c r="B403" s="203"/>
      <c r="C403" s="842"/>
      <c r="D403" s="842"/>
      <c r="E403" s="844" t="s">
        <v>1003</v>
      </c>
      <c r="F403" s="835">
        <v>5122</v>
      </c>
      <c r="G403" s="843">
        <f>H403+I403</f>
        <v>2160</v>
      </c>
      <c r="H403" s="843"/>
      <c r="I403" s="843">
        <f>'[2]srgaka mig'!F156</f>
        <v>2160</v>
      </c>
    </row>
    <row r="404" spans="1:9" ht="26.25" customHeight="1">
      <c r="A404" s="834"/>
      <c r="B404" s="203"/>
      <c r="C404" s="842"/>
      <c r="D404" s="842"/>
      <c r="E404" s="853" t="s">
        <v>903</v>
      </c>
      <c r="F404" s="835">
        <v>5131</v>
      </c>
      <c r="G404" s="843">
        <f>H404+I404</f>
        <v>1000</v>
      </c>
      <c r="H404" s="843"/>
      <c r="I404" s="836">
        <f>'[2]srgaka mig'!F158</f>
        <v>1000</v>
      </c>
    </row>
    <row r="405" spans="1:9" s="832" customFormat="1" ht="52.5" customHeight="1">
      <c r="A405" s="828">
        <v>2600</v>
      </c>
      <c r="B405" s="215" t="s">
        <v>393</v>
      </c>
      <c r="C405" s="829">
        <v>0</v>
      </c>
      <c r="D405" s="829">
        <v>0</v>
      </c>
      <c r="E405" s="830" t="s">
        <v>1025</v>
      </c>
      <c r="F405" s="830"/>
      <c r="G405" s="823">
        <f>H405+I405</f>
        <v>718759.84400000004</v>
      </c>
      <c r="H405" s="823">
        <f>H407+H415+H421+H428+H438+H444</f>
        <v>31439.8</v>
      </c>
      <c r="I405" s="852">
        <f>I407+I415+I421+I428+I438+I444</f>
        <v>687320.04399999999</v>
      </c>
    </row>
    <row r="406" spans="1:9" ht="12.75" customHeight="1">
      <c r="A406" s="834"/>
      <c r="B406" s="215"/>
      <c r="C406" s="829"/>
      <c r="D406" s="829"/>
      <c r="E406" s="835" t="s">
        <v>191</v>
      </c>
      <c r="F406" s="835"/>
      <c r="G406" s="843"/>
      <c r="H406" s="843"/>
      <c r="I406" s="843"/>
    </row>
    <row r="407" spans="1:9" ht="12.75" customHeight="1">
      <c r="A407" s="834">
        <v>2610</v>
      </c>
      <c r="B407" s="215" t="s">
        <v>393</v>
      </c>
      <c r="C407" s="829">
        <v>1</v>
      </c>
      <c r="D407" s="829">
        <v>0</v>
      </c>
      <c r="E407" s="837" t="s">
        <v>397</v>
      </c>
      <c r="F407" s="837"/>
      <c r="G407" s="843">
        <f>I407+H407</f>
        <v>445545.076</v>
      </c>
      <c r="H407" s="843">
        <f>H409</f>
        <v>10448.5</v>
      </c>
      <c r="I407" s="843">
        <f>I409</f>
        <v>435096.576</v>
      </c>
    </row>
    <row r="408" spans="1:9" s="841" customFormat="1" ht="12" customHeight="1">
      <c r="A408" s="834"/>
      <c r="B408" s="215"/>
      <c r="C408" s="829"/>
      <c r="D408" s="829"/>
      <c r="E408" s="835" t="s">
        <v>194</v>
      </c>
      <c r="F408" s="835"/>
      <c r="G408" s="839"/>
      <c r="H408" s="839"/>
      <c r="I408" s="839"/>
    </row>
    <row r="409" spans="1:9" ht="13.5" customHeight="1">
      <c r="A409" s="834">
        <v>2611</v>
      </c>
      <c r="B409" s="203" t="s">
        <v>393</v>
      </c>
      <c r="C409" s="842">
        <v>1</v>
      </c>
      <c r="D409" s="842">
        <v>1</v>
      </c>
      <c r="E409" s="835" t="s">
        <v>399</v>
      </c>
      <c r="F409" s="835"/>
      <c r="G409" s="843">
        <f>I409+H409</f>
        <v>445545.076</v>
      </c>
      <c r="H409" s="843">
        <f>SUM(H411:H414)</f>
        <v>10448.5</v>
      </c>
      <c r="I409" s="843">
        <f>I413+I414</f>
        <v>435096.576</v>
      </c>
    </row>
    <row r="410" spans="1:9" ht="31.5" customHeight="1">
      <c r="A410" s="834"/>
      <c r="B410" s="203"/>
      <c r="C410" s="842"/>
      <c r="D410" s="842"/>
      <c r="E410" s="835" t="s">
        <v>989</v>
      </c>
      <c r="F410" s="835"/>
      <c r="G410" s="843"/>
      <c r="H410" s="843"/>
      <c r="I410" s="843"/>
    </row>
    <row r="411" spans="1:9" ht="39" customHeight="1">
      <c r="A411" s="834"/>
      <c r="B411" s="203"/>
      <c r="C411" s="842"/>
      <c r="D411" s="842"/>
      <c r="E411" s="835" t="s">
        <v>1010</v>
      </c>
      <c r="F411" s="835">
        <v>4637</v>
      </c>
      <c r="G411" s="843">
        <f>I411+H411</f>
        <v>10248.5</v>
      </c>
      <c r="H411" s="843">
        <f>'[2]bnak shin'!F104</f>
        <v>10248.5</v>
      </c>
      <c r="I411" s="843"/>
    </row>
    <row r="412" spans="1:9" ht="31.5" customHeight="1">
      <c r="A412" s="834"/>
      <c r="B412" s="203"/>
      <c r="C412" s="842"/>
      <c r="D412" s="842"/>
      <c r="E412" s="701" t="s">
        <v>828</v>
      </c>
      <c r="F412" s="835">
        <v>4655</v>
      </c>
      <c r="G412" s="843">
        <f>H412</f>
        <v>200</v>
      </c>
      <c r="H412" s="843">
        <f>'[2]bnak shin'!F111</f>
        <v>200</v>
      </c>
      <c r="I412" s="843"/>
    </row>
    <row r="413" spans="1:9" ht="27">
      <c r="A413" s="834"/>
      <c r="B413" s="203"/>
      <c r="C413" s="842"/>
      <c r="D413" s="842"/>
      <c r="E413" s="835" t="s">
        <v>1005</v>
      </c>
      <c r="F413" s="835">
        <v>5113</v>
      </c>
      <c r="G413" s="843">
        <f>I413+H413</f>
        <v>431551.576</v>
      </c>
      <c r="H413" s="843"/>
      <c r="I413" s="843">
        <f>'[2]bnak shin'!F154</f>
        <v>431551.576</v>
      </c>
    </row>
    <row r="414" spans="1:9" ht="15.75" hidden="1">
      <c r="A414" s="834"/>
      <c r="B414" s="203"/>
      <c r="C414" s="842"/>
      <c r="D414" s="842"/>
      <c r="E414" s="844" t="s">
        <v>1007</v>
      </c>
      <c r="F414" s="835">
        <v>5134</v>
      </c>
      <c r="G414" s="843">
        <f>I414+H414</f>
        <v>3545</v>
      </c>
      <c r="H414" s="843"/>
      <c r="I414" s="843">
        <f>'[2]bnak shin'!F161</f>
        <v>3545</v>
      </c>
    </row>
    <row r="415" spans="1:9" ht="15.75" hidden="1">
      <c r="A415" s="834">
        <v>2620</v>
      </c>
      <c r="B415" s="215" t="s">
        <v>393</v>
      </c>
      <c r="C415" s="829">
        <v>2</v>
      </c>
      <c r="D415" s="829">
        <v>0</v>
      </c>
      <c r="E415" s="837" t="s">
        <v>400</v>
      </c>
      <c r="F415" s="837"/>
      <c r="G415" s="843"/>
      <c r="H415" s="843"/>
      <c r="I415" s="843"/>
    </row>
    <row r="416" spans="1:9" s="841" customFormat="1" ht="10.5" hidden="1" customHeight="1">
      <c r="A416" s="834"/>
      <c r="B416" s="215"/>
      <c r="C416" s="829"/>
      <c r="D416" s="829"/>
      <c r="E416" s="835" t="s">
        <v>194</v>
      </c>
      <c r="F416" s="835"/>
      <c r="G416" s="839"/>
      <c r="H416" s="839"/>
      <c r="I416" s="839"/>
    </row>
    <row r="417" spans="1:9" ht="15.75" hidden="1">
      <c r="A417" s="834">
        <v>2621</v>
      </c>
      <c r="B417" s="203" t="s">
        <v>393</v>
      </c>
      <c r="C417" s="842">
        <v>2</v>
      </c>
      <c r="D417" s="842">
        <v>1</v>
      </c>
      <c r="E417" s="835" t="s">
        <v>400</v>
      </c>
      <c r="F417" s="835"/>
      <c r="G417" s="843"/>
      <c r="H417" s="843"/>
      <c r="I417" s="843"/>
    </row>
    <row r="418" spans="1:9" ht="40.5" hidden="1">
      <c r="A418" s="834"/>
      <c r="B418" s="203"/>
      <c r="C418" s="842"/>
      <c r="D418" s="842"/>
      <c r="E418" s="835" t="s">
        <v>989</v>
      </c>
      <c r="F418" s="835"/>
      <c r="G418" s="843"/>
      <c r="H418" s="843"/>
      <c r="I418" s="843"/>
    </row>
    <row r="419" spans="1:9" ht="15.75" hidden="1">
      <c r="A419" s="834"/>
      <c r="B419" s="203"/>
      <c r="C419" s="842"/>
      <c r="D419" s="842"/>
      <c r="E419" s="835" t="s">
        <v>1006</v>
      </c>
      <c r="F419" s="835"/>
      <c r="G419" s="843"/>
      <c r="H419" s="843"/>
      <c r="I419" s="843"/>
    </row>
    <row r="420" spans="1:9" ht="15.75" hidden="1">
      <c r="A420" s="834"/>
      <c r="B420" s="203"/>
      <c r="C420" s="842"/>
      <c r="D420" s="842"/>
      <c r="E420" s="835" t="s">
        <v>1006</v>
      </c>
      <c r="F420" s="835"/>
      <c r="G420" s="843"/>
      <c r="H420" s="843"/>
      <c r="I420" s="843"/>
    </row>
    <row r="421" spans="1:9" ht="15.75">
      <c r="A421" s="834">
        <v>2630</v>
      </c>
      <c r="B421" s="215" t="s">
        <v>393</v>
      </c>
      <c r="C421" s="829">
        <v>3</v>
      </c>
      <c r="D421" s="829">
        <v>0</v>
      </c>
      <c r="E421" s="837" t="s">
        <v>403</v>
      </c>
      <c r="F421" s="837"/>
      <c r="G421" s="843">
        <f>I421+H421</f>
        <v>253123.46799999999</v>
      </c>
      <c r="H421" s="843">
        <f>H423</f>
        <v>900</v>
      </c>
      <c r="I421" s="843">
        <f>I423</f>
        <v>252223.46799999999</v>
      </c>
    </row>
    <row r="422" spans="1:9" s="841" customFormat="1" ht="10.5" customHeight="1">
      <c r="A422" s="834"/>
      <c r="B422" s="215"/>
      <c r="C422" s="829"/>
      <c r="D422" s="829"/>
      <c r="E422" s="835" t="s">
        <v>194</v>
      </c>
      <c r="F422" s="835"/>
      <c r="G422" s="839"/>
      <c r="H422" s="839"/>
      <c r="I422" s="839"/>
    </row>
    <row r="423" spans="1:9" ht="15.75">
      <c r="A423" s="834">
        <v>2631</v>
      </c>
      <c r="B423" s="203" t="s">
        <v>393</v>
      </c>
      <c r="C423" s="842">
        <v>3</v>
      </c>
      <c r="D423" s="842">
        <v>1</v>
      </c>
      <c r="E423" s="835" t="s">
        <v>406</v>
      </c>
      <c r="F423" s="835"/>
      <c r="G423" s="843">
        <f>I423+H423</f>
        <v>253123.46799999999</v>
      </c>
      <c r="H423" s="843">
        <f>H426+H427+H425</f>
        <v>900</v>
      </c>
      <c r="I423" s="843">
        <f>I426+I427+I425</f>
        <v>252223.46799999999</v>
      </c>
    </row>
    <row r="424" spans="1:9" ht="24" customHeight="1">
      <c r="A424" s="834"/>
      <c r="B424" s="203"/>
      <c r="C424" s="842"/>
      <c r="D424" s="842"/>
      <c r="E424" s="849" t="s">
        <v>989</v>
      </c>
      <c r="F424" s="835"/>
      <c r="G424" s="843"/>
      <c r="H424" s="843"/>
      <c r="I424" s="843"/>
    </row>
    <row r="425" spans="1:9" ht="14.25" customHeight="1">
      <c r="A425" s="834"/>
      <c r="B425" s="203"/>
      <c r="C425" s="842"/>
      <c r="D425" s="842"/>
      <c r="E425" s="835" t="s">
        <v>750</v>
      </c>
      <c r="F425" s="835">
        <v>4241</v>
      </c>
      <c r="G425" s="843">
        <f>I425+H425</f>
        <v>900</v>
      </c>
      <c r="H425" s="843">
        <f>[2]jramatakararum!F64</f>
        <v>900</v>
      </c>
      <c r="I425" s="843"/>
    </row>
    <row r="426" spans="1:9" ht="15.75">
      <c r="A426" s="834"/>
      <c r="B426" s="203"/>
      <c r="C426" s="842"/>
      <c r="D426" s="842"/>
      <c r="E426" s="835" t="s">
        <v>1014</v>
      </c>
      <c r="F426" s="835">
        <v>5112</v>
      </c>
      <c r="G426" s="843">
        <f>I426+H426</f>
        <v>243783.46799999999</v>
      </c>
      <c r="H426" s="843"/>
      <c r="I426" s="843">
        <f>[2]jramatakararum!F153</f>
        <v>243783.46799999999</v>
      </c>
    </row>
    <row r="427" spans="1:9" ht="15.75">
      <c r="A427" s="834"/>
      <c r="B427" s="203"/>
      <c r="C427" s="842"/>
      <c r="D427" s="842"/>
      <c r="E427" s="844" t="s">
        <v>1007</v>
      </c>
      <c r="F427" s="835">
        <v>5134</v>
      </c>
      <c r="G427" s="843">
        <f>I427+H427</f>
        <v>8440</v>
      </c>
      <c r="H427" s="843"/>
      <c r="I427" s="843">
        <f>[2]jramatakararum!F161</f>
        <v>8440</v>
      </c>
    </row>
    <row r="428" spans="1:9" ht="14.25" customHeight="1">
      <c r="A428" s="834">
        <v>2640</v>
      </c>
      <c r="B428" s="215" t="s">
        <v>393</v>
      </c>
      <c r="C428" s="829">
        <v>4</v>
      </c>
      <c r="D428" s="829">
        <v>0</v>
      </c>
      <c r="E428" s="837" t="s">
        <v>407</v>
      </c>
      <c r="F428" s="837"/>
      <c r="G428" s="836">
        <f>H428+I428</f>
        <v>20091.3</v>
      </c>
      <c r="H428" s="836">
        <f>H430</f>
        <v>20091.3</v>
      </c>
      <c r="I428" s="836">
        <f>I430</f>
        <v>0</v>
      </c>
    </row>
    <row r="429" spans="1:9" s="841" customFormat="1" ht="14.25" customHeight="1">
      <c r="A429" s="834"/>
      <c r="B429" s="215"/>
      <c r="C429" s="829"/>
      <c r="D429" s="829"/>
      <c r="E429" s="835" t="s">
        <v>194</v>
      </c>
      <c r="F429" s="835"/>
      <c r="G429" s="838"/>
      <c r="H429" s="838"/>
      <c r="I429" s="838"/>
    </row>
    <row r="430" spans="1:9" ht="12.75" customHeight="1">
      <c r="A430" s="834">
        <v>2641</v>
      </c>
      <c r="B430" s="203" t="s">
        <v>393</v>
      </c>
      <c r="C430" s="842">
        <v>4</v>
      </c>
      <c r="D430" s="842">
        <v>1</v>
      </c>
      <c r="E430" s="835" t="s">
        <v>410</v>
      </c>
      <c r="F430" s="835"/>
      <c r="G430" s="836">
        <f>H430+I430</f>
        <v>20091.3</v>
      </c>
      <c r="H430" s="836">
        <f>H432+H433+H434+H435</f>
        <v>20091.3</v>
      </c>
      <c r="I430" s="836">
        <f>I432+I433+I437+I436+I524</f>
        <v>0</v>
      </c>
    </row>
    <row r="431" spans="1:9" ht="27.75" customHeight="1">
      <c r="A431" s="834"/>
      <c r="B431" s="203"/>
      <c r="C431" s="842"/>
      <c r="D431" s="842"/>
      <c r="E431" s="835" t="s">
        <v>989</v>
      </c>
      <c r="F431" s="835"/>
      <c r="G431" s="836"/>
      <c r="H431" s="836"/>
      <c r="I431" s="836"/>
    </row>
    <row r="432" spans="1:9" ht="17.25" customHeight="1">
      <c r="A432" s="834"/>
      <c r="B432" s="203"/>
      <c r="C432" s="842"/>
      <c r="D432" s="842"/>
      <c r="E432" s="835" t="s">
        <v>1026</v>
      </c>
      <c r="F432" s="835">
        <v>4212</v>
      </c>
      <c r="G432" s="836">
        <f>H432+I432</f>
        <v>11220</v>
      </c>
      <c r="H432" s="836">
        <f>[2]lusav!F44</f>
        <v>11220</v>
      </c>
      <c r="I432" s="836"/>
    </row>
    <row r="433" spans="1:9" ht="18.75" customHeight="1">
      <c r="A433" s="834"/>
      <c r="B433" s="203"/>
      <c r="C433" s="842"/>
      <c r="D433" s="842"/>
      <c r="E433" s="847" t="s">
        <v>1027</v>
      </c>
      <c r="F433" s="835">
        <v>4239</v>
      </c>
      <c r="G433" s="843">
        <f>H433+I433</f>
        <v>1584</v>
      </c>
      <c r="H433" s="843">
        <f>[2]lusav!F66</f>
        <v>1584</v>
      </c>
      <c r="I433" s="843"/>
    </row>
    <row r="434" spans="1:9" ht="18.75" customHeight="1">
      <c r="A434" s="834"/>
      <c r="B434" s="203"/>
      <c r="C434" s="842"/>
      <c r="D434" s="842"/>
      <c r="E434" s="847" t="s">
        <v>1028</v>
      </c>
      <c r="F434" s="844" t="s">
        <v>773</v>
      </c>
      <c r="G434" s="843">
        <f>H434+I434</f>
        <v>1000</v>
      </c>
      <c r="H434" s="843">
        <f>[2]lusav!F76</f>
        <v>1000</v>
      </c>
      <c r="I434" s="843"/>
    </row>
    <row r="435" spans="1:9" ht="26.25" customHeight="1">
      <c r="A435" s="834"/>
      <c r="B435" s="203"/>
      <c r="C435" s="842"/>
      <c r="D435" s="842"/>
      <c r="E435" s="847" t="s">
        <v>1010</v>
      </c>
      <c r="F435" s="844" t="s">
        <v>816</v>
      </c>
      <c r="G435" s="843">
        <f>H435+I435</f>
        <v>6287.3</v>
      </c>
      <c r="H435" s="843">
        <f>[2]lusav!F104</f>
        <v>6287.3</v>
      </c>
      <c r="I435" s="843"/>
    </row>
    <row r="436" spans="1:9" ht="18" customHeight="1">
      <c r="A436" s="834"/>
      <c r="B436" s="203"/>
      <c r="C436" s="842"/>
      <c r="D436" s="842"/>
      <c r="E436" s="844" t="s">
        <v>1029</v>
      </c>
      <c r="F436" s="835">
        <v>5112</v>
      </c>
      <c r="G436" s="843"/>
      <c r="H436" s="843"/>
      <c r="I436" s="843">
        <f>[2]lusav!F153</f>
        <v>0</v>
      </c>
    </row>
    <row r="437" spans="1:9" ht="15.75" customHeight="1">
      <c r="A437" s="834"/>
      <c r="B437" s="203"/>
      <c r="C437" s="842"/>
      <c r="D437" s="842"/>
      <c r="E437" s="835" t="s">
        <v>1005</v>
      </c>
      <c r="F437" s="835">
        <v>5113</v>
      </c>
      <c r="G437" s="843">
        <f>I437+H437</f>
        <v>0</v>
      </c>
      <c r="H437" s="843"/>
      <c r="I437" s="843">
        <f>[2]lusav!F154</f>
        <v>0</v>
      </c>
    </row>
    <row r="438" spans="1:9" ht="15" hidden="1" customHeight="1">
      <c r="A438" s="834">
        <v>2650</v>
      </c>
      <c r="B438" s="215" t="s">
        <v>393</v>
      </c>
      <c r="C438" s="829">
        <v>5</v>
      </c>
      <c r="D438" s="829">
        <v>0</v>
      </c>
      <c r="E438" s="837" t="s">
        <v>411</v>
      </c>
      <c r="F438" s="837"/>
      <c r="G438" s="836">
        <f>H438+I438</f>
        <v>0</v>
      </c>
      <c r="H438" s="836"/>
      <c r="I438" s="836">
        <f>I440</f>
        <v>0</v>
      </c>
    </row>
    <row r="439" spans="1:9" s="841" customFormat="1" ht="15" hidden="1" customHeight="1">
      <c r="A439" s="834"/>
      <c r="B439" s="215"/>
      <c r="C439" s="829"/>
      <c r="D439" s="829"/>
      <c r="E439" s="835" t="s">
        <v>194</v>
      </c>
      <c r="F439" s="835"/>
      <c r="G439" s="838"/>
      <c r="H439" s="838"/>
      <c r="I439" s="838"/>
    </row>
    <row r="440" spans="1:9" ht="15" hidden="1" customHeight="1">
      <c r="A440" s="834">
        <v>2651</v>
      </c>
      <c r="B440" s="203" t="s">
        <v>393</v>
      </c>
      <c r="C440" s="842">
        <v>5</v>
      </c>
      <c r="D440" s="842">
        <v>1</v>
      </c>
      <c r="E440" s="835" t="s">
        <v>411</v>
      </c>
      <c r="F440" s="835"/>
      <c r="G440" s="836">
        <f>H440+I440</f>
        <v>0</v>
      </c>
      <c r="H440" s="836"/>
      <c r="I440" s="836">
        <f>I442+I443</f>
        <v>0</v>
      </c>
    </row>
    <row r="441" spans="1:9" ht="15" hidden="1" customHeight="1">
      <c r="A441" s="834"/>
      <c r="B441" s="203"/>
      <c r="C441" s="842"/>
      <c r="D441" s="842"/>
      <c r="E441" s="835" t="s">
        <v>989</v>
      </c>
      <c r="F441" s="835"/>
      <c r="G441" s="836"/>
      <c r="H441" s="836"/>
      <c r="I441" s="836"/>
    </row>
    <row r="442" spans="1:9" ht="15" hidden="1" customHeight="1">
      <c r="A442" s="834"/>
      <c r="B442" s="203"/>
      <c r="C442" s="842"/>
      <c r="D442" s="842"/>
      <c r="E442" s="835" t="s">
        <v>1005</v>
      </c>
      <c r="F442" s="835">
        <v>5113</v>
      </c>
      <c r="G442" s="836">
        <f>I442+H442</f>
        <v>0</v>
      </c>
      <c r="H442" s="836"/>
      <c r="I442" s="836"/>
    </row>
    <row r="443" spans="1:9" ht="15" hidden="1" customHeight="1">
      <c r="A443" s="834"/>
      <c r="B443" s="203"/>
      <c r="C443" s="842"/>
      <c r="D443" s="842"/>
      <c r="E443" s="844" t="str">
        <f>'[2]bnak shin'!B161</f>
        <v>-Նախագծահետազոտական ծախսեր</v>
      </c>
      <c r="F443" s="835">
        <v>5134</v>
      </c>
      <c r="G443" s="836">
        <f>I443+H443</f>
        <v>0</v>
      </c>
      <c r="H443" s="836"/>
      <c r="I443" s="836"/>
    </row>
    <row r="444" spans="1:9" ht="15" hidden="1" customHeight="1">
      <c r="A444" s="834">
        <v>2660</v>
      </c>
      <c r="B444" s="215" t="s">
        <v>393</v>
      </c>
      <c r="C444" s="829">
        <v>6</v>
      </c>
      <c r="D444" s="829">
        <v>0</v>
      </c>
      <c r="E444" s="837" t="s">
        <v>414</v>
      </c>
      <c r="F444" s="837"/>
      <c r="G444" s="836"/>
      <c r="H444" s="836"/>
      <c r="I444" s="836"/>
    </row>
    <row r="445" spans="1:9" s="841" customFormat="1" ht="15" hidden="1" customHeight="1">
      <c r="A445" s="834"/>
      <c r="B445" s="215"/>
      <c r="C445" s="829"/>
      <c r="D445" s="829"/>
      <c r="E445" s="835" t="s">
        <v>194</v>
      </c>
      <c r="F445" s="835"/>
      <c r="G445" s="838"/>
      <c r="H445" s="838"/>
      <c r="I445" s="838"/>
    </row>
    <row r="446" spans="1:9" ht="15" hidden="1" customHeight="1">
      <c r="A446" s="834">
        <v>2661</v>
      </c>
      <c r="B446" s="203" t="s">
        <v>393</v>
      </c>
      <c r="C446" s="842">
        <v>6</v>
      </c>
      <c r="D446" s="842">
        <v>1</v>
      </c>
      <c r="E446" s="835" t="s">
        <v>414</v>
      </c>
      <c r="F446" s="835"/>
      <c r="G446" s="836"/>
      <c r="H446" s="836"/>
      <c r="I446" s="836"/>
    </row>
    <row r="447" spans="1:9" ht="15" hidden="1" customHeight="1">
      <c r="A447" s="834"/>
      <c r="B447" s="203"/>
      <c r="C447" s="842"/>
      <c r="D447" s="842"/>
      <c r="E447" s="835" t="s">
        <v>989</v>
      </c>
      <c r="F447" s="835"/>
      <c r="G447" s="836"/>
      <c r="H447" s="836"/>
      <c r="I447" s="836"/>
    </row>
    <row r="448" spans="1:9" ht="15" hidden="1" customHeight="1">
      <c r="A448" s="834"/>
      <c r="B448" s="203"/>
      <c r="C448" s="842"/>
      <c r="D448" s="842"/>
      <c r="E448" s="835" t="s">
        <v>1006</v>
      </c>
      <c r="F448" s="835"/>
      <c r="G448" s="836"/>
      <c r="H448" s="836"/>
      <c r="I448" s="836"/>
    </row>
    <row r="449" spans="1:9" ht="15" hidden="1" customHeight="1">
      <c r="A449" s="834"/>
      <c r="B449" s="203"/>
      <c r="C449" s="842"/>
      <c r="D449" s="842"/>
      <c r="E449" s="835" t="s">
        <v>1006</v>
      </c>
      <c r="F449" s="835"/>
      <c r="G449" s="836"/>
      <c r="H449" s="836"/>
      <c r="I449" s="836"/>
    </row>
    <row r="450" spans="1:9" s="832" customFormat="1" ht="15" hidden="1" customHeight="1">
      <c r="A450" s="828">
        <v>2700</v>
      </c>
      <c r="B450" s="215" t="s">
        <v>417</v>
      </c>
      <c r="C450" s="829">
        <v>0</v>
      </c>
      <c r="D450" s="829">
        <v>0</v>
      </c>
      <c r="E450" s="830" t="s">
        <v>1030</v>
      </c>
      <c r="F450" s="830"/>
      <c r="G450" s="823">
        <f>H450+I450</f>
        <v>0</v>
      </c>
      <c r="H450" s="823">
        <f>H452+H466+H484+H502+H508+H514</f>
        <v>0</v>
      </c>
      <c r="I450" s="823">
        <f>I452+I466+I484+I502+I508+I514</f>
        <v>0</v>
      </c>
    </row>
    <row r="451" spans="1:9" ht="15" hidden="1" customHeight="1">
      <c r="A451" s="834"/>
      <c r="B451" s="215"/>
      <c r="C451" s="829"/>
      <c r="D451" s="829"/>
      <c r="E451" s="835" t="s">
        <v>191</v>
      </c>
      <c r="F451" s="835"/>
      <c r="G451" s="836"/>
      <c r="H451" s="836"/>
      <c r="I451" s="836"/>
    </row>
    <row r="452" spans="1:9" ht="15" hidden="1" customHeight="1">
      <c r="A452" s="834">
        <v>2710</v>
      </c>
      <c r="B452" s="215" t="s">
        <v>417</v>
      </c>
      <c r="C452" s="829">
        <v>1</v>
      </c>
      <c r="D452" s="829">
        <v>0</v>
      </c>
      <c r="E452" s="837" t="s">
        <v>421</v>
      </c>
      <c r="F452" s="837"/>
      <c r="G452" s="836"/>
      <c r="H452" s="836"/>
      <c r="I452" s="836"/>
    </row>
    <row r="453" spans="1:9" s="841" customFormat="1" ht="15" hidden="1" customHeight="1">
      <c r="A453" s="834"/>
      <c r="B453" s="215"/>
      <c r="C453" s="829"/>
      <c r="D453" s="829"/>
      <c r="E453" s="835" t="s">
        <v>194</v>
      </c>
      <c r="F453" s="835"/>
      <c r="G453" s="838"/>
      <c r="H453" s="838"/>
      <c r="I453" s="838"/>
    </row>
    <row r="454" spans="1:9" ht="15" hidden="1" customHeight="1">
      <c r="A454" s="834">
        <v>2711</v>
      </c>
      <c r="B454" s="203" t="s">
        <v>417</v>
      </c>
      <c r="C454" s="842">
        <v>1</v>
      </c>
      <c r="D454" s="842">
        <v>1</v>
      </c>
      <c r="E454" s="835" t="s">
        <v>423</v>
      </c>
      <c r="F454" s="835"/>
      <c r="G454" s="836"/>
      <c r="H454" s="836"/>
      <c r="I454" s="836"/>
    </row>
    <row r="455" spans="1:9" ht="15" hidden="1" customHeight="1">
      <c r="A455" s="834"/>
      <c r="B455" s="203"/>
      <c r="C455" s="842"/>
      <c r="D455" s="842"/>
      <c r="E455" s="835" t="s">
        <v>989</v>
      </c>
      <c r="F455" s="835"/>
      <c r="G455" s="836"/>
      <c r="H455" s="836"/>
      <c r="I455" s="836"/>
    </row>
    <row r="456" spans="1:9" ht="0.75" hidden="1" customHeight="1">
      <c r="A456" s="834"/>
      <c r="B456" s="203"/>
      <c r="C456" s="842"/>
      <c r="D456" s="842"/>
      <c r="E456" s="835" t="s">
        <v>1006</v>
      </c>
      <c r="F456" s="835"/>
      <c r="G456" s="836"/>
      <c r="H456" s="836"/>
      <c r="I456" s="836"/>
    </row>
    <row r="457" spans="1:9" ht="15" hidden="1" customHeight="1">
      <c r="A457" s="834"/>
      <c r="B457" s="203"/>
      <c r="C457" s="842"/>
      <c r="D457" s="842"/>
      <c r="E457" s="835" t="s">
        <v>1006</v>
      </c>
      <c r="F457" s="835"/>
      <c r="G457" s="836"/>
      <c r="H457" s="836"/>
      <c r="I457" s="836"/>
    </row>
    <row r="458" spans="1:9" ht="15" hidden="1" customHeight="1">
      <c r="A458" s="834">
        <v>2712</v>
      </c>
      <c r="B458" s="203" t="s">
        <v>417</v>
      </c>
      <c r="C458" s="842">
        <v>1</v>
      </c>
      <c r="D458" s="842">
        <v>2</v>
      </c>
      <c r="E458" s="835" t="s">
        <v>424</v>
      </c>
      <c r="F458" s="835"/>
      <c r="G458" s="836"/>
      <c r="H458" s="836"/>
      <c r="I458" s="836"/>
    </row>
    <row r="459" spans="1:9" ht="15" hidden="1" customHeight="1">
      <c r="A459" s="834"/>
      <c r="B459" s="203"/>
      <c r="C459" s="842"/>
      <c r="D459" s="842"/>
      <c r="E459" s="835" t="s">
        <v>989</v>
      </c>
      <c r="F459" s="835"/>
      <c r="G459" s="836"/>
      <c r="H459" s="836"/>
      <c r="I459" s="836"/>
    </row>
    <row r="460" spans="1:9" ht="15" hidden="1" customHeight="1">
      <c r="A460" s="834"/>
      <c r="B460" s="203"/>
      <c r="C460" s="842"/>
      <c r="D460" s="842"/>
      <c r="E460" s="835" t="s">
        <v>1006</v>
      </c>
      <c r="F460" s="835"/>
      <c r="G460" s="836"/>
      <c r="H460" s="836"/>
      <c r="I460" s="836"/>
    </row>
    <row r="461" spans="1:9" ht="15" hidden="1" customHeight="1">
      <c r="A461" s="834"/>
      <c r="B461" s="203"/>
      <c r="C461" s="842"/>
      <c r="D461" s="842"/>
      <c r="E461" s="835" t="s">
        <v>1006</v>
      </c>
      <c r="F461" s="835"/>
      <c r="G461" s="836"/>
      <c r="H461" s="836"/>
      <c r="I461" s="836"/>
    </row>
    <row r="462" spans="1:9" ht="15" hidden="1" customHeight="1">
      <c r="A462" s="834">
        <v>2713</v>
      </c>
      <c r="B462" s="203" t="s">
        <v>417</v>
      </c>
      <c r="C462" s="842">
        <v>1</v>
      </c>
      <c r="D462" s="842">
        <v>3</v>
      </c>
      <c r="E462" s="835" t="s">
        <v>426</v>
      </c>
      <c r="F462" s="835"/>
      <c r="G462" s="836"/>
      <c r="H462" s="836"/>
      <c r="I462" s="836"/>
    </row>
    <row r="463" spans="1:9" ht="15" hidden="1" customHeight="1">
      <c r="A463" s="834"/>
      <c r="B463" s="203"/>
      <c r="C463" s="842"/>
      <c r="D463" s="842"/>
      <c r="E463" s="835" t="s">
        <v>989</v>
      </c>
      <c r="F463" s="835"/>
      <c r="G463" s="836"/>
      <c r="H463" s="836"/>
      <c r="I463" s="836"/>
    </row>
    <row r="464" spans="1:9" ht="15" hidden="1" customHeight="1">
      <c r="A464" s="834"/>
      <c r="B464" s="203"/>
      <c r="C464" s="842"/>
      <c r="D464" s="842"/>
      <c r="E464" s="835" t="s">
        <v>1006</v>
      </c>
      <c r="F464" s="835"/>
      <c r="G464" s="836"/>
      <c r="H464" s="836"/>
      <c r="I464" s="836"/>
    </row>
    <row r="465" spans="1:9" ht="15" hidden="1" customHeight="1">
      <c r="A465" s="834"/>
      <c r="B465" s="203"/>
      <c r="C465" s="842"/>
      <c r="D465" s="842"/>
      <c r="E465" s="835" t="s">
        <v>1006</v>
      </c>
      <c r="F465" s="835"/>
      <c r="G465" s="836"/>
      <c r="H465" s="836"/>
      <c r="I465" s="836"/>
    </row>
    <row r="466" spans="1:9" ht="15" hidden="1" customHeight="1">
      <c r="A466" s="834">
        <v>2720</v>
      </c>
      <c r="B466" s="215" t="s">
        <v>417</v>
      </c>
      <c r="C466" s="829">
        <v>2</v>
      </c>
      <c r="D466" s="829">
        <v>0</v>
      </c>
      <c r="E466" s="837" t="s">
        <v>428</v>
      </c>
      <c r="F466" s="837"/>
      <c r="G466" s="836"/>
      <c r="H466" s="836"/>
      <c r="I466" s="836"/>
    </row>
    <row r="467" spans="1:9" s="841" customFormat="1" ht="15" hidden="1" customHeight="1">
      <c r="A467" s="834"/>
      <c r="B467" s="215"/>
      <c r="C467" s="829"/>
      <c r="D467" s="829"/>
      <c r="E467" s="835" t="s">
        <v>194</v>
      </c>
      <c r="F467" s="835"/>
      <c r="G467" s="838"/>
      <c r="H467" s="838"/>
      <c r="I467" s="838"/>
    </row>
    <row r="468" spans="1:9" ht="15" hidden="1" customHeight="1">
      <c r="A468" s="834">
        <v>2721</v>
      </c>
      <c r="B468" s="203" t="s">
        <v>417</v>
      </c>
      <c r="C468" s="842">
        <v>2</v>
      </c>
      <c r="D468" s="842">
        <v>1</v>
      </c>
      <c r="E468" s="835" t="s">
        <v>431</v>
      </c>
      <c r="F468" s="835"/>
      <c r="G468" s="836"/>
      <c r="H468" s="836"/>
      <c r="I468" s="836"/>
    </row>
    <row r="469" spans="1:9" ht="15" hidden="1" customHeight="1">
      <c r="A469" s="834"/>
      <c r="B469" s="203"/>
      <c r="C469" s="842"/>
      <c r="D469" s="842"/>
      <c r="E469" s="835" t="s">
        <v>989</v>
      </c>
      <c r="F469" s="835"/>
      <c r="G469" s="836"/>
      <c r="H469" s="836"/>
      <c r="I469" s="836"/>
    </row>
    <row r="470" spans="1:9" ht="15" hidden="1" customHeight="1">
      <c r="A470" s="834"/>
      <c r="B470" s="203"/>
      <c r="C470" s="842"/>
      <c r="D470" s="842"/>
      <c r="E470" s="835" t="s">
        <v>1006</v>
      </c>
      <c r="F470" s="835"/>
      <c r="G470" s="836"/>
      <c r="H470" s="836"/>
      <c r="I470" s="836"/>
    </row>
    <row r="471" spans="1:9" ht="15" hidden="1" customHeight="1">
      <c r="A471" s="834"/>
      <c r="B471" s="203"/>
      <c r="C471" s="842"/>
      <c r="D471" s="842"/>
      <c r="E471" s="835" t="s">
        <v>1006</v>
      </c>
      <c r="F471" s="835"/>
      <c r="G471" s="836"/>
      <c r="H471" s="836"/>
      <c r="I471" s="836"/>
    </row>
    <row r="472" spans="1:9" ht="15" hidden="1" customHeight="1">
      <c r="A472" s="834">
        <v>2722</v>
      </c>
      <c r="B472" s="203" t="s">
        <v>417</v>
      </c>
      <c r="C472" s="842">
        <v>2</v>
      </c>
      <c r="D472" s="842">
        <v>2</v>
      </c>
      <c r="E472" s="835" t="s">
        <v>432</v>
      </c>
      <c r="F472" s="835"/>
      <c r="G472" s="836"/>
      <c r="H472" s="836"/>
      <c r="I472" s="836"/>
    </row>
    <row r="473" spans="1:9" ht="15" hidden="1" customHeight="1">
      <c r="A473" s="834"/>
      <c r="B473" s="203"/>
      <c r="C473" s="842"/>
      <c r="D473" s="842"/>
      <c r="E473" s="835" t="s">
        <v>989</v>
      </c>
      <c r="F473" s="835"/>
      <c r="G473" s="836"/>
      <c r="H473" s="836"/>
      <c r="I473" s="836"/>
    </row>
    <row r="474" spans="1:9" ht="15" hidden="1" customHeight="1">
      <c r="A474" s="834"/>
      <c r="B474" s="203"/>
      <c r="C474" s="842"/>
      <c r="D474" s="842"/>
      <c r="E474" s="835" t="s">
        <v>1006</v>
      </c>
      <c r="F474" s="835"/>
      <c r="G474" s="836"/>
      <c r="H474" s="836"/>
      <c r="I474" s="836"/>
    </row>
    <row r="475" spans="1:9" ht="15" hidden="1" customHeight="1">
      <c r="A475" s="834"/>
      <c r="B475" s="203"/>
      <c r="C475" s="842"/>
      <c r="D475" s="842"/>
      <c r="E475" s="835" t="s">
        <v>1006</v>
      </c>
      <c r="F475" s="835"/>
      <c r="G475" s="836"/>
      <c r="H475" s="836"/>
      <c r="I475" s="836"/>
    </row>
    <row r="476" spans="1:9" ht="15" hidden="1" customHeight="1">
      <c r="A476" s="834">
        <v>2723</v>
      </c>
      <c r="B476" s="203" t="s">
        <v>417</v>
      </c>
      <c r="C476" s="842">
        <v>2</v>
      </c>
      <c r="D476" s="842">
        <v>3</v>
      </c>
      <c r="E476" s="835" t="s">
        <v>434</v>
      </c>
      <c r="F476" s="835"/>
      <c r="G476" s="836"/>
      <c r="H476" s="836"/>
      <c r="I476" s="836"/>
    </row>
    <row r="477" spans="1:9" ht="15" hidden="1" customHeight="1">
      <c r="A477" s="834"/>
      <c r="B477" s="203"/>
      <c r="C477" s="842"/>
      <c r="D477" s="842"/>
      <c r="E477" s="835" t="s">
        <v>989</v>
      </c>
      <c r="F477" s="835"/>
      <c r="G477" s="836"/>
      <c r="H477" s="836"/>
      <c r="I477" s="836"/>
    </row>
    <row r="478" spans="1:9" ht="15" hidden="1" customHeight="1">
      <c r="A478" s="834"/>
      <c r="B478" s="203"/>
      <c r="C478" s="842"/>
      <c r="D478" s="842"/>
      <c r="E478" s="835" t="s">
        <v>1006</v>
      </c>
      <c r="F478" s="835"/>
      <c r="G478" s="836"/>
      <c r="H478" s="836"/>
      <c r="I478" s="836"/>
    </row>
    <row r="479" spans="1:9" ht="15" hidden="1" customHeight="1">
      <c r="A479" s="834"/>
      <c r="B479" s="203"/>
      <c r="C479" s="842"/>
      <c r="D479" s="842"/>
      <c r="E479" s="835" t="s">
        <v>1006</v>
      </c>
      <c r="F479" s="835"/>
      <c r="G479" s="836"/>
      <c r="H479" s="836"/>
      <c r="I479" s="836"/>
    </row>
    <row r="480" spans="1:9" ht="15" hidden="1" customHeight="1">
      <c r="A480" s="834">
        <v>2724</v>
      </c>
      <c r="B480" s="203" t="s">
        <v>417</v>
      </c>
      <c r="C480" s="842">
        <v>2</v>
      </c>
      <c r="D480" s="842">
        <v>4</v>
      </c>
      <c r="E480" s="835" t="s">
        <v>436</v>
      </c>
      <c r="F480" s="835"/>
      <c r="G480" s="836"/>
      <c r="H480" s="836"/>
      <c r="I480" s="836"/>
    </row>
    <row r="481" spans="1:9" ht="15" hidden="1" customHeight="1">
      <c r="A481" s="834"/>
      <c r="B481" s="203"/>
      <c r="C481" s="842"/>
      <c r="D481" s="842"/>
      <c r="E481" s="835" t="s">
        <v>989</v>
      </c>
      <c r="F481" s="835"/>
      <c r="G481" s="836"/>
      <c r="H481" s="836"/>
      <c r="I481" s="836"/>
    </row>
    <row r="482" spans="1:9" ht="15" hidden="1" customHeight="1">
      <c r="A482" s="834"/>
      <c r="B482" s="203"/>
      <c r="C482" s="842"/>
      <c r="D482" s="842"/>
      <c r="E482" s="835" t="s">
        <v>1006</v>
      </c>
      <c r="F482" s="835"/>
      <c r="G482" s="836"/>
      <c r="H482" s="836"/>
      <c r="I482" s="836"/>
    </row>
    <row r="483" spans="1:9" ht="15" hidden="1" customHeight="1">
      <c r="A483" s="834"/>
      <c r="B483" s="203"/>
      <c r="C483" s="842"/>
      <c r="D483" s="842"/>
      <c r="E483" s="835" t="s">
        <v>1006</v>
      </c>
      <c r="F483" s="835"/>
      <c r="G483" s="836"/>
      <c r="H483" s="836"/>
      <c r="I483" s="836"/>
    </row>
    <row r="484" spans="1:9" ht="15" hidden="1" customHeight="1">
      <c r="A484" s="834">
        <v>2730</v>
      </c>
      <c r="B484" s="215" t="s">
        <v>417</v>
      </c>
      <c r="C484" s="829">
        <v>3</v>
      </c>
      <c r="D484" s="829">
        <v>0</v>
      </c>
      <c r="E484" s="837" t="s">
        <v>438</v>
      </c>
      <c r="F484" s="837"/>
      <c r="G484" s="836"/>
      <c r="H484" s="836"/>
      <c r="I484" s="836"/>
    </row>
    <row r="485" spans="1:9" s="841" customFormat="1" ht="15" hidden="1" customHeight="1">
      <c r="A485" s="834"/>
      <c r="B485" s="215"/>
      <c r="C485" s="829"/>
      <c r="D485" s="829"/>
      <c r="E485" s="835" t="s">
        <v>194</v>
      </c>
      <c r="F485" s="835"/>
      <c r="G485" s="838"/>
      <c r="H485" s="838"/>
      <c r="I485" s="838"/>
    </row>
    <row r="486" spans="1:9" ht="15" hidden="1" customHeight="1">
      <c r="A486" s="834">
        <v>2731</v>
      </c>
      <c r="B486" s="203" t="s">
        <v>417</v>
      </c>
      <c r="C486" s="842">
        <v>3</v>
      </c>
      <c r="D486" s="842">
        <v>1</v>
      </c>
      <c r="E486" s="835" t="s">
        <v>441</v>
      </c>
      <c r="F486" s="835"/>
      <c r="G486" s="836"/>
      <c r="H486" s="836"/>
      <c r="I486" s="836"/>
    </row>
    <row r="487" spans="1:9" ht="15" hidden="1" customHeight="1">
      <c r="A487" s="834"/>
      <c r="B487" s="203"/>
      <c r="C487" s="842"/>
      <c r="D487" s="842"/>
      <c r="E487" s="835" t="s">
        <v>989</v>
      </c>
      <c r="F487" s="835"/>
      <c r="G487" s="836"/>
      <c r="H487" s="836"/>
      <c r="I487" s="836"/>
    </row>
    <row r="488" spans="1:9" ht="15" hidden="1" customHeight="1">
      <c r="A488" s="834"/>
      <c r="B488" s="203"/>
      <c r="C488" s="842"/>
      <c r="D488" s="842"/>
      <c r="E488" s="835" t="s">
        <v>1006</v>
      </c>
      <c r="F488" s="835"/>
      <c r="G488" s="836"/>
      <c r="H488" s="836"/>
      <c r="I488" s="836"/>
    </row>
    <row r="489" spans="1:9" ht="15" hidden="1" customHeight="1">
      <c r="A489" s="834"/>
      <c r="B489" s="203"/>
      <c r="C489" s="842"/>
      <c r="D489" s="842"/>
      <c r="E489" s="835" t="s">
        <v>1006</v>
      </c>
      <c r="F489" s="835"/>
      <c r="G489" s="836"/>
      <c r="H489" s="836"/>
      <c r="I489" s="836"/>
    </row>
    <row r="490" spans="1:9" ht="15" hidden="1" customHeight="1">
      <c r="A490" s="834">
        <v>2732</v>
      </c>
      <c r="B490" s="203" t="s">
        <v>417</v>
      </c>
      <c r="C490" s="842">
        <v>3</v>
      </c>
      <c r="D490" s="842">
        <v>2</v>
      </c>
      <c r="E490" s="835" t="s">
        <v>442</v>
      </c>
      <c r="F490" s="835"/>
      <c r="G490" s="836"/>
      <c r="H490" s="836"/>
      <c r="I490" s="836"/>
    </row>
    <row r="491" spans="1:9" ht="15" hidden="1" customHeight="1">
      <c r="A491" s="834"/>
      <c r="B491" s="203"/>
      <c r="C491" s="842"/>
      <c r="D491" s="842"/>
      <c r="E491" s="835" t="s">
        <v>989</v>
      </c>
      <c r="F491" s="835"/>
      <c r="G491" s="836"/>
      <c r="H491" s="836"/>
      <c r="I491" s="836"/>
    </row>
    <row r="492" spans="1:9" ht="15" hidden="1" customHeight="1">
      <c r="A492" s="834"/>
      <c r="B492" s="203"/>
      <c r="C492" s="842"/>
      <c r="D492" s="842"/>
      <c r="E492" s="835" t="s">
        <v>1006</v>
      </c>
      <c r="F492" s="835"/>
      <c r="G492" s="836"/>
      <c r="H492" s="836"/>
      <c r="I492" s="836"/>
    </row>
    <row r="493" spans="1:9" ht="15" hidden="1" customHeight="1">
      <c r="A493" s="834"/>
      <c r="B493" s="203"/>
      <c r="C493" s="842"/>
      <c r="D493" s="842"/>
      <c r="E493" s="835" t="s">
        <v>1006</v>
      </c>
      <c r="F493" s="835"/>
      <c r="G493" s="836"/>
      <c r="H493" s="836"/>
      <c r="I493" s="836"/>
    </row>
    <row r="494" spans="1:9" ht="15" hidden="1" customHeight="1">
      <c r="A494" s="834">
        <v>2733</v>
      </c>
      <c r="B494" s="203" t="s">
        <v>417</v>
      </c>
      <c r="C494" s="842">
        <v>3</v>
      </c>
      <c r="D494" s="842">
        <v>3</v>
      </c>
      <c r="E494" s="835" t="s">
        <v>444</v>
      </c>
      <c r="F494" s="835"/>
      <c r="G494" s="836"/>
      <c r="H494" s="836"/>
      <c r="I494" s="836"/>
    </row>
    <row r="495" spans="1:9" ht="15" hidden="1" customHeight="1">
      <c r="A495" s="834"/>
      <c r="B495" s="203"/>
      <c r="C495" s="842"/>
      <c r="D495" s="842"/>
      <c r="E495" s="835" t="s">
        <v>989</v>
      </c>
      <c r="F495" s="835"/>
      <c r="G495" s="836"/>
      <c r="H495" s="836"/>
      <c r="I495" s="836"/>
    </row>
    <row r="496" spans="1:9" ht="15" hidden="1" customHeight="1">
      <c r="A496" s="834"/>
      <c r="B496" s="203"/>
      <c r="C496" s="842"/>
      <c r="D496" s="842"/>
      <c r="E496" s="835" t="s">
        <v>1006</v>
      </c>
      <c r="F496" s="835"/>
      <c r="G496" s="836"/>
      <c r="H496" s="836"/>
      <c r="I496" s="836"/>
    </row>
    <row r="497" spans="1:9" ht="15" hidden="1" customHeight="1">
      <c r="A497" s="834"/>
      <c r="B497" s="203"/>
      <c r="C497" s="842"/>
      <c r="D497" s="842"/>
      <c r="E497" s="835" t="s">
        <v>1006</v>
      </c>
      <c r="F497" s="835"/>
      <c r="G497" s="836"/>
      <c r="H497" s="836"/>
      <c r="I497" s="836"/>
    </row>
    <row r="498" spans="1:9" ht="15" hidden="1" customHeight="1">
      <c r="A498" s="834">
        <v>2734</v>
      </c>
      <c r="B498" s="203" t="s">
        <v>417</v>
      </c>
      <c r="C498" s="842">
        <v>3</v>
      </c>
      <c r="D498" s="842">
        <v>4</v>
      </c>
      <c r="E498" s="835" t="s">
        <v>446</v>
      </c>
      <c r="F498" s="835"/>
      <c r="G498" s="836"/>
      <c r="H498" s="836"/>
      <c r="I498" s="836"/>
    </row>
    <row r="499" spans="1:9" ht="15" hidden="1" customHeight="1">
      <c r="A499" s="834"/>
      <c r="B499" s="203"/>
      <c r="C499" s="842"/>
      <c r="D499" s="842"/>
      <c r="E499" s="835" t="s">
        <v>989</v>
      </c>
      <c r="F499" s="835"/>
      <c r="G499" s="836"/>
      <c r="H499" s="836"/>
      <c r="I499" s="836"/>
    </row>
    <row r="500" spans="1:9" ht="15" hidden="1" customHeight="1">
      <c r="A500" s="834"/>
      <c r="B500" s="203"/>
      <c r="C500" s="842"/>
      <c r="D500" s="842"/>
      <c r="E500" s="835" t="s">
        <v>1006</v>
      </c>
      <c r="F500" s="835"/>
      <c r="G500" s="836"/>
      <c r="H500" s="836"/>
      <c r="I500" s="836"/>
    </row>
    <row r="501" spans="1:9" ht="15" hidden="1" customHeight="1">
      <c r="A501" s="834"/>
      <c r="B501" s="203"/>
      <c r="C501" s="842"/>
      <c r="D501" s="842"/>
      <c r="E501" s="835" t="s">
        <v>1006</v>
      </c>
      <c r="F501" s="835"/>
      <c r="G501" s="836"/>
      <c r="H501" s="836"/>
      <c r="I501" s="836"/>
    </row>
    <row r="502" spans="1:9" ht="15" hidden="1" customHeight="1">
      <c r="A502" s="834">
        <v>2740</v>
      </c>
      <c r="B502" s="215" t="s">
        <v>417</v>
      </c>
      <c r="C502" s="829">
        <v>4</v>
      </c>
      <c r="D502" s="829">
        <v>0</v>
      </c>
      <c r="E502" s="837" t="s">
        <v>448</v>
      </c>
      <c r="F502" s="837"/>
      <c r="G502" s="836"/>
      <c r="H502" s="836"/>
      <c r="I502" s="836"/>
    </row>
    <row r="503" spans="1:9" s="841" customFormat="1" ht="15" hidden="1" customHeight="1">
      <c r="A503" s="834"/>
      <c r="B503" s="215"/>
      <c r="C503" s="829"/>
      <c r="D503" s="829"/>
      <c r="E503" s="835" t="s">
        <v>194</v>
      </c>
      <c r="F503" s="835"/>
      <c r="G503" s="838"/>
      <c r="H503" s="838"/>
      <c r="I503" s="838"/>
    </row>
    <row r="504" spans="1:9" ht="15" hidden="1" customHeight="1">
      <c r="A504" s="834">
        <v>2741</v>
      </c>
      <c r="B504" s="203" t="s">
        <v>417</v>
      </c>
      <c r="C504" s="842">
        <v>4</v>
      </c>
      <c r="D504" s="842">
        <v>1</v>
      </c>
      <c r="E504" s="835" t="s">
        <v>448</v>
      </c>
      <c r="F504" s="835"/>
      <c r="G504" s="836"/>
      <c r="H504" s="836"/>
      <c r="I504" s="836"/>
    </row>
    <row r="505" spans="1:9" ht="15" hidden="1" customHeight="1">
      <c r="A505" s="834"/>
      <c r="B505" s="203"/>
      <c r="C505" s="842"/>
      <c r="D505" s="842"/>
      <c r="E505" s="835" t="s">
        <v>989</v>
      </c>
      <c r="F505" s="835"/>
      <c r="G505" s="836"/>
      <c r="H505" s="836"/>
      <c r="I505" s="836"/>
    </row>
    <row r="506" spans="1:9" ht="15" hidden="1" customHeight="1">
      <c r="A506" s="834"/>
      <c r="B506" s="203"/>
      <c r="C506" s="842"/>
      <c r="D506" s="842"/>
      <c r="E506" s="835" t="s">
        <v>1006</v>
      </c>
      <c r="F506" s="835"/>
      <c r="G506" s="836"/>
      <c r="H506" s="836"/>
      <c r="I506" s="836"/>
    </row>
    <row r="507" spans="1:9" ht="15" hidden="1" customHeight="1">
      <c r="A507" s="834"/>
      <c r="B507" s="203"/>
      <c r="C507" s="842"/>
      <c r="D507" s="842"/>
      <c r="E507" s="835" t="s">
        <v>1006</v>
      </c>
      <c r="F507" s="835"/>
      <c r="G507" s="836"/>
      <c r="H507" s="836"/>
      <c r="I507" s="836"/>
    </row>
    <row r="508" spans="1:9" ht="15" hidden="1" customHeight="1">
      <c r="A508" s="834">
        <v>2750</v>
      </c>
      <c r="B508" s="215" t="s">
        <v>417</v>
      </c>
      <c r="C508" s="829">
        <v>5</v>
      </c>
      <c r="D508" s="829">
        <v>0</v>
      </c>
      <c r="E508" s="837" t="s">
        <v>451</v>
      </c>
      <c r="F508" s="837"/>
      <c r="G508" s="836"/>
      <c r="H508" s="836"/>
      <c r="I508" s="836"/>
    </row>
    <row r="509" spans="1:9" s="841" customFormat="1" ht="15" hidden="1" customHeight="1">
      <c r="A509" s="834"/>
      <c r="B509" s="215"/>
      <c r="C509" s="829"/>
      <c r="D509" s="829"/>
      <c r="E509" s="835" t="s">
        <v>194</v>
      </c>
      <c r="F509" s="835"/>
      <c r="G509" s="838"/>
      <c r="H509" s="838"/>
      <c r="I509" s="838"/>
    </row>
    <row r="510" spans="1:9" ht="15" hidden="1" customHeight="1">
      <c r="A510" s="834">
        <v>2751</v>
      </c>
      <c r="B510" s="203" t="s">
        <v>417</v>
      </c>
      <c r="C510" s="842">
        <v>5</v>
      </c>
      <c r="D510" s="842">
        <v>1</v>
      </c>
      <c r="E510" s="835" t="s">
        <v>451</v>
      </c>
      <c r="F510" s="835"/>
      <c r="G510" s="836"/>
      <c r="H510" s="836"/>
      <c r="I510" s="836"/>
    </row>
    <row r="511" spans="1:9" ht="15" hidden="1" customHeight="1">
      <c r="A511" s="834"/>
      <c r="B511" s="203"/>
      <c r="C511" s="842"/>
      <c r="D511" s="842"/>
      <c r="E511" s="835" t="s">
        <v>989</v>
      </c>
      <c r="F511" s="835"/>
      <c r="G511" s="836"/>
      <c r="H511" s="836"/>
      <c r="I511" s="836"/>
    </row>
    <row r="512" spans="1:9" ht="15" hidden="1" customHeight="1">
      <c r="A512" s="834"/>
      <c r="B512" s="203"/>
      <c r="C512" s="842"/>
      <c r="D512" s="842"/>
      <c r="E512" s="835" t="s">
        <v>1006</v>
      </c>
      <c r="F512" s="835"/>
      <c r="G512" s="836"/>
      <c r="H512" s="836"/>
      <c r="I512" s="836"/>
    </row>
    <row r="513" spans="1:9" ht="15" hidden="1" customHeight="1">
      <c r="A513" s="834"/>
      <c r="B513" s="203"/>
      <c r="C513" s="842"/>
      <c r="D513" s="842"/>
      <c r="E513" s="835" t="s">
        <v>1006</v>
      </c>
      <c r="F513" s="835"/>
      <c r="G513" s="836"/>
      <c r="H513" s="836"/>
      <c r="I513" s="836"/>
    </row>
    <row r="514" spans="1:9" ht="15" hidden="1" customHeight="1">
      <c r="A514" s="834">
        <v>2760</v>
      </c>
      <c r="B514" s="215" t="s">
        <v>417</v>
      </c>
      <c r="C514" s="829">
        <v>6</v>
      </c>
      <c r="D514" s="829">
        <v>0</v>
      </c>
      <c r="E514" s="837" t="s">
        <v>454</v>
      </c>
      <c r="F514" s="837"/>
      <c r="G514" s="836"/>
      <c r="H514" s="836"/>
      <c r="I514" s="836"/>
    </row>
    <row r="515" spans="1:9" s="841" customFormat="1" ht="15" hidden="1" customHeight="1">
      <c r="A515" s="834"/>
      <c r="B515" s="215"/>
      <c r="C515" s="829"/>
      <c r="D515" s="829"/>
      <c r="E515" s="835" t="s">
        <v>194</v>
      </c>
      <c r="F515" s="835"/>
      <c r="G515" s="838"/>
      <c r="H515" s="838"/>
      <c r="I515" s="838"/>
    </row>
    <row r="516" spans="1:9" ht="15" hidden="1" customHeight="1">
      <c r="A516" s="834">
        <v>2761</v>
      </c>
      <c r="B516" s="203" t="s">
        <v>417</v>
      </c>
      <c r="C516" s="842">
        <v>6</v>
      </c>
      <c r="D516" s="842">
        <v>1</v>
      </c>
      <c r="E516" s="835" t="s">
        <v>456</v>
      </c>
      <c r="F516" s="835"/>
      <c r="G516" s="836"/>
      <c r="H516" s="836"/>
      <c r="I516" s="836"/>
    </row>
    <row r="517" spans="1:9" ht="15" hidden="1" customHeight="1">
      <c r="A517" s="834"/>
      <c r="B517" s="203"/>
      <c r="C517" s="842"/>
      <c r="D517" s="842"/>
      <c r="E517" s="835" t="s">
        <v>989</v>
      </c>
      <c r="F517" s="835"/>
      <c r="G517" s="836"/>
      <c r="H517" s="836"/>
      <c r="I517" s="836"/>
    </row>
    <row r="518" spans="1:9" ht="15" hidden="1" customHeight="1">
      <c r="A518" s="834"/>
      <c r="B518" s="203"/>
      <c r="C518" s="842"/>
      <c r="D518" s="842"/>
      <c r="E518" s="835" t="s">
        <v>1006</v>
      </c>
      <c r="F518" s="835"/>
      <c r="G518" s="836"/>
      <c r="H518" s="836"/>
      <c r="I518" s="836"/>
    </row>
    <row r="519" spans="1:9" ht="15" hidden="1" customHeight="1">
      <c r="A519" s="834"/>
      <c r="B519" s="203"/>
      <c r="C519" s="842"/>
      <c r="D519" s="842"/>
      <c r="E519" s="835" t="s">
        <v>1006</v>
      </c>
      <c r="F519" s="835"/>
      <c r="G519" s="836"/>
      <c r="H519" s="836"/>
      <c r="I519" s="836"/>
    </row>
    <row r="520" spans="1:9" ht="15" hidden="1" customHeight="1">
      <c r="A520" s="834">
        <v>2762</v>
      </c>
      <c r="B520" s="203" t="s">
        <v>417</v>
      </c>
      <c r="C520" s="842">
        <v>6</v>
      </c>
      <c r="D520" s="842">
        <v>2</v>
      </c>
      <c r="E520" s="835" t="s">
        <v>454</v>
      </c>
      <c r="F520" s="835"/>
      <c r="G520" s="836"/>
      <c r="H520" s="836"/>
      <c r="I520" s="836"/>
    </row>
    <row r="521" spans="1:9" ht="15" hidden="1" customHeight="1">
      <c r="A521" s="834"/>
      <c r="B521" s="203"/>
      <c r="C521" s="842"/>
      <c r="D521" s="842"/>
      <c r="E521" s="835" t="s">
        <v>989</v>
      </c>
      <c r="F521" s="835"/>
      <c r="G521" s="836"/>
      <c r="H521" s="836"/>
      <c r="I521" s="836"/>
    </row>
    <row r="522" spans="1:9" ht="15" hidden="1" customHeight="1">
      <c r="A522" s="834"/>
      <c r="B522" s="203"/>
      <c r="C522" s="842"/>
      <c r="D522" s="842"/>
      <c r="E522" s="835" t="s">
        <v>1006</v>
      </c>
      <c r="F522" s="835"/>
      <c r="G522" s="836"/>
      <c r="H522" s="836"/>
      <c r="I522" s="836"/>
    </row>
    <row r="523" spans="1:9" ht="15" hidden="1" customHeight="1">
      <c r="A523" s="834"/>
      <c r="B523" s="203"/>
      <c r="C523" s="842"/>
      <c r="D523" s="842"/>
      <c r="E523" s="835" t="s">
        <v>1006</v>
      </c>
      <c r="F523" s="835"/>
      <c r="G523" s="836"/>
      <c r="H523" s="836"/>
      <c r="I523" s="836"/>
    </row>
    <row r="524" spans="1:9" ht="15" hidden="1" customHeight="1">
      <c r="A524" s="834"/>
      <c r="B524" s="203"/>
      <c r="C524" s="842"/>
      <c r="D524" s="842"/>
      <c r="E524" s="847" t="s">
        <v>1007</v>
      </c>
      <c r="F524" s="835">
        <v>5134</v>
      </c>
      <c r="G524" s="836"/>
      <c r="H524" s="836"/>
      <c r="I524" s="836">
        <f>[2]lusav!F161</f>
        <v>0</v>
      </c>
    </row>
    <row r="525" spans="1:9" s="832" customFormat="1" ht="15" customHeight="1">
      <c r="A525" s="828">
        <v>2800</v>
      </c>
      <c r="B525" s="215" t="s">
        <v>457</v>
      </c>
      <c r="C525" s="829">
        <v>0</v>
      </c>
      <c r="D525" s="829">
        <v>0</v>
      </c>
      <c r="E525" s="830" t="s">
        <v>1031</v>
      </c>
      <c r="F525" s="830"/>
      <c r="G525" s="823">
        <f>H525+I525</f>
        <v>801663.37340000004</v>
      </c>
      <c r="H525" s="823">
        <f>H527+H543+H591+H604+H620+H626</f>
        <v>56288.390399999997</v>
      </c>
      <c r="I525" s="852">
        <f>I527+I543+I591+I604+I620+I626</f>
        <v>745374.98300000001</v>
      </c>
    </row>
    <row r="526" spans="1:9" ht="15" customHeight="1">
      <c r="A526" s="834"/>
      <c r="B526" s="215"/>
      <c r="C526" s="829"/>
      <c r="D526" s="829"/>
      <c r="E526" s="835" t="s">
        <v>191</v>
      </c>
      <c r="F526" s="835"/>
      <c r="G526" s="836"/>
      <c r="H526" s="836"/>
      <c r="I526" s="843"/>
    </row>
    <row r="527" spans="1:9" ht="13.5" customHeight="1">
      <c r="A527" s="834">
        <v>2810</v>
      </c>
      <c r="B527" s="203" t="s">
        <v>457</v>
      </c>
      <c r="C527" s="842">
        <v>1</v>
      </c>
      <c r="D527" s="842">
        <v>0</v>
      </c>
      <c r="E527" s="837" t="s">
        <v>461</v>
      </c>
      <c r="F527" s="837"/>
      <c r="G527" s="843">
        <f>H527+I527</f>
        <v>495861.4</v>
      </c>
      <c r="H527" s="843">
        <f>H529</f>
        <v>11450</v>
      </c>
      <c r="I527" s="843">
        <f>I529</f>
        <v>484411.4</v>
      </c>
    </row>
    <row r="528" spans="1:9" s="841" customFormat="1" ht="13.5" customHeight="1">
      <c r="A528" s="834"/>
      <c r="B528" s="215"/>
      <c r="C528" s="829"/>
      <c r="D528" s="829"/>
      <c r="E528" s="835" t="s">
        <v>194</v>
      </c>
      <c r="F528" s="835"/>
      <c r="G528" s="839"/>
      <c r="H528" s="839"/>
      <c r="I528" s="839"/>
    </row>
    <row r="529" spans="1:11" ht="13.5" customHeight="1">
      <c r="A529" s="834">
        <v>2811</v>
      </c>
      <c r="B529" s="203" t="s">
        <v>457</v>
      </c>
      <c r="C529" s="842">
        <v>1</v>
      </c>
      <c r="D529" s="842">
        <v>1</v>
      </c>
      <c r="E529" s="835" t="s">
        <v>461</v>
      </c>
      <c r="F529" s="835"/>
      <c r="G529" s="843">
        <f>H529+I529</f>
        <v>495861.4</v>
      </c>
      <c r="H529" s="843">
        <f>SUM(H531:H542)</f>
        <v>11450</v>
      </c>
      <c r="I529" s="843">
        <f>SUM(I530:I542)</f>
        <v>484411.4</v>
      </c>
    </row>
    <row r="530" spans="1:11" ht="27" customHeight="1">
      <c r="A530" s="834"/>
      <c r="B530" s="203"/>
      <c r="C530" s="842"/>
      <c r="D530" s="842"/>
      <c r="E530" s="835" t="s">
        <v>989</v>
      </c>
      <c r="F530" s="835"/>
      <c r="G530" s="836"/>
      <c r="H530" s="836"/>
      <c r="I530" s="836"/>
      <c r="K530" s="854"/>
    </row>
    <row r="531" spans="1:11" ht="15.75">
      <c r="A531" s="834"/>
      <c r="B531" s="203"/>
      <c r="C531" s="842"/>
      <c r="D531" s="842"/>
      <c r="E531" s="844" t="s">
        <v>1032</v>
      </c>
      <c r="F531" s="844" t="s">
        <v>748</v>
      </c>
      <c r="G531" s="843">
        <f t="shared" ref="G531:G543" si="3">H531+I531</f>
        <v>10000</v>
      </c>
      <c r="H531" s="843">
        <f>'[2]hangst sport'!F62</f>
        <v>10000</v>
      </c>
      <c r="I531" s="843"/>
    </row>
    <row r="532" spans="1:11" ht="15.75">
      <c r="A532" s="834"/>
      <c r="B532" s="203"/>
      <c r="C532" s="842"/>
      <c r="D532" s="842"/>
      <c r="E532" s="844" t="s">
        <v>1033</v>
      </c>
      <c r="F532" s="844" t="s">
        <v>741</v>
      </c>
      <c r="G532" s="843">
        <f t="shared" si="3"/>
        <v>0</v>
      </c>
      <c r="H532" s="843">
        <f>'[2]hangst sport'!F58</f>
        <v>0</v>
      </c>
      <c r="I532" s="843"/>
    </row>
    <row r="533" spans="1:11" ht="15.75">
      <c r="A533" s="834"/>
      <c r="B533" s="203"/>
      <c r="C533" s="842"/>
      <c r="D533" s="842"/>
      <c r="E533" s="844" t="s">
        <v>1000</v>
      </c>
      <c r="F533" s="844" t="s">
        <v>759</v>
      </c>
      <c r="G533" s="843">
        <f t="shared" si="3"/>
        <v>0</v>
      </c>
      <c r="H533" s="843">
        <f>'[2]hangst sport'!F69</f>
        <v>0</v>
      </c>
      <c r="I533" s="843"/>
    </row>
    <row r="534" spans="1:11" ht="15.75">
      <c r="A534" s="834"/>
      <c r="B534" s="203"/>
      <c r="C534" s="842"/>
      <c r="D534" s="842"/>
      <c r="E534" s="844" t="s">
        <v>1009</v>
      </c>
      <c r="F534" s="844" t="s">
        <v>773</v>
      </c>
      <c r="G534" s="843">
        <f t="shared" si="3"/>
        <v>1050</v>
      </c>
      <c r="H534" s="843">
        <f>'[2]hangst sport'!F76</f>
        <v>1050</v>
      </c>
      <c r="I534" s="843"/>
    </row>
    <row r="535" spans="1:11" ht="28.5" customHeight="1">
      <c r="A535" s="834"/>
      <c r="B535" s="203"/>
      <c r="C535" s="842"/>
      <c r="D535" s="842"/>
      <c r="E535" s="844" t="s">
        <v>1010</v>
      </c>
      <c r="F535" s="844" t="s">
        <v>816</v>
      </c>
      <c r="G535" s="843">
        <f t="shared" si="3"/>
        <v>0</v>
      </c>
      <c r="H535" s="843">
        <f>'[2]hangst sport'!F104</f>
        <v>0</v>
      </c>
      <c r="I535" s="843"/>
    </row>
    <row r="536" spans="1:11" ht="17.25" customHeight="1">
      <c r="A536" s="834"/>
      <c r="B536" s="203"/>
      <c r="C536" s="842"/>
      <c r="D536" s="842"/>
      <c r="E536" s="844" t="s">
        <v>1034</v>
      </c>
      <c r="F536" s="844" t="s">
        <v>820</v>
      </c>
      <c r="G536" s="843">
        <f t="shared" si="3"/>
        <v>0</v>
      </c>
      <c r="H536" s="843">
        <f>'[2]hangst sport'!F106</f>
        <v>0</v>
      </c>
      <c r="I536" s="843"/>
    </row>
    <row r="537" spans="1:11" ht="17.25" customHeight="1">
      <c r="A537" s="834"/>
      <c r="B537" s="203"/>
      <c r="C537" s="842"/>
      <c r="D537" s="842"/>
      <c r="E537" s="844" t="s">
        <v>1011</v>
      </c>
      <c r="F537" s="844" t="s">
        <v>833</v>
      </c>
      <c r="G537" s="843">
        <f t="shared" si="3"/>
        <v>0</v>
      </c>
      <c r="H537" s="843">
        <f>'[2]hangst sport'!F113</f>
        <v>0</v>
      </c>
      <c r="I537" s="843"/>
    </row>
    <row r="538" spans="1:11" ht="17.25" customHeight="1">
      <c r="A538" s="834"/>
      <c r="B538" s="203"/>
      <c r="C538" s="842"/>
      <c r="D538" s="842"/>
      <c r="E538" s="835" t="s">
        <v>1035</v>
      </c>
      <c r="F538" s="844" t="s">
        <v>850</v>
      </c>
      <c r="G538" s="843">
        <f t="shared" si="3"/>
        <v>400</v>
      </c>
      <c r="H538" s="843">
        <f>'[2]hangst sport'!J127</f>
        <v>400</v>
      </c>
      <c r="I538" s="843"/>
    </row>
    <row r="539" spans="1:11" ht="17.25" customHeight="1">
      <c r="A539" s="834"/>
      <c r="B539" s="203"/>
      <c r="C539" s="842"/>
      <c r="D539" s="842"/>
      <c r="E539" s="844" t="s">
        <v>1019</v>
      </c>
      <c r="F539" s="844" t="s">
        <v>892</v>
      </c>
      <c r="G539" s="843">
        <f t="shared" si="3"/>
        <v>0</v>
      </c>
      <c r="H539" s="843"/>
      <c r="I539" s="843"/>
    </row>
    <row r="540" spans="1:11" ht="17.25" customHeight="1">
      <c r="A540" s="834"/>
      <c r="B540" s="203"/>
      <c r="C540" s="842"/>
      <c r="D540" s="842"/>
      <c r="E540" s="847" t="s">
        <v>1021</v>
      </c>
      <c r="F540" s="844" t="s">
        <v>894</v>
      </c>
      <c r="G540" s="843">
        <f t="shared" si="3"/>
        <v>477396.4</v>
      </c>
      <c r="H540" s="843"/>
      <c r="I540" s="843">
        <f>'[2]hangst sport'!F154</f>
        <v>477396.4</v>
      </c>
    </row>
    <row r="541" spans="1:11" ht="17.25" customHeight="1">
      <c r="A541" s="834"/>
      <c r="B541" s="203"/>
      <c r="C541" s="842"/>
      <c r="D541" s="842"/>
      <c r="E541" s="847" t="s">
        <v>1004</v>
      </c>
      <c r="F541" s="844" t="s">
        <v>901</v>
      </c>
      <c r="G541" s="843">
        <f t="shared" si="3"/>
        <v>0</v>
      </c>
      <c r="H541" s="843"/>
      <c r="I541" s="843">
        <f>'[2]hangst sport'!F157</f>
        <v>0</v>
      </c>
    </row>
    <row r="542" spans="1:11" ht="17.25" customHeight="1">
      <c r="A542" s="834"/>
      <c r="B542" s="203"/>
      <c r="C542" s="842"/>
      <c r="D542" s="842"/>
      <c r="E542" s="847" t="s">
        <v>1007</v>
      </c>
      <c r="F542" s="844" t="s">
        <v>910</v>
      </c>
      <c r="G542" s="843">
        <f t="shared" si="3"/>
        <v>7015</v>
      </c>
      <c r="H542" s="843"/>
      <c r="I542" s="843">
        <f>'[2]hangst sport'!F161</f>
        <v>7015</v>
      </c>
    </row>
    <row r="543" spans="1:11" ht="14.25" customHeight="1">
      <c r="A543" s="834">
        <v>2820</v>
      </c>
      <c r="B543" s="215" t="s">
        <v>457</v>
      </c>
      <c r="C543" s="829">
        <v>2</v>
      </c>
      <c r="D543" s="829">
        <v>0</v>
      </c>
      <c r="E543" s="837" t="s">
        <v>463</v>
      </c>
      <c r="F543" s="837"/>
      <c r="G543" s="836">
        <f t="shared" si="3"/>
        <v>300294.67340000003</v>
      </c>
      <c r="H543" s="836">
        <f>H545+H559+H563+H570+H579+H583+H587</f>
        <v>39331.090399999994</v>
      </c>
      <c r="I543" s="843">
        <f>I545+I559+I563+I570+I579+I583+I587</f>
        <v>260963.58300000001</v>
      </c>
    </row>
    <row r="544" spans="1:11" s="841" customFormat="1" ht="12.75" customHeight="1">
      <c r="A544" s="834"/>
      <c r="B544" s="215"/>
      <c r="C544" s="829"/>
      <c r="D544" s="829"/>
      <c r="E544" s="835" t="s">
        <v>194</v>
      </c>
      <c r="F544" s="835"/>
      <c r="G544" s="838"/>
      <c r="H544" s="838"/>
      <c r="I544" s="839"/>
    </row>
    <row r="545" spans="1:9" ht="13.5" customHeight="1">
      <c r="A545" s="834">
        <v>2821</v>
      </c>
      <c r="B545" s="203" t="s">
        <v>457</v>
      </c>
      <c r="C545" s="842">
        <v>2</v>
      </c>
      <c r="D545" s="842">
        <v>1</v>
      </c>
      <c r="E545" s="835" t="s">
        <v>466</v>
      </c>
      <c r="F545" s="835"/>
      <c r="G545" s="843">
        <f>H545+I545</f>
        <v>64083.283000000003</v>
      </c>
      <c r="H545" s="843">
        <f>H547+H548+H549+H550+H551+H552+H553+H554+H558+H555</f>
        <v>15414.4</v>
      </c>
      <c r="I545" s="843">
        <f>SUM(I554:I557)</f>
        <v>48668.883000000002</v>
      </c>
    </row>
    <row r="546" spans="1:9" ht="27.75" hidden="1" customHeight="1">
      <c r="A546" s="834"/>
      <c r="B546" s="203"/>
      <c r="C546" s="842"/>
      <c r="D546" s="842"/>
      <c r="E546" s="835" t="s">
        <v>989</v>
      </c>
      <c r="F546" s="835"/>
      <c r="G546" s="843"/>
      <c r="H546" s="843"/>
      <c r="I546" s="836"/>
    </row>
    <row r="547" spans="1:9" ht="27" hidden="1">
      <c r="A547" s="834"/>
      <c r="B547" s="203"/>
      <c r="C547" s="842"/>
      <c r="D547" s="842"/>
      <c r="E547" s="835" t="s">
        <v>699</v>
      </c>
      <c r="F547" s="835"/>
      <c r="G547" s="843">
        <f t="shared" ref="G547:G553" si="4">H547+I547</f>
        <v>0</v>
      </c>
      <c r="H547" s="843"/>
      <c r="I547" s="836"/>
    </row>
    <row r="548" spans="1:9" ht="15.75" hidden="1">
      <c r="A548" s="834"/>
      <c r="B548" s="203"/>
      <c r="C548" s="842"/>
      <c r="D548" s="842"/>
      <c r="E548" s="835" t="s">
        <v>1008</v>
      </c>
      <c r="F548" s="835"/>
      <c r="G548" s="843">
        <f t="shared" si="4"/>
        <v>0</v>
      </c>
      <c r="H548" s="843"/>
      <c r="I548" s="836"/>
    </row>
    <row r="549" spans="1:9" ht="15.75" hidden="1">
      <c r="A549" s="834"/>
      <c r="B549" s="203"/>
      <c r="C549" s="842"/>
      <c r="D549" s="842"/>
      <c r="E549" s="835" t="s">
        <v>717</v>
      </c>
      <c r="F549" s="835"/>
      <c r="G549" s="843">
        <f t="shared" si="4"/>
        <v>0</v>
      </c>
      <c r="H549" s="843"/>
      <c r="I549" s="836"/>
    </row>
    <row r="550" spans="1:9" ht="12.75" hidden="1" customHeight="1">
      <c r="A550" s="834"/>
      <c r="B550" s="203"/>
      <c r="C550" s="842"/>
      <c r="D550" s="842"/>
      <c r="E550" s="835" t="s">
        <v>719</v>
      </c>
      <c r="F550" s="835"/>
      <c r="G550" s="843">
        <f t="shared" si="4"/>
        <v>0</v>
      </c>
      <c r="H550" s="843"/>
      <c r="I550" s="836"/>
    </row>
    <row r="551" spans="1:9" ht="14.25" hidden="1" customHeight="1">
      <c r="A551" s="834"/>
      <c r="B551" s="203"/>
      <c r="C551" s="842"/>
      <c r="D551" s="842"/>
      <c r="E551" s="844" t="s">
        <v>1036</v>
      </c>
      <c r="F551" s="844"/>
      <c r="G551" s="843">
        <f t="shared" si="4"/>
        <v>0</v>
      </c>
      <c r="H551" s="843"/>
      <c r="I551" s="836"/>
    </row>
    <row r="552" spans="1:9" ht="12.75" hidden="1" customHeight="1">
      <c r="A552" s="834"/>
      <c r="B552" s="203"/>
      <c r="C552" s="842"/>
      <c r="D552" s="842"/>
      <c r="E552" s="844" t="s">
        <v>758</v>
      </c>
      <c r="F552" s="844"/>
      <c r="G552" s="843">
        <f t="shared" si="4"/>
        <v>0</v>
      </c>
      <c r="H552" s="843"/>
      <c r="I552" s="836"/>
    </row>
    <row r="553" spans="1:9" ht="15" hidden="1" customHeight="1">
      <c r="A553" s="834"/>
      <c r="B553" s="203"/>
      <c r="C553" s="842"/>
      <c r="D553" s="842"/>
      <c r="E553" s="844" t="s">
        <v>772</v>
      </c>
      <c r="F553" s="844"/>
      <c r="G553" s="843">
        <f t="shared" si="4"/>
        <v>0</v>
      </c>
      <c r="H553" s="843"/>
      <c r="I553" s="836"/>
    </row>
    <row r="554" spans="1:9" ht="29.25" customHeight="1">
      <c r="A554" s="834"/>
      <c r="B554" s="203"/>
      <c r="C554" s="842"/>
      <c r="D554" s="842"/>
      <c r="E554" s="835" t="s">
        <v>1010</v>
      </c>
      <c r="F554" s="835">
        <v>4637</v>
      </c>
      <c r="G554" s="843">
        <f>H554+I554</f>
        <v>14989.4</v>
      </c>
      <c r="H554" s="843">
        <f>'[2]kentr. grad'!F105</f>
        <v>14989.4</v>
      </c>
      <c r="I554" s="836"/>
    </row>
    <row r="555" spans="1:9" ht="29.25" customHeight="1">
      <c r="A555" s="834"/>
      <c r="B555" s="203"/>
      <c r="C555" s="842"/>
      <c r="D555" s="842"/>
      <c r="E555" s="835" t="s">
        <v>1037</v>
      </c>
      <c r="F555" s="835">
        <v>4655</v>
      </c>
      <c r="G555" s="843">
        <f>H555+I555</f>
        <v>425</v>
      </c>
      <c r="H555" s="843">
        <f>'[2]kentr. grad'!F112</f>
        <v>425</v>
      </c>
      <c r="I555" s="836"/>
    </row>
    <row r="556" spans="1:9" ht="29.25" customHeight="1">
      <c r="A556" s="834"/>
      <c r="B556" s="203"/>
      <c r="C556" s="842"/>
      <c r="D556" s="842"/>
      <c r="E556" s="835" t="s">
        <v>1005</v>
      </c>
      <c r="F556" s="835">
        <v>5113</v>
      </c>
      <c r="G556" s="843">
        <f>H556+I556</f>
        <v>48668.883000000002</v>
      </c>
      <c r="H556" s="843"/>
      <c r="I556" s="843">
        <f>'[2]kentr. grad'!F155</f>
        <v>48668.883000000002</v>
      </c>
    </row>
    <row r="557" spans="1:9" ht="29.25" customHeight="1">
      <c r="A557" s="834"/>
      <c r="B557" s="203"/>
      <c r="C557" s="842"/>
      <c r="D557" s="842"/>
      <c r="E557" s="835" t="s">
        <v>1007</v>
      </c>
      <c r="F557" s="835">
        <v>5134</v>
      </c>
      <c r="G557" s="843">
        <f>H557+I557</f>
        <v>0</v>
      </c>
      <c r="H557" s="843"/>
      <c r="I557" s="843">
        <f>'[2]kentr. grad'!F162</f>
        <v>0</v>
      </c>
    </row>
    <row r="558" spans="1:9" ht="14.25" hidden="1" customHeight="1">
      <c r="A558" s="834"/>
      <c r="B558" s="203"/>
      <c r="C558" s="842"/>
      <c r="D558" s="842"/>
      <c r="E558" s="835" t="s">
        <v>1001</v>
      </c>
      <c r="F558" s="835"/>
      <c r="G558" s="843">
        <f>H558+I558</f>
        <v>0</v>
      </c>
      <c r="H558" s="843">
        <f>'[2]kentr. grad'!F138</f>
        <v>0</v>
      </c>
      <c r="I558" s="836"/>
    </row>
    <row r="559" spans="1:9" ht="11.25" hidden="1" customHeight="1">
      <c r="A559" s="834">
        <v>2822</v>
      </c>
      <c r="B559" s="203" t="s">
        <v>457</v>
      </c>
      <c r="C559" s="842">
        <v>2</v>
      </c>
      <c r="D559" s="842">
        <v>2</v>
      </c>
      <c r="E559" s="835" t="s">
        <v>467</v>
      </c>
      <c r="F559" s="835"/>
      <c r="G559" s="836"/>
      <c r="H559" s="836"/>
      <c r="I559" s="836"/>
    </row>
    <row r="560" spans="1:9" ht="11.25" hidden="1" customHeight="1">
      <c r="A560" s="834"/>
      <c r="B560" s="203"/>
      <c r="C560" s="842"/>
      <c r="D560" s="842"/>
      <c r="E560" s="835" t="s">
        <v>989</v>
      </c>
      <c r="F560" s="835"/>
      <c r="G560" s="836"/>
      <c r="H560" s="836"/>
      <c r="I560" s="836"/>
    </row>
    <row r="561" spans="1:9" ht="11.25" hidden="1" customHeight="1">
      <c r="A561" s="834"/>
      <c r="B561" s="203"/>
      <c r="C561" s="842"/>
      <c r="D561" s="842"/>
      <c r="E561" s="835" t="s">
        <v>1006</v>
      </c>
      <c r="F561" s="835"/>
      <c r="G561" s="836"/>
      <c r="H561" s="836"/>
      <c r="I561" s="836"/>
    </row>
    <row r="562" spans="1:9" ht="11.25" hidden="1" customHeight="1">
      <c r="A562" s="834"/>
      <c r="B562" s="203"/>
      <c r="C562" s="842"/>
      <c r="D562" s="842"/>
      <c r="E562" s="835" t="s">
        <v>1006</v>
      </c>
      <c r="F562" s="835"/>
      <c r="G562" s="836"/>
      <c r="H562" s="836"/>
      <c r="I562" s="836"/>
    </row>
    <row r="563" spans="1:9" ht="16.5" customHeight="1">
      <c r="A563" s="834">
        <v>2823</v>
      </c>
      <c r="B563" s="203" t="s">
        <v>457</v>
      </c>
      <c r="C563" s="842">
        <v>2</v>
      </c>
      <c r="D563" s="842">
        <v>3</v>
      </c>
      <c r="E563" s="835" t="s">
        <v>468</v>
      </c>
      <c r="F563" s="835"/>
      <c r="G563" s="836">
        <f>H563+I563</f>
        <v>234980.46000000002</v>
      </c>
      <c r="H563" s="836">
        <f>H565+H567+H566</f>
        <v>22685.759999999998</v>
      </c>
      <c r="I563" s="843">
        <f>SUM(I564:I569)</f>
        <v>212294.7</v>
      </c>
    </row>
    <row r="564" spans="1:9" ht="27.75" customHeight="1">
      <c r="A564" s="834"/>
      <c r="B564" s="203"/>
      <c r="C564" s="842"/>
      <c r="D564" s="842"/>
      <c r="E564" s="835" t="s">
        <v>989</v>
      </c>
      <c r="F564" s="835"/>
      <c r="G564" s="836"/>
      <c r="H564" s="836"/>
      <c r="I564" s="836"/>
    </row>
    <row r="565" spans="1:9" ht="40.5">
      <c r="A565" s="834"/>
      <c r="B565" s="203"/>
      <c r="C565" s="842"/>
      <c r="D565" s="842"/>
      <c r="E565" s="835" t="s">
        <v>1010</v>
      </c>
      <c r="F565" s="835">
        <v>4637</v>
      </c>
      <c r="G565" s="836">
        <f>H565+I565</f>
        <v>22410.76</v>
      </c>
      <c r="H565" s="836">
        <f>'[2]mshak palat'!F104</f>
        <v>22410.76</v>
      </c>
      <c r="I565" s="836"/>
    </row>
    <row r="566" spans="1:9" ht="40.5">
      <c r="A566" s="834"/>
      <c r="B566" s="203"/>
      <c r="C566" s="842"/>
      <c r="D566" s="842"/>
      <c r="E566" s="835" t="s">
        <v>1037</v>
      </c>
      <c r="F566" s="835">
        <v>4655</v>
      </c>
      <c r="G566" s="836">
        <f>H566</f>
        <v>275</v>
      </c>
      <c r="H566" s="836">
        <f>'[2]mshak palat'!F111</f>
        <v>275</v>
      </c>
      <c r="I566" s="836"/>
    </row>
    <row r="567" spans="1:9" ht="15.75">
      <c r="A567" s="834"/>
      <c r="B567" s="203"/>
      <c r="C567" s="842"/>
      <c r="D567" s="842"/>
      <c r="E567" s="835" t="s">
        <v>1011</v>
      </c>
      <c r="F567" s="835">
        <v>4657</v>
      </c>
      <c r="G567" s="843">
        <f>H567+I567</f>
        <v>0</v>
      </c>
      <c r="H567" s="843">
        <f>'[2]mshak palat'!F113</f>
        <v>0</v>
      </c>
      <c r="I567" s="843"/>
    </row>
    <row r="568" spans="1:9" ht="27">
      <c r="A568" s="834"/>
      <c r="B568" s="203"/>
      <c r="C568" s="842"/>
      <c r="D568" s="842"/>
      <c r="E568" s="835" t="s">
        <v>1005</v>
      </c>
      <c r="F568" s="835">
        <v>5113</v>
      </c>
      <c r="G568" s="843">
        <f>H568+I568</f>
        <v>211415.2</v>
      </c>
      <c r="H568" s="843"/>
      <c r="I568" s="843">
        <f>'[2]mshak palat'!F154</f>
        <v>211415.2</v>
      </c>
    </row>
    <row r="569" spans="1:9" ht="15.75">
      <c r="A569" s="834"/>
      <c r="B569" s="203"/>
      <c r="C569" s="842"/>
      <c r="D569" s="842"/>
      <c r="E569" s="835" t="s">
        <v>1007</v>
      </c>
      <c r="F569" s="835">
        <v>5134</v>
      </c>
      <c r="G569" s="843">
        <f>H569+I569</f>
        <v>879.5</v>
      </c>
      <c r="H569" s="843"/>
      <c r="I569" s="843">
        <f>'[2]mshak palat'!F161</f>
        <v>879.5</v>
      </c>
    </row>
    <row r="570" spans="1:9" ht="15.75">
      <c r="A570" s="834">
        <v>2824</v>
      </c>
      <c r="B570" s="203" t="s">
        <v>457</v>
      </c>
      <c r="C570" s="842">
        <v>2</v>
      </c>
      <c r="D570" s="842">
        <v>4</v>
      </c>
      <c r="E570" s="835" t="s">
        <v>469</v>
      </c>
      <c r="F570" s="835"/>
      <c r="G570" s="843">
        <f>H570+I570</f>
        <v>1230.9304</v>
      </c>
      <c r="H570" s="836">
        <f>H577+H575+H574+H572+H573+H576</f>
        <v>1230.9304</v>
      </c>
      <c r="I570" s="843"/>
    </row>
    <row r="571" spans="1:9" ht="26.25" customHeight="1">
      <c r="A571" s="834"/>
      <c r="B571" s="203"/>
      <c r="C571" s="842"/>
      <c r="D571" s="842"/>
      <c r="E571" s="835" t="s">
        <v>989</v>
      </c>
      <c r="F571" s="835"/>
      <c r="G571" s="843"/>
      <c r="H571" s="843"/>
      <c r="I571" s="843"/>
    </row>
    <row r="572" spans="1:9" ht="17.25" customHeight="1">
      <c r="A572" s="834"/>
      <c r="B572" s="203"/>
      <c r="C572" s="842"/>
      <c r="D572" s="842"/>
      <c r="E572" s="835" t="s">
        <v>994</v>
      </c>
      <c r="F572" s="835">
        <v>4216</v>
      </c>
      <c r="G572" s="843">
        <f>H572+I572</f>
        <v>0</v>
      </c>
      <c r="H572" s="843">
        <f>'[2]mshak kazm'!F48</f>
        <v>0</v>
      </c>
      <c r="I572" s="843"/>
    </row>
    <row r="573" spans="1:9" ht="17.25" customHeight="1">
      <c r="A573" s="834"/>
      <c r="B573" s="203"/>
      <c r="C573" s="842"/>
      <c r="D573" s="842"/>
      <c r="E573" s="700" t="s">
        <v>747</v>
      </c>
      <c r="F573" s="835">
        <v>4239</v>
      </c>
      <c r="G573" s="836">
        <f>H573+I573</f>
        <v>730.93039999999996</v>
      </c>
      <c r="H573" s="836">
        <f>'[2]mshak kazm'!F62</f>
        <v>730.93039999999996</v>
      </c>
      <c r="I573" s="843"/>
    </row>
    <row r="574" spans="1:9" ht="18" customHeight="1">
      <c r="A574" s="834"/>
      <c r="B574" s="203"/>
      <c r="C574" s="842"/>
      <c r="D574" s="842"/>
      <c r="E574" s="835" t="s">
        <v>1038</v>
      </c>
      <c r="F574" s="835">
        <v>4237</v>
      </c>
      <c r="G574" s="843">
        <f>H574+I574</f>
        <v>0</v>
      </c>
      <c r="H574" s="843">
        <f>'[2]mshak kazm'!F61</f>
        <v>0</v>
      </c>
      <c r="I574" s="843"/>
    </row>
    <row r="575" spans="1:9" ht="20.25" customHeight="1">
      <c r="A575" s="834"/>
      <c r="B575" s="203"/>
      <c r="C575" s="842"/>
      <c r="D575" s="842"/>
      <c r="E575" s="835" t="s">
        <v>1039</v>
      </c>
      <c r="F575" s="835">
        <v>4261</v>
      </c>
      <c r="G575" s="843">
        <f>H575+I575</f>
        <v>0</v>
      </c>
      <c r="H575" s="843">
        <f>'[2]mshak kazm'!F69</f>
        <v>0</v>
      </c>
      <c r="I575" s="843"/>
    </row>
    <row r="576" spans="1:9" ht="20.25" customHeight="1">
      <c r="A576" s="834"/>
      <c r="B576" s="203"/>
      <c r="C576" s="842"/>
      <c r="D576" s="842"/>
      <c r="E576" s="844" t="s">
        <v>1009</v>
      </c>
      <c r="F576" s="835">
        <v>4269</v>
      </c>
      <c r="G576" s="843">
        <f>I576+H576</f>
        <v>0</v>
      </c>
      <c r="H576" s="843">
        <f>'[2]mshak kazm'!F76</f>
        <v>0</v>
      </c>
      <c r="I576" s="843"/>
    </row>
    <row r="577" spans="1:9" ht="27">
      <c r="A577" s="834"/>
      <c r="B577" s="203"/>
      <c r="C577" s="842"/>
      <c r="D577" s="842"/>
      <c r="E577" s="835" t="s">
        <v>858</v>
      </c>
      <c r="F577" s="835">
        <v>4819</v>
      </c>
      <c r="G577" s="843">
        <f>H577+I577</f>
        <v>500</v>
      </c>
      <c r="H577" s="843">
        <f>'[2]mshak kazm'!F133</f>
        <v>500</v>
      </c>
      <c r="I577" s="843"/>
    </row>
    <row r="578" spans="1:9" ht="15.75" hidden="1">
      <c r="A578" s="834"/>
      <c r="B578" s="203"/>
      <c r="C578" s="842"/>
      <c r="D578" s="842"/>
      <c r="E578" s="835" t="s">
        <v>1006</v>
      </c>
      <c r="F578" s="835"/>
      <c r="G578" s="843"/>
      <c r="H578" s="843"/>
      <c r="I578" s="843"/>
    </row>
    <row r="579" spans="1:9" ht="15.75" hidden="1">
      <c r="A579" s="834">
        <v>2825</v>
      </c>
      <c r="B579" s="203" t="s">
        <v>457</v>
      </c>
      <c r="C579" s="842">
        <v>2</v>
      </c>
      <c r="D579" s="842">
        <v>5</v>
      </c>
      <c r="E579" s="835" t="s">
        <v>471</v>
      </c>
      <c r="F579" s="835"/>
      <c r="G579" s="843"/>
      <c r="H579" s="843"/>
      <c r="I579" s="843"/>
    </row>
    <row r="580" spans="1:9" ht="40.5" hidden="1">
      <c r="A580" s="834"/>
      <c r="B580" s="203"/>
      <c r="C580" s="842"/>
      <c r="D580" s="842"/>
      <c r="E580" s="835" t="s">
        <v>989</v>
      </c>
      <c r="F580" s="835"/>
      <c r="G580" s="843"/>
      <c r="H580" s="843"/>
      <c r="I580" s="843"/>
    </row>
    <row r="581" spans="1:9" ht="15.75" hidden="1">
      <c r="A581" s="834"/>
      <c r="B581" s="203"/>
      <c r="C581" s="842"/>
      <c r="D581" s="842"/>
      <c r="E581" s="835" t="s">
        <v>1006</v>
      </c>
      <c r="F581" s="835"/>
      <c r="G581" s="843"/>
      <c r="H581" s="843"/>
      <c r="I581" s="843"/>
    </row>
    <row r="582" spans="1:9" ht="15.75" hidden="1">
      <c r="A582" s="834"/>
      <c r="B582" s="203"/>
      <c r="C582" s="842"/>
      <c r="D582" s="842"/>
      <c r="E582" s="835" t="s">
        <v>1006</v>
      </c>
      <c r="F582" s="835"/>
      <c r="G582" s="843"/>
      <c r="H582" s="843"/>
      <c r="I582" s="843"/>
    </row>
    <row r="583" spans="1:9" ht="15.75" hidden="1">
      <c r="A583" s="834">
        <v>2826</v>
      </c>
      <c r="B583" s="203" t="s">
        <v>457</v>
      </c>
      <c r="C583" s="842">
        <v>2</v>
      </c>
      <c r="D583" s="842">
        <v>6</v>
      </c>
      <c r="E583" s="835" t="s">
        <v>472</v>
      </c>
      <c r="F583" s="835"/>
      <c r="G583" s="843"/>
      <c r="H583" s="843"/>
      <c r="I583" s="843"/>
    </row>
    <row r="584" spans="1:9" ht="40.5" hidden="1">
      <c r="A584" s="834"/>
      <c r="B584" s="203"/>
      <c r="C584" s="842"/>
      <c r="D584" s="842"/>
      <c r="E584" s="835" t="s">
        <v>989</v>
      </c>
      <c r="F584" s="835"/>
      <c r="G584" s="843"/>
      <c r="H584" s="843"/>
      <c r="I584" s="843"/>
    </row>
    <row r="585" spans="1:9" ht="15.75" hidden="1">
      <c r="A585" s="834"/>
      <c r="B585" s="203"/>
      <c r="C585" s="842"/>
      <c r="D585" s="842"/>
      <c r="E585" s="835" t="s">
        <v>1006</v>
      </c>
      <c r="F585" s="835"/>
      <c r="G585" s="843"/>
      <c r="H585" s="843"/>
      <c r="I585" s="843"/>
    </row>
    <row r="586" spans="1:9" ht="15.75" hidden="1">
      <c r="A586" s="834"/>
      <c r="B586" s="203"/>
      <c r="C586" s="842"/>
      <c r="D586" s="842"/>
      <c r="E586" s="835" t="s">
        <v>1006</v>
      </c>
      <c r="F586" s="835"/>
      <c r="G586" s="843"/>
      <c r="H586" s="843"/>
      <c r="I586" s="843"/>
    </row>
    <row r="587" spans="1:9" ht="33.75" hidden="1" customHeight="1">
      <c r="A587" s="834">
        <v>2827</v>
      </c>
      <c r="B587" s="203" t="s">
        <v>457</v>
      </c>
      <c r="C587" s="842">
        <v>2</v>
      </c>
      <c r="D587" s="842">
        <v>7</v>
      </c>
      <c r="E587" s="835" t="s">
        <v>473</v>
      </c>
      <c r="F587" s="835"/>
      <c r="G587" s="843"/>
      <c r="H587" s="843"/>
      <c r="I587" s="843"/>
    </row>
    <row r="588" spans="1:9" ht="40.5" hidden="1">
      <c r="A588" s="834"/>
      <c r="B588" s="203"/>
      <c r="C588" s="842"/>
      <c r="D588" s="842"/>
      <c r="E588" s="835" t="s">
        <v>989</v>
      </c>
      <c r="F588" s="835"/>
      <c r="G588" s="843"/>
      <c r="H588" s="843"/>
      <c r="I588" s="843"/>
    </row>
    <row r="589" spans="1:9" ht="15.75" hidden="1">
      <c r="A589" s="834"/>
      <c r="B589" s="203"/>
      <c r="C589" s="842"/>
      <c r="D589" s="842"/>
      <c r="E589" s="835" t="s">
        <v>1006</v>
      </c>
      <c r="F589" s="835"/>
      <c r="G589" s="843"/>
      <c r="H589" s="843"/>
      <c r="I589" s="843"/>
    </row>
    <row r="590" spans="1:9" ht="15.75" hidden="1">
      <c r="A590" s="834"/>
      <c r="B590" s="203"/>
      <c r="C590" s="842"/>
      <c r="D590" s="842"/>
      <c r="E590" s="835" t="s">
        <v>1006</v>
      </c>
      <c r="F590" s="835"/>
      <c r="G590" s="843"/>
      <c r="H590" s="843"/>
      <c r="I590" s="843"/>
    </row>
    <row r="591" spans="1:9" ht="26.25" customHeight="1">
      <c r="A591" s="834">
        <v>2830</v>
      </c>
      <c r="B591" s="215" t="s">
        <v>457</v>
      </c>
      <c r="C591" s="829">
        <v>3</v>
      </c>
      <c r="D591" s="829">
        <v>0</v>
      </c>
      <c r="E591" s="837" t="s">
        <v>474</v>
      </c>
      <c r="F591" s="837"/>
      <c r="G591" s="843">
        <f>H591+I591</f>
        <v>3222.3</v>
      </c>
      <c r="H591" s="843">
        <f>H593+H596+H600</f>
        <v>3222.3</v>
      </c>
      <c r="I591" s="843">
        <f>I593+I596+I600</f>
        <v>0</v>
      </c>
    </row>
    <row r="592" spans="1:9" s="841" customFormat="1" ht="15" customHeight="1">
      <c r="A592" s="834"/>
      <c r="B592" s="215"/>
      <c r="C592" s="829"/>
      <c r="D592" s="829"/>
      <c r="E592" s="835" t="s">
        <v>194</v>
      </c>
      <c r="F592" s="835"/>
      <c r="G592" s="839"/>
      <c r="H592" s="839"/>
      <c r="I592" s="839"/>
    </row>
    <row r="593" spans="1:9" ht="14.25" customHeight="1">
      <c r="A593" s="834">
        <v>2831</v>
      </c>
      <c r="B593" s="203" t="s">
        <v>457</v>
      </c>
      <c r="C593" s="842">
        <v>3</v>
      </c>
      <c r="D593" s="842">
        <v>1</v>
      </c>
      <c r="E593" s="835" t="s">
        <v>476</v>
      </c>
      <c r="F593" s="835">
        <v>4234</v>
      </c>
      <c r="G593" s="843">
        <f>H593+I593</f>
        <v>350</v>
      </c>
      <c r="H593" s="843">
        <f>H595</f>
        <v>350</v>
      </c>
      <c r="I593" s="843"/>
    </row>
    <row r="594" spans="1:9" ht="27" customHeight="1">
      <c r="A594" s="834"/>
      <c r="B594" s="203"/>
      <c r="C594" s="842"/>
      <c r="D594" s="842"/>
      <c r="E594" s="835" t="s">
        <v>989</v>
      </c>
      <c r="F594" s="835"/>
      <c r="G594" s="843"/>
      <c r="H594" s="843"/>
      <c r="I594" s="843"/>
    </row>
    <row r="595" spans="1:9" ht="13.5" customHeight="1">
      <c r="A595" s="834"/>
      <c r="B595" s="203"/>
      <c r="C595" s="842"/>
      <c r="D595" s="842"/>
      <c r="E595" s="844" t="s">
        <v>1033</v>
      </c>
      <c r="F595" s="844"/>
      <c r="G595" s="843">
        <f>H595+I595</f>
        <v>350</v>
      </c>
      <c r="H595" s="843">
        <f>[2]herutahax!F58</f>
        <v>350</v>
      </c>
      <c r="I595" s="843"/>
    </row>
    <row r="596" spans="1:9" ht="13.5" hidden="1" customHeight="1">
      <c r="A596" s="834">
        <v>2832</v>
      </c>
      <c r="B596" s="203" t="s">
        <v>457</v>
      </c>
      <c r="C596" s="842">
        <v>3</v>
      </c>
      <c r="D596" s="842">
        <v>2</v>
      </c>
      <c r="E596" s="835" t="s">
        <v>477</v>
      </c>
      <c r="F596" s="835"/>
      <c r="G596" s="843"/>
      <c r="H596" s="843"/>
      <c r="I596" s="843"/>
    </row>
    <row r="597" spans="1:9" ht="13.5" hidden="1" customHeight="1">
      <c r="A597" s="834"/>
      <c r="B597" s="203"/>
      <c r="C597" s="842"/>
      <c r="D597" s="842"/>
      <c r="E597" s="835" t="s">
        <v>989</v>
      </c>
      <c r="F597" s="835"/>
      <c r="G597" s="843"/>
      <c r="H597" s="843"/>
      <c r="I597" s="843"/>
    </row>
    <row r="598" spans="1:9" ht="13.5" hidden="1" customHeight="1">
      <c r="A598" s="834"/>
      <c r="B598" s="203"/>
      <c r="C598" s="842"/>
      <c r="D598" s="842"/>
      <c r="E598" s="835" t="s">
        <v>1006</v>
      </c>
      <c r="F598" s="835"/>
      <c r="G598" s="843"/>
      <c r="H598" s="843"/>
      <c r="I598" s="843"/>
    </row>
    <row r="599" spans="1:9" ht="13.5" hidden="1" customHeight="1">
      <c r="A599" s="834"/>
      <c r="B599" s="203"/>
      <c r="C599" s="842"/>
      <c r="D599" s="842"/>
      <c r="E599" s="835" t="s">
        <v>1006</v>
      </c>
      <c r="F599" s="835"/>
      <c r="G599" s="843"/>
      <c r="H599" s="843"/>
      <c r="I599" s="843"/>
    </row>
    <row r="600" spans="1:9" ht="13.5" customHeight="1">
      <c r="A600" s="834">
        <v>2833</v>
      </c>
      <c r="B600" s="203" t="s">
        <v>457</v>
      </c>
      <c r="C600" s="842">
        <v>3</v>
      </c>
      <c r="D600" s="842">
        <v>3</v>
      </c>
      <c r="E600" s="835" t="s">
        <v>478</v>
      </c>
      <c r="F600" s="835"/>
      <c r="G600" s="843">
        <f>H600+I600</f>
        <v>2872.3</v>
      </c>
      <c r="H600" s="843">
        <f>H602+H603</f>
        <v>2872.3</v>
      </c>
      <c r="I600" s="843"/>
    </row>
    <row r="601" spans="1:9" ht="26.25" customHeight="1">
      <c r="A601" s="834"/>
      <c r="B601" s="203"/>
      <c r="C601" s="842"/>
      <c r="D601" s="842"/>
      <c r="E601" s="835" t="s">
        <v>989</v>
      </c>
      <c r="F601" s="835"/>
      <c r="G601" s="843"/>
      <c r="H601" s="843"/>
      <c r="I601" s="843"/>
    </row>
    <row r="602" spans="1:9" ht="13.5" customHeight="1">
      <c r="A602" s="834"/>
      <c r="B602" s="203"/>
      <c r="C602" s="842"/>
      <c r="D602" s="842"/>
      <c r="E602" s="835" t="s">
        <v>719</v>
      </c>
      <c r="F602" s="835">
        <v>4214</v>
      </c>
      <c r="G602" s="843">
        <f>H602+I602</f>
        <v>1980</v>
      </c>
      <c r="H602" s="843">
        <f>[2]texekat!F46</f>
        <v>1980</v>
      </c>
      <c r="I602" s="843"/>
    </row>
    <row r="603" spans="1:9" ht="15" customHeight="1">
      <c r="A603" s="834"/>
      <c r="B603" s="203"/>
      <c r="C603" s="842"/>
      <c r="D603" s="842"/>
      <c r="E603" s="835" t="s">
        <v>740</v>
      </c>
      <c r="F603" s="835">
        <v>4234</v>
      </c>
      <c r="G603" s="843">
        <f>H603+I603</f>
        <v>892.3</v>
      </c>
      <c r="H603" s="843">
        <f>[2]texekat!F58</f>
        <v>892.3</v>
      </c>
      <c r="I603" s="843"/>
    </row>
    <row r="604" spans="1:9" ht="14.25" customHeight="1">
      <c r="A604" s="834">
        <v>2840</v>
      </c>
      <c r="B604" s="215" t="s">
        <v>457</v>
      </c>
      <c r="C604" s="829">
        <v>4</v>
      </c>
      <c r="D604" s="829">
        <v>0</v>
      </c>
      <c r="E604" s="837" t="s">
        <v>479</v>
      </c>
      <c r="F604" s="837"/>
      <c r="G604" s="843">
        <f t="shared" ref="G604:G636" si="5">H604+I604</f>
        <v>2285</v>
      </c>
      <c r="H604" s="843">
        <f>H610+H616</f>
        <v>2285</v>
      </c>
      <c r="I604" s="843"/>
    </row>
    <row r="605" spans="1:9" s="841" customFormat="1" ht="13.5" customHeight="1">
      <c r="A605" s="834"/>
      <c r="B605" s="215"/>
      <c r="C605" s="829"/>
      <c r="D605" s="829"/>
      <c r="E605" s="835" t="s">
        <v>194</v>
      </c>
      <c r="F605" s="835"/>
      <c r="G605" s="843">
        <f t="shared" si="5"/>
        <v>0</v>
      </c>
      <c r="H605" s="839"/>
      <c r="I605" s="839"/>
    </row>
    <row r="606" spans="1:9" ht="22.5" hidden="1" customHeight="1">
      <c r="A606" s="834">
        <v>2841</v>
      </c>
      <c r="B606" s="203" t="s">
        <v>457</v>
      </c>
      <c r="C606" s="842">
        <v>4</v>
      </c>
      <c r="D606" s="842">
        <v>1</v>
      </c>
      <c r="E606" s="835" t="s">
        <v>482</v>
      </c>
      <c r="F606" s="835"/>
      <c r="G606" s="843">
        <f t="shared" si="5"/>
        <v>0</v>
      </c>
      <c r="H606" s="843"/>
      <c r="I606" s="843"/>
    </row>
    <row r="607" spans="1:9" ht="22.5" hidden="1" customHeight="1">
      <c r="A607" s="834"/>
      <c r="B607" s="203"/>
      <c r="C607" s="842"/>
      <c r="D607" s="842"/>
      <c r="E607" s="835" t="s">
        <v>989</v>
      </c>
      <c r="F607" s="835"/>
      <c r="G607" s="843">
        <f t="shared" si="5"/>
        <v>0</v>
      </c>
      <c r="H607" s="843"/>
      <c r="I607" s="843"/>
    </row>
    <row r="608" spans="1:9" ht="22.5" hidden="1" customHeight="1">
      <c r="A608" s="834"/>
      <c r="B608" s="203"/>
      <c r="C608" s="842"/>
      <c r="D608" s="842"/>
      <c r="E608" s="835" t="s">
        <v>1006</v>
      </c>
      <c r="F608" s="835"/>
      <c r="G608" s="843">
        <f t="shared" si="5"/>
        <v>0</v>
      </c>
      <c r="H608" s="843"/>
      <c r="I608" s="843"/>
    </row>
    <row r="609" spans="1:9" ht="22.5" hidden="1" customHeight="1">
      <c r="A609" s="834"/>
      <c r="B609" s="203"/>
      <c r="C609" s="842"/>
      <c r="D609" s="842"/>
      <c r="E609" s="835" t="s">
        <v>1006</v>
      </c>
      <c r="F609" s="835"/>
      <c r="G609" s="843">
        <f t="shared" si="5"/>
        <v>0</v>
      </c>
      <c r="H609" s="843"/>
      <c r="I609" s="843"/>
    </row>
    <row r="610" spans="1:9" ht="26.25" customHeight="1">
      <c r="A610" s="834">
        <v>2842</v>
      </c>
      <c r="B610" s="203" t="s">
        <v>457</v>
      </c>
      <c r="C610" s="842">
        <v>4</v>
      </c>
      <c r="D610" s="842">
        <v>2</v>
      </c>
      <c r="E610" s="835" t="s">
        <v>483</v>
      </c>
      <c r="F610" s="835"/>
      <c r="G610" s="843">
        <f t="shared" si="5"/>
        <v>1335</v>
      </c>
      <c r="H610" s="843">
        <f>H612+H613+H614</f>
        <v>1335</v>
      </c>
      <c r="I610" s="843"/>
    </row>
    <row r="611" spans="1:9" ht="30" customHeight="1">
      <c r="A611" s="834"/>
      <c r="B611" s="203"/>
      <c r="C611" s="842"/>
      <c r="D611" s="842"/>
      <c r="E611" s="835" t="s">
        <v>989</v>
      </c>
      <c r="F611" s="835"/>
      <c r="G611" s="843"/>
      <c r="H611" s="843"/>
      <c r="I611" s="843"/>
    </row>
    <row r="612" spans="1:9" ht="30" customHeight="1">
      <c r="A612" s="834"/>
      <c r="B612" s="203"/>
      <c r="C612" s="842"/>
      <c r="D612" s="842"/>
      <c r="E612" s="844" t="s">
        <v>770</v>
      </c>
      <c r="F612" s="835">
        <v>4267</v>
      </c>
      <c r="G612" s="843">
        <f>H612</f>
        <v>0</v>
      </c>
      <c r="H612" s="843">
        <f>'[2]qax. kusakc.'!F75</f>
        <v>0</v>
      </c>
      <c r="I612" s="843"/>
    </row>
    <row r="613" spans="1:9" ht="30" customHeight="1">
      <c r="A613" s="834"/>
      <c r="B613" s="203"/>
      <c r="C613" s="842"/>
      <c r="D613" s="842"/>
      <c r="E613" s="844" t="s">
        <v>1009</v>
      </c>
      <c r="F613" s="835">
        <v>4269</v>
      </c>
      <c r="G613" s="843">
        <f>H613</f>
        <v>0</v>
      </c>
      <c r="H613" s="843">
        <f>'[2]qax. kusakc.'!F76</f>
        <v>0</v>
      </c>
      <c r="I613" s="843"/>
    </row>
    <row r="614" spans="1:9" ht="30" customHeight="1">
      <c r="A614" s="834"/>
      <c r="B614" s="203"/>
      <c r="C614" s="842"/>
      <c r="D614" s="842"/>
      <c r="E614" s="835" t="s">
        <v>1040</v>
      </c>
      <c r="F614" s="835">
        <v>4819</v>
      </c>
      <c r="G614" s="843">
        <f t="shared" si="5"/>
        <v>1335</v>
      </c>
      <c r="H614" s="843">
        <f>'[2]qax. kusakc.'!F133</f>
        <v>1335</v>
      </c>
      <c r="I614" s="843"/>
    </row>
    <row r="615" spans="1:9" ht="30" hidden="1" customHeight="1">
      <c r="A615" s="834"/>
      <c r="B615" s="203"/>
      <c r="C615" s="842"/>
      <c r="D615" s="842"/>
      <c r="E615" s="835" t="s">
        <v>1006</v>
      </c>
      <c r="F615" s="835"/>
      <c r="G615" s="843">
        <f t="shared" si="5"/>
        <v>0</v>
      </c>
      <c r="H615" s="843"/>
      <c r="I615" s="843"/>
    </row>
    <row r="616" spans="1:9" ht="30" customHeight="1">
      <c r="A616" s="834">
        <v>2843</v>
      </c>
      <c r="B616" s="203" t="s">
        <v>457</v>
      </c>
      <c r="C616" s="842">
        <v>4</v>
      </c>
      <c r="D616" s="842">
        <v>3</v>
      </c>
      <c r="E616" s="835" t="s">
        <v>479</v>
      </c>
      <c r="F616" s="835"/>
      <c r="G616" s="843">
        <f t="shared" si="5"/>
        <v>950</v>
      </c>
      <c r="H616" s="843">
        <f>H618</f>
        <v>950</v>
      </c>
      <c r="I616" s="843"/>
    </row>
    <row r="617" spans="1:9" ht="24" customHeight="1">
      <c r="A617" s="834"/>
      <c r="B617" s="203"/>
      <c r="C617" s="842"/>
      <c r="D617" s="842"/>
      <c r="E617" s="849" t="s">
        <v>989</v>
      </c>
      <c r="F617" s="835"/>
      <c r="G617" s="843">
        <f t="shared" si="5"/>
        <v>0</v>
      </c>
      <c r="H617" s="843"/>
      <c r="I617" s="843"/>
    </row>
    <row r="618" spans="1:9" ht="30" customHeight="1">
      <c r="A618" s="834"/>
      <c r="B618" s="203"/>
      <c r="C618" s="842"/>
      <c r="D618" s="842"/>
      <c r="E618" s="835" t="s">
        <v>1040</v>
      </c>
      <c r="F618" s="835"/>
      <c r="G618" s="843">
        <f t="shared" si="5"/>
        <v>950</v>
      </c>
      <c r="H618" s="843">
        <f>[2]kronakan!F133</f>
        <v>950</v>
      </c>
      <c r="I618" s="843"/>
    </row>
    <row r="619" spans="1:9" ht="30" hidden="1" customHeight="1">
      <c r="A619" s="834"/>
      <c r="B619" s="203"/>
      <c r="C619" s="842"/>
      <c r="D619" s="842"/>
      <c r="E619" s="835" t="s">
        <v>1006</v>
      </c>
      <c r="F619" s="835"/>
      <c r="G619" s="836">
        <f t="shared" si="5"/>
        <v>0</v>
      </c>
      <c r="H619" s="836"/>
      <c r="I619" s="836"/>
    </row>
    <row r="620" spans="1:9" ht="30" hidden="1" customHeight="1">
      <c r="A620" s="834">
        <v>2850</v>
      </c>
      <c r="B620" s="215" t="s">
        <v>457</v>
      </c>
      <c r="C620" s="829">
        <v>5</v>
      </c>
      <c r="D620" s="829">
        <v>0</v>
      </c>
      <c r="E620" s="855" t="s">
        <v>484</v>
      </c>
      <c r="F620" s="855"/>
      <c r="G620" s="836">
        <f t="shared" si="5"/>
        <v>0</v>
      </c>
      <c r="H620" s="836"/>
      <c r="I620" s="836"/>
    </row>
    <row r="621" spans="1:9" s="841" customFormat="1" ht="30" hidden="1" customHeight="1">
      <c r="A621" s="834"/>
      <c r="B621" s="215"/>
      <c r="C621" s="829"/>
      <c r="D621" s="829"/>
      <c r="E621" s="835" t="s">
        <v>194</v>
      </c>
      <c r="F621" s="835"/>
      <c r="G621" s="836">
        <f t="shared" si="5"/>
        <v>0</v>
      </c>
      <c r="H621" s="838"/>
      <c r="I621" s="838"/>
    </row>
    <row r="622" spans="1:9" ht="30" hidden="1" customHeight="1">
      <c r="A622" s="834">
        <v>2851</v>
      </c>
      <c r="B622" s="215" t="s">
        <v>457</v>
      </c>
      <c r="C622" s="829">
        <v>5</v>
      </c>
      <c r="D622" s="829">
        <v>1</v>
      </c>
      <c r="E622" s="856" t="s">
        <v>484</v>
      </c>
      <c r="F622" s="856"/>
      <c r="G622" s="836">
        <f t="shared" si="5"/>
        <v>0</v>
      </c>
      <c r="H622" s="836"/>
      <c r="I622" s="836"/>
    </row>
    <row r="623" spans="1:9" ht="30" hidden="1" customHeight="1">
      <c r="A623" s="834"/>
      <c r="B623" s="203"/>
      <c r="C623" s="842"/>
      <c r="D623" s="842"/>
      <c r="E623" s="835" t="s">
        <v>989</v>
      </c>
      <c r="F623" s="835"/>
      <c r="G623" s="836">
        <f t="shared" si="5"/>
        <v>0</v>
      </c>
      <c r="H623" s="836"/>
      <c r="I623" s="836"/>
    </row>
    <row r="624" spans="1:9" ht="30" hidden="1" customHeight="1">
      <c r="A624" s="834"/>
      <c r="B624" s="203"/>
      <c r="C624" s="842"/>
      <c r="D624" s="842"/>
      <c r="E624" s="835" t="s">
        <v>1006</v>
      </c>
      <c r="F624" s="835"/>
      <c r="G624" s="836">
        <f t="shared" si="5"/>
        <v>0</v>
      </c>
      <c r="H624" s="836"/>
      <c r="I624" s="836"/>
    </row>
    <row r="625" spans="1:9" ht="30" hidden="1" customHeight="1">
      <c r="A625" s="834"/>
      <c r="B625" s="203"/>
      <c r="C625" s="842"/>
      <c r="D625" s="842"/>
      <c r="E625" s="835" t="s">
        <v>1006</v>
      </c>
      <c r="F625" s="835"/>
      <c r="G625" s="836">
        <f t="shared" si="5"/>
        <v>0</v>
      </c>
      <c r="H625" s="836"/>
      <c r="I625" s="836"/>
    </row>
    <row r="626" spans="1:9" ht="30" hidden="1" customHeight="1">
      <c r="A626" s="834">
        <v>2860</v>
      </c>
      <c r="B626" s="215" t="s">
        <v>457</v>
      </c>
      <c r="C626" s="829">
        <v>6</v>
      </c>
      <c r="D626" s="829">
        <v>0</v>
      </c>
      <c r="E626" s="855" t="s">
        <v>487</v>
      </c>
      <c r="F626" s="855"/>
      <c r="G626" s="836">
        <f t="shared" si="5"/>
        <v>0</v>
      </c>
      <c r="H626" s="836"/>
      <c r="I626" s="836"/>
    </row>
    <row r="627" spans="1:9" s="841" customFormat="1" ht="30" hidden="1" customHeight="1">
      <c r="A627" s="834"/>
      <c r="B627" s="215"/>
      <c r="C627" s="829"/>
      <c r="D627" s="829"/>
      <c r="E627" s="835" t="s">
        <v>194</v>
      </c>
      <c r="F627" s="835"/>
      <c r="G627" s="836">
        <f t="shared" si="5"/>
        <v>0</v>
      </c>
      <c r="H627" s="838"/>
      <c r="I627" s="838"/>
    </row>
    <row r="628" spans="1:9" ht="30" hidden="1" customHeight="1">
      <c r="A628" s="834">
        <v>2861</v>
      </c>
      <c r="B628" s="203" t="s">
        <v>457</v>
      </c>
      <c r="C628" s="842">
        <v>6</v>
      </c>
      <c r="D628" s="842">
        <v>1</v>
      </c>
      <c r="E628" s="856" t="s">
        <v>487</v>
      </c>
      <c r="F628" s="856"/>
      <c r="G628" s="836">
        <f t="shared" si="5"/>
        <v>0</v>
      </c>
      <c r="H628" s="836"/>
      <c r="I628" s="836"/>
    </row>
    <row r="629" spans="1:9" ht="30" hidden="1" customHeight="1">
      <c r="A629" s="834"/>
      <c r="B629" s="203"/>
      <c r="C629" s="842"/>
      <c r="D629" s="842"/>
      <c r="E629" s="835" t="s">
        <v>989</v>
      </c>
      <c r="F629" s="835"/>
      <c r="G629" s="836">
        <f t="shared" si="5"/>
        <v>0</v>
      </c>
      <c r="H629" s="836"/>
      <c r="I629" s="836"/>
    </row>
    <row r="630" spans="1:9" ht="30" hidden="1" customHeight="1">
      <c r="A630" s="834"/>
      <c r="B630" s="203"/>
      <c r="C630" s="842"/>
      <c r="D630" s="842"/>
      <c r="E630" s="835" t="s">
        <v>1006</v>
      </c>
      <c r="F630" s="835"/>
      <c r="G630" s="836">
        <f t="shared" si="5"/>
        <v>0</v>
      </c>
      <c r="H630" s="836"/>
      <c r="I630" s="836"/>
    </row>
    <row r="631" spans="1:9" ht="30" hidden="1" customHeight="1">
      <c r="A631" s="834"/>
      <c r="B631" s="203"/>
      <c r="C631" s="842"/>
      <c r="D631" s="842"/>
      <c r="E631" s="835" t="s">
        <v>1006</v>
      </c>
      <c r="F631" s="835"/>
      <c r="G631" s="836">
        <f t="shared" si="5"/>
        <v>0</v>
      </c>
      <c r="H631" s="836"/>
      <c r="I631" s="836"/>
    </row>
    <row r="632" spans="1:9" s="832" customFormat="1" ht="30" customHeight="1">
      <c r="A632" s="828">
        <v>2900</v>
      </c>
      <c r="B632" s="215" t="s">
        <v>490</v>
      </c>
      <c r="C632" s="829">
        <v>0</v>
      </c>
      <c r="D632" s="829">
        <v>0</v>
      </c>
      <c r="E632" s="830" t="s">
        <v>1041</v>
      </c>
      <c r="F632" s="830"/>
      <c r="G632" s="836">
        <f>H632+I632</f>
        <v>308133.95600000001</v>
      </c>
      <c r="H632" s="857">
        <f>H634+H649+H659+H669+H686+H704+H710+H716+H681</f>
        <v>277494.5</v>
      </c>
      <c r="I632" s="858">
        <f>I634+I649+I659+I669+I686+I704+I710+I716</f>
        <v>30639.455999999998</v>
      </c>
    </row>
    <row r="633" spans="1:9" ht="11.25" customHeight="1">
      <c r="A633" s="834"/>
      <c r="B633" s="215"/>
      <c r="C633" s="829"/>
      <c r="D633" s="829"/>
      <c r="E633" s="835" t="s">
        <v>191</v>
      </c>
      <c r="F633" s="835"/>
      <c r="G633" s="836"/>
      <c r="H633" s="836"/>
      <c r="I633" s="843"/>
    </row>
    <row r="634" spans="1:9" ht="15" customHeight="1">
      <c r="A634" s="834">
        <v>2910</v>
      </c>
      <c r="B634" s="215" t="s">
        <v>490</v>
      </c>
      <c r="C634" s="829">
        <v>1</v>
      </c>
      <c r="D634" s="829">
        <v>0</v>
      </c>
      <c r="E634" s="837" t="s">
        <v>494</v>
      </c>
      <c r="F634" s="837"/>
      <c r="G634" s="836">
        <f t="shared" si="5"/>
        <v>225172.55600000001</v>
      </c>
      <c r="H634" s="836">
        <f>H636+H645</f>
        <v>194533.1</v>
      </c>
      <c r="I634" s="836">
        <f>I636+I645</f>
        <v>30639.455999999998</v>
      </c>
    </row>
    <row r="635" spans="1:9" s="841" customFormat="1" ht="13.5" customHeight="1">
      <c r="A635" s="834"/>
      <c r="B635" s="215"/>
      <c r="C635" s="829"/>
      <c r="D635" s="829"/>
      <c r="E635" s="835" t="s">
        <v>194</v>
      </c>
      <c r="F635" s="835"/>
      <c r="G635" s="838"/>
      <c r="H635" s="838"/>
      <c r="I635" s="839"/>
    </row>
    <row r="636" spans="1:9" ht="15" customHeight="1">
      <c r="A636" s="834">
        <v>2911</v>
      </c>
      <c r="B636" s="203" t="s">
        <v>490</v>
      </c>
      <c r="C636" s="842">
        <v>1</v>
      </c>
      <c r="D636" s="842">
        <v>1</v>
      </c>
      <c r="E636" s="835" t="s">
        <v>496</v>
      </c>
      <c r="F636" s="835"/>
      <c r="G636" s="836">
        <f t="shared" si="5"/>
        <v>225172.55600000001</v>
      </c>
      <c r="H636" s="836">
        <f>SUM(H639:H680)</f>
        <v>194533.1</v>
      </c>
      <c r="I636" s="843">
        <f>SUM(I637:I680)+I685</f>
        <v>30639.455999999998</v>
      </c>
    </row>
    <row r="637" spans="1:9" s="864" customFormat="1" ht="21.75" customHeight="1">
      <c r="A637" s="859"/>
      <c r="B637" s="860"/>
      <c r="C637" s="861"/>
      <c r="D637" s="861"/>
      <c r="E637" s="862" t="s">
        <v>989</v>
      </c>
      <c r="F637" s="862"/>
      <c r="G637" s="863"/>
      <c r="H637" s="863"/>
      <c r="I637" s="863"/>
    </row>
    <row r="638" spans="1:9" ht="27" hidden="1" customHeight="1">
      <c r="A638" s="834"/>
      <c r="B638" s="203"/>
      <c r="C638" s="842"/>
      <c r="D638" s="842"/>
      <c r="E638" s="865" t="s">
        <v>1042</v>
      </c>
      <c r="F638" s="835">
        <v>4241</v>
      </c>
      <c r="G638" s="836">
        <f>H638+I638</f>
        <v>0</v>
      </c>
      <c r="H638" s="836">
        <f>'[2]yndameny mankap.'!F64</f>
        <v>0</v>
      </c>
      <c r="I638" s="836"/>
    </row>
    <row r="639" spans="1:9" ht="27" customHeight="1">
      <c r="A639" s="834"/>
      <c r="B639" s="203"/>
      <c r="C639" s="842"/>
      <c r="D639" s="842"/>
      <c r="E639" s="865" t="s">
        <v>753</v>
      </c>
      <c r="F639" s="835">
        <v>4251</v>
      </c>
      <c r="G639" s="836">
        <f>H639+I639</f>
        <v>0</v>
      </c>
      <c r="H639" s="836">
        <f>'[2]yndameny mankap.'!F66</f>
        <v>0</v>
      </c>
      <c r="I639" s="836"/>
    </row>
    <row r="640" spans="1:9" ht="28.5" customHeight="1">
      <c r="A640" s="834"/>
      <c r="B640" s="203"/>
      <c r="C640" s="842"/>
      <c r="D640" s="842"/>
      <c r="E640" s="835" t="s">
        <v>1010</v>
      </c>
      <c r="F640" s="835">
        <v>4637</v>
      </c>
      <c r="G640" s="836">
        <f>H640+I640</f>
        <v>190806.1</v>
      </c>
      <c r="H640" s="836">
        <f>'[2]yndameny mankap.'!F104</f>
        <v>190806.1</v>
      </c>
      <c r="I640" s="836"/>
    </row>
    <row r="641" spans="1:9" ht="28.5" customHeight="1">
      <c r="A641" s="834"/>
      <c r="B641" s="203"/>
      <c r="C641" s="842"/>
      <c r="D641" s="842"/>
      <c r="E641" s="701" t="s">
        <v>828</v>
      </c>
      <c r="F641" s="835">
        <v>4655</v>
      </c>
      <c r="G641" s="836">
        <f>H641</f>
        <v>2127</v>
      </c>
      <c r="H641" s="836">
        <f>'[2]yndameny mankap.'!F111</f>
        <v>2127</v>
      </c>
      <c r="I641" s="836"/>
    </row>
    <row r="642" spans="1:9" ht="28.5" customHeight="1">
      <c r="A642" s="834"/>
      <c r="B642" s="203"/>
      <c r="C642" s="842"/>
      <c r="D642" s="842"/>
      <c r="E642" s="684" t="s">
        <v>1043</v>
      </c>
      <c r="F642" s="835">
        <v>4657</v>
      </c>
      <c r="G642" s="836">
        <f>H642+I642</f>
        <v>1600</v>
      </c>
      <c r="H642" s="836">
        <f>'[2]yndameny mankap.'!F113</f>
        <v>1600</v>
      </c>
      <c r="I642" s="836"/>
    </row>
    <row r="643" spans="1:9" ht="27">
      <c r="A643" s="834"/>
      <c r="B643" s="203"/>
      <c r="C643" s="842"/>
      <c r="D643" s="842"/>
      <c r="E643" s="835" t="s">
        <v>1005</v>
      </c>
      <c r="F643" s="835">
        <v>5113</v>
      </c>
      <c r="G643" s="836">
        <f>H643+I643</f>
        <v>30519.455999999998</v>
      </c>
      <c r="H643" s="836"/>
      <c r="I643" s="836">
        <f>'[2]yndameny mankap.'!F154</f>
        <v>30519.455999999998</v>
      </c>
    </row>
    <row r="644" spans="1:9" ht="15.75">
      <c r="A644" s="834"/>
      <c r="B644" s="203"/>
      <c r="C644" s="842"/>
      <c r="D644" s="842"/>
      <c r="E644" s="835" t="s">
        <v>1007</v>
      </c>
      <c r="F644" s="835">
        <v>5134</v>
      </c>
      <c r="G644" s="836">
        <f>H644+I644</f>
        <v>120</v>
      </c>
      <c r="H644" s="836"/>
      <c r="I644" s="836">
        <f>'[2]yndameny mankap.'!F161</f>
        <v>120</v>
      </c>
    </row>
    <row r="645" spans="1:9" ht="15.75" hidden="1">
      <c r="A645" s="834">
        <v>2912</v>
      </c>
      <c r="B645" s="203" t="s">
        <v>490</v>
      </c>
      <c r="C645" s="842">
        <v>1</v>
      </c>
      <c r="D645" s="842">
        <v>2</v>
      </c>
      <c r="E645" s="835" t="s">
        <v>497</v>
      </c>
      <c r="F645" s="835"/>
      <c r="G645" s="836"/>
      <c r="H645" s="836"/>
      <c r="I645" s="836"/>
    </row>
    <row r="646" spans="1:9" ht="40.5" hidden="1">
      <c r="A646" s="834"/>
      <c r="B646" s="203"/>
      <c r="C646" s="842"/>
      <c r="D646" s="842"/>
      <c r="E646" s="835" t="s">
        <v>989</v>
      </c>
      <c r="F646" s="835"/>
      <c r="G646" s="836"/>
      <c r="H646" s="836"/>
      <c r="I646" s="836"/>
    </row>
    <row r="647" spans="1:9" ht="15.75" hidden="1">
      <c r="A647" s="834"/>
      <c r="B647" s="203"/>
      <c r="C647" s="842"/>
      <c r="D647" s="842"/>
      <c r="E647" s="835" t="s">
        <v>1006</v>
      </c>
      <c r="F647" s="835"/>
      <c r="G647" s="836"/>
      <c r="H647" s="836"/>
      <c r="I647" s="836"/>
    </row>
    <row r="648" spans="1:9" ht="15.75" hidden="1">
      <c r="A648" s="834"/>
      <c r="B648" s="203"/>
      <c r="C648" s="842"/>
      <c r="D648" s="842"/>
      <c r="E648" s="835" t="s">
        <v>1006</v>
      </c>
      <c r="F648" s="835"/>
      <c r="G648" s="836"/>
      <c r="H648" s="836"/>
      <c r="I648" s="836"/>
    </row>
    <row r="649" spans="1:9" ht="15.75">
      <c r="A649" s="834">
        <v>2920</v>
      </c>
      <c r="B649" s="215" t="s">
        <v>490</v>
      </c>
      <c r="C649" s="829">
        <v>2</v>
      </c>
      <c r="D649" s="829">
        <v>0</v>
      </c>
      <c r="E649" s="837" t="s">
        <v>499</v>
      </c>
      <c r="F649" s="837"/>
      <c r="G649" s="836"/>
      <c r="H649" s="836"/>
      <c r="I649" s="836"/>
    </row>
    <row r="650" spans="1:9" s="841" customFormat="1" ht="10.5" customHeight="1">
      <c r="A650" s="834"/>
      <c r="B650" s="215"/>
      <c r="C650" s="829"/>
      <c r="D650" s="829"/>
      <c r="E650" s="835" t="s">
        <v>194</v>
      </c>
      <c r="F650" s="835"/>
      <c r="G650" s="838"/>
      <c r="H650" s="838"/>
      <c r="I650" s="838"/>
    </row>
    <row r="651" spans="1:9" ht="15.75">
      <c r="A651" s="834">
        <v>2921</v>
      </c>
      <c r="B651" s="203" t="s">
        <v>490</v>
      </c>
      <c r="C651" s="842">
        <v>2</v>
      </c>
      <c r="D651" s="842">
        <v>1</v>
      </c>
      <c r="E651" s="835" t="s">
        <v>502</v>
      </c>
      <c r="F651" s="835"/>
      <c r="G651" s="836"/>
      <c r="H651" s="836"/>
      <c r="I651" s="836"/>
    </row>
    <row r="652" spans="1:9" ht="40.5">
      <c r="A652" s="834"/>
      <c r="B652" s="203"/>
      <c r="C652" s="842"/>
      <c r="D652" s="842"/>
      <c r="E652" s="835" t="s">
        <v>989</v>
      </c>
      <c r="F652" s="835"/>
      <c r="G652" s="836"/>
      <c r="H652" s="836"/>
      <c r="I652" s="836"/>
    </row>
    <row r="653" spans="1:9" ht="15.75" hidden="1">
      <c r="A653" s="834"/>
      <c r="B653" s="203"/>
      <c r="C653" s="842"/>
      <c r="D653" s="842"/>
      <c r="E653" s="835" t="s">
        <v>1006</v>
      </c>
      <c r="F653" s="835"/>
      <c r="G653" s="836"/>
      <c r="H653" s="836"/>
      <c r="I653" s="836"/>
    </row>
    <row r="654" spans="1:9" ht="27">
      <c r="A654" s="834"/>
      <c r="B654" s="203"/>
      <c r="C654" s="842"/>
      <c r="D654" s="842"/>
      <c r="E654" s="835" t="s">
        <v>1040</v>
      </c>
      <c r="F654" s="835">
        <v>4819</v>
      </c>
      <c r="G654" s="836"/>
      <c r="H654" s="836">
        <f>'[2]himn,krt'!F32</f>
        <v>0</v>
      </c>
      <c r="I654" s="836"/>
    </row>
    <row r="655" spans="1:9" ht="15.75" hidden="1">
      <c r="A655" s="834">
        <v>2922</v>
      </c>
      <c r="B655" s="203" t="s">
        <v>490</v>
      </c>
      <c r="C655" s="842">
        <v>2</v>
      </c>
      <c r="D655" s="842">
        <v>2</v>
      </c>
      <c r="E655" s="835" t="s">
        <v>503</v>
      </c>
      <c r="F655" s="835"/>
      <c r="G655" s="836"/>
      <c r="H655" s="836"/>
      <c r="I655" s="836"/>
    </row>
    <row r="656" spans="1:9" ht="40.5" hidden="1">
      <c r="A656" s="834"/>
      <c r="B656" s="203"/>
      <c r="C656" s="842"/>
      <c r="D656" s="842"/>
      <c r="E656" s="835" t="s">
        <v>989</v>
      </c>
      <c r="F656" s="835"/>
      <c r="G656" s="836"/>
      <c r="H656" s="836"/>
      <c r="I656" s="836"/>
    </row>
    <row r="657" spans="1:9" ht="15.75" hidden="1">
      <c r="A657" s="834"/>
      <c r="B657" s="203"/>
      <c r="C657" s="842"/>
      <c r="D657" s="842"/>
      <c r="E657" s="835" t="s">
        <v>1006</v>
      </c>
      <c r="F657" s="835"/>
      <c r="G657" s="836"/>
      <c r="H657" s="836"/>
      <c r="I657" s="836"/>
    </row>
    <row r="658" spans="1:9" ht="15.75" hidden="1">
      <c r="A658" s="834"/>
      <c r="B658" s="203"/>
      <c r="C658" s="842"/>
      <c r="D658" s="842"/>
      <c r="E658" s="835" t="s">
        <v>1006</v>
      </c>
      <c r="F658" s="835"/>
      <c r="G658" s="836"/>
      <c r="H658" s="836"/>
      <c r="I658" s="836"/>
    </row>
    <row r="659" spans="1:9" ht="40.5" hidden="1">
      <c r="A659" s="834">
        <v>2930</v>
      </c>
      <c r="B659" s="215" t="s">
        <v>490</v>
      </c>
      <c r="C659" s="829">
        <v>3</v>
      </c>
      <c r="D659" s="829">
        <v>0</v>
      </c>
      <c r="E659" s="837" t="s">
        <v>505</v>
      </c>
      <c r="F659" s="837"/>
      <c r="G659" s="836"/>
      <c r="H659" s="836"/>
      <c r="I659" s="836"/>
    </row>
    <row r="660" spans="1:9" s="841" customFormat="1" ht="0.75" hidden="1" customHeight="1">
      <c r="A660" s="834"/>
      <c r="B660" s="215"/>
      <c r="C660" s="829"/>
      <c r="D660" s="829"/>
      <c r="E660" s="835" t="s">
        <v>194</v>
      </c>
      <c r="F660" s="835"/>
      <c r="G660" s="838"/>
      <c r="H660" s="838"/>
      <c r="I660" s="838"/>
    </row>
    <row r="661" spans="1:9" ht="27" hidden="1">
      <c r="A661" s="834">
        <v>2931</v>
      </c>
      <c r="B661" s="203" t="s">
        <v>490</v>
      </c>
      <c r="C661" s="842">
        <v>3</v>
      </c>
      <c r="D661" s="842">
        <v>1</v>
      </c>
      <c r="E661" s="835" t="s">
        <v>508</v>
      </c>
      <c r="F661" s="835"/>
      <c r="G661" s="836"/>
      <c r="H661" s="836"/>
      <c r="I661" s="836"/>
    </row>
    <row r="662" spans="1:9" ht="40.5" hidden="1">
      <c r="A662" s="834"/>
      <c r="B662" s="203"/>
      <c r="C662" s="842"/>
      <c r="D662" s="842"/>
      <c r="E662" s="835" t="s">
        <v>989</v>
      </c>
      <c r="F662" s="835"/>
      <c r="G662" s="836"/>
      <c r="H662" s="836"/>
      <c r="I662" s="836"/>
    </row>
    <row r="663" spans="1:9" ht="15.75" hidden="1">
      <c r="A663" s="834"/>
      <c r="B663" s="203"/>
      <c r="C663" s="842"/>
      <c r="D663" s="842"/>
      <c r="E663" s="835" t="s">
        <v>1006</v>
      </c>
      <c r="F663" s="835"/>
      <c r="G663" s="836"/>
      <c r="H663" s="836"/>
      <c r="I663" s="836"/>
    </row>
    <row r="664" spans="1:9" ht="15.75" hidden="1">
      <c r="A664" s="834"/>
      <c r="B664" s="203"/>
      <c r="C664" s="842"/>
      <c r="D664" s="842"/>
      <c r="E664" s="835" t="s">
        <v>1006</v>
      </c>
      <c r="F664" s="835"/>
      <c r="G664" s="836"/>
      <c r="H664" s="836"/>
      <c r="I664" s="836"/>
    </row>
    <row r="665" spans="1:9" ht="15.75" hidden="1">
      <c r="A665" s="834">
        <v>2932</v>
      </c>
      <c r="B665" s="203" t="s">
        <v>490</v>
      </c>
      <c r="C665" s="842">
        <v>3</v>
      </c>
      <c r="D665" s="842">
        <v>2</v>
      </c>
      <c r="E665" s="835" t="s">
        <v>509</v>
      </c>
      <c r="F665" s="835"/>
      <c r="G665" s="836"/>
      <c r="H665" s="836"/>
      <c r="I665" s="836"/>
    </row>
    <row r="666" spans="1:9" ht="40.5" hidden="1">
      <c r="A666" s="834"/>
      <c r="B666" s="203"/>
      <c r="C666" s="842"/>
      <c r="D666" s="842"/>
      <c r="E666" s="835" t="s">
        <v>989</v>
      </c>
      <c r="F666" s="835"/>
      <c r="G666" s="836"/>
      <c r="H666" s="836"/>
      <c r="I666" s="836"/>
    </row>
    <row r="667" spans="1:9" ht="15.75" hidden="1">
      <c r="A667" s="834"/>
      <c r="B667" s="203"/>
      <c r="C667" s="842"/>
      <c r="D667" s="842"/>
      <c r="E667" s="835" t="s">
        <v>1006</v>
      </c>
      <c r="F667" s="835"/>
      <c r="G667" s="836"/>
      <c r="H667" s="836"/>
      <c r="I667" s="836"/>
    </row>
    <row r="668" spans="1:9" ht="15.75" hidden="1">
      <c r="A668" s="834"/>
      <c r="B668" s="203"/>
      <c r="C668" s="842"/>
      <c r="D668" s="842"/>
      <c r="E668" s="835" t="s">
        <v>1006</v>
      </c>
      <c r="F668" s="835"/>
      <c r="G668" s="836"/>
      <c r="H668" s="836"/>
      <c r="I668" s="836"/>
    </row>
    <row r="669" spans="1:9" ht="15.75" hidden="1">
      <c r="A669" s="834">
        <v>2940</v>
      </c>
      <c r="B669" s="215" t="s">
        <v>490</v>
      </c>
      <c r="C669" s="829">
        <v>4</v>
      </c>
      <c r="D669" s="829">
        <v>0</v>
      </c>
      <c r="E669" s="837" t="s">
        <v>511</v>
      </c>
      <c r="F669" s="837"/>
      <c r="G669" s="836"/>
      <c r="H669" s="836"/>
      <c r="I669" s="836"/>
    </row>
    <row r="670" spans="1:9" s="841" customFormat="1" ht="0.75" hidden="1" customHeight="1">
      <c r="A670" s="834"/>
      <c r="B670" s="215"/>
      <c r="C670" s="829"/>
      <c r="D670" s="829"/>
      <c r="E670" s="835" t="s">
        <v>194</v>
      </c>
      <c r="F670" s="835"/>
      <c r="G670" s="838"/>
      <c r="H670" s="838"/>
      <c r="I670" s="838"/>
    </row>
    <row r="671" spans="1:9" ht="15.75" hidden="1">
      <c r="A671" s="834">
        <v>2941</v>
      </c>
      <c r="B671" s="203" t="s">
        <v>490</v>
      </c>
      <c r="C671" s="842">
        <v>4</v>
      </c>
      <c r="D671" s="842">
        <v>1</v>
      </c>
      <c r="E671" s="835" t="s">
        <v>513</v>
      </c>
      <c r="F671" s="835"/>
      <c r="G671" s="836"/>
      <c r="H671" s="836"/>
      <c r="I671" s="836"/>
    </row>
    <row r="672" spans="1:9" ht="40.5" hidden="1">
      <c r="A672" s="834"/>
      <c r="B672" s="203"/>
      <c r="C672" s="842"/>
      <c r="D672" s="842"/>
      <c r="E672" s="835" t="s">
        <v>989</v>
      </c>
      <c r="F672" s="835"/>
      <c r="G672" s="836"/>
      <c r="H672" s="836"/>
      <c r="I672" s="836"/>
    </row>
    <row r="673" spans="1:9" ht="15.75" hidden="1">
      <c r="A673" s="834"/>
      <c r="B673" s="203"/>
      <c r="C673" s="842"/>
      <c r="D673" s="842"/>
      <c r="E673" s="835" t="s">
        <v>1006</v>
      </c>
      <c r="F673" s="835"/>
      <c r="G673" s="836"/>
      <c r="H673" s="836"/>
      <c r="I673" s="836"/>
    </row>
    <row r="674" spans="1:9" ht="15.75" hidden="1">
      <c r="A674" s="834"/>
      <c r="B674" s="203"/>
      <c r="C674" s="842"/>
      <c r="D674" s="842"/>
      <c r="E674" s="835" t="s">
        <v>1006</v>
      </c>
      <c r="F674" s="835"/>
      <c r="G674" s="836"/>
      <c r="H674" s="836"/>
      <c r="I674" s="836"/>
    </row>
    <row r="675" spans="1:9" ht="15.75" hidden="1">
      <c r="A675" s="834">
        <v>2942</v>
      </c>
      <c r="B675" s="203" t="s">
        <v>490</v>
      </c>
      <c r="C675" s="842">
        <v>4</v>
      </c>
      <c r="D675" s="842">
        <v>2</v>
      </c>
      <c r="E675" s="835" t="s">
        <v>514</v>
      </c>
      <c r="F675" s="835"/>
      <c r="G675" s="836"/>
      <c r="H675" s="836"/>
      <c r="I675" s="836"/>
    </row>
    <row r="676" spans="1:9" ht="40.5" hidden="1">
      <c r="A676" s="834"/>
      <c r="B676" s="203"/>
      <c r="C676" s="842"/>
      <c r="D676" s="842"/>
      <c r="E676" s="835" t="s">
        <v>989</v>
      </c>
      <c r="F676" s="835"/>
      <c r="G676" s="836"/>
      <c r="H676" s="836"/>
      <c r="I676" s="836"/>
    </row>
    <row r="677" spans="1:9" ht="15.75" hidden="1">
      <c r="A677" s="834"/>
      <c r="B677" s="203"/>
      <c r="C677" s="842"/>
      <c r="D677" s="842"/>
      <c r="E677" s="835" t="s">
        <v>1006</v>
      </c>
      <c r="F677" s="835"/>
      <c r="G677" s="836"/>
      <c r="H677" s="836"/>
      <c r="I677" s="836"/>
    </row>
    <row r="678" spans="1:9" ht="15.75" hidden="1">
      <c r="A678" s="834"/>
      <c r="B678" s="203"/>
      <c r="C678" s="842"/>
      <c r="D678" s="842"/>
      <c r="E678" s="835" t="s">
        <v>1006</v>
      </c>
      <c r="F678" s="835"/>
      <c r="G678" s="836"/>
      <c r="H678" s="836"/>
      <c r="I678" s="836"/>
    </row>
    <row r="679" spans="1:9" ht="15.75" hidden="1">
      <c r="A679" s="834"/>
      <c r="B679" s="203"/>
      <c r="C679" s="842"/>
      <c r="D679" s="842"/>
      <c r="E679" s="835" t="s">
        <v>1001</v>
      </c>
      <c r="F679" s="835">
        <v>4823</v>
      </c>
      <c r="G679" s="836">
        <f>H679+I679</f>
        <v>0</v>
      </c>
      <c r="H679" s="836">
        <f>'[2]yndameny mankap.'!F137</f>
        <v>0</v>
      </c>
      <c r="I679" s="836"/>
    </row>
    <row r="680" spans="1:9" ht="15.75" hidden="1">
      <c r="A680" s="834"/>
      <c r="B680" s="203"/>
      <c r="C680" s="842"/>
      <c r="D680" s="842"/>
      <c r="E680" s="700" t="s">
        <v>898</v>
      </c>
      <c r="F680" s="835">
        <v>5122</v>
      </c>
      <c r="G680" s="836">
        <f>H680+I680</f>
        <v>0</v>
      </c>
      <c r="H680" s="836"/>
      <c r="I680" s="836">
        <f>'[2]yndameny mankap.'!F156</f>
        <v>0</v>
      </c>
    </row>
    <row r="681" spans="1:9" ht="15.75" hidden="1">
      <c r="A681" s="834">
        <v>2940</v>
      </c>
      <c r="B681" s="203" t="s">
        <v>490</v>
      </c>
      <c r="C681" s="842">
        <v>4</v>
      </c>
      <c r="D681" s="842">
        <v>0</v>
      </c>
      <c r="E681" s="866" t="s">
        <v>511</v>
      </c>
      <c r="F681" s="835"/>
      <c r="G681" s="836">
        <f>H681+I681</f>
        <v>0</v>
      </c>
      <c r="H681" s="836">
        <f>H683</f>
        <v>0</v>
      </c>
      <c r="I681" s="836"/>
    </row>
    <row r="682" spans="1:9" ht="15.75" hidden="1">
      <c r="A682" s="834"/>
      <c r="B682" s="203"/>
      <c r="C682" s="842"/>
      <c r="D682" s="842"/>
      <c r="E682" s="849" t="s">
        <v>194</v>
      </c>
      <c r="F682" s="835"/>
      <c r="G682" s="836"/>
      <c r="H682" s="836"/>
      <c r="I682" s="836"/>
    </row>
    <row r="683" spans="1:9" ht="15.75" hidden="1">
      <c r="A683" s="834">
        <v>2941</v>
      </c>
      <c r="B683" s="203" t="s">
        <v>490</v>
      </c>
      <c r="C683" s="842">
        <v>4</v>
      </c>
      <c r="D683" s="842">
        <v>1</v>
      </c>
      <c r="E683" s="867" t="s">
        <v>513</v>
      </c>
      <c r="F683" s="835"/>
      <c r="G683" s="836">
        <f>H683+I683</f>
        <v>0</v>
      </c>
      <c r="H683" s="836">
        <f>H684</f>
        <v>0</v>
      </c>
      <c r="I683" s="836"/>
    </row>
    <row r="684" spans="1:9" ht="15.75" hidden="1">
      <c r="A684" s="834"/>
      <c r="B684" s="203"/>
      <c r="C684" s="842"/>
      <c r="D684" s="842"/>
      <c r="E684" s="849" t="s">
        <v>1044</v>
      </c>
      <c r="F684" s="835">
        <v>4729</v>
      </c>
      <c r="G684" s="836">
        <f>H684+I684</f>
        <v>0</v>
      </c>
      <c r="H684" s="836">
        <f>'[2]barcraguyn krt.'!F127</f>
        <v>0</v>
      </c>
      <c r="I684" s="836"/>
    </row>
    <row r="685" spans="1:9" ht="15.75" hidden="1">
      <c r="A685" s="834"/>
      <c r="B685" s="203"/>
      <c r="C685" s="842"/>
      <c r="D685" s="842"/>
      <c r="E685" s="700" t="s">
        <v>900</v>
      </c>
      <c r="F685" s="835">
        <v>5129</v>
      </c>
      <c r="G685" s="836"/>
      <c r="H685" s="836"/>
      <c r="I685" s="836">
        <f>'[2]yndameny mankap.'!F157</f>
        <v>0</v>
      </c>
    </row>
    <row r="686" spans="1:9" ht="15" customHeight="1">
      <c r="A686" s="834">
        <v>2950</v>
      </c>
      <c r="B686" s="215" t="s">
        <v>490</v>
      </c>
      <c r="C686" s="829">
        <v>5</v>
      </c>
      <c r="D686" s="829">
        <v>0</v>
      </c>
      <c r="E686" s="837" t="s">
        <v>516</v>
      </c>
      <c r="F686" s="837"/>
      <c r="G686" s="836">
        <f t="shared" ref="G686:G697" si="6">H686+I686</f>
        <v>82961.399999999994</v>
      </c>
      <c r="H686" s="836">
        <f>H688+H700</f>
        <v>82961.399999999994</v>
      </c>
      <c r="I686" s="843">
        <f>I688+I700</f>
        <v>0</v>
      </c>
    </row>
    <row r="687" spans="1:9" s="841" customFormat="1" ht="14.25" customHeight="1">
      <c r="A687" s="834"/>
      <c r="B687" s="215"/>
      <c r="C687" s="829"/>
      <c r="D687" s="829"/>
      <c r="E687" s="835" t="s">
        <v>194</v>
      </c>
      <c r="F687" s="835"/>
      <c r="G687" s="838"/>
      <c r="H687" s="838"/>
      <c r="I687" s="839"/>
    </row>
    <row r="688" spans="1:9" ht="13.5" customHeight="1">
      <c r="A688" s="834">
        <v>2951</v>
      </c>
      <c r="B688" s="203" t="s">
        <v>490</v>
      </c>
      <c r="C688" s="842">
        <v>5</v>
      </c>
      <c r="D688" s="842">
        <v>1</v>
      </c>
      <c r="E688" s="835" t="s">
        <v>519</v>
      </c>
      <c r="F688" s="835"/>
      <c r="G688" s="836">
        <f t="shared" si="6"/>
        <v>82961.399999999994</v>
      </c>
      <c r="H688" s="836">
        <f>H690+H691+H692+H693+H694+H695+H696+H697+H699+H722+H698</f>
        <v>82961.399999999994</v>
      </c>
      <c r="I688" s="843">
        <f>I699</f>
        <v>0</v>
      </c>
    </row>
    <row r="689" spans="1:9" ht="18.75" customHeight="1">
      <c r="A689" s="834"/>
      <c r="B689" s="203"/>
      <c r="C689" s="842"/>
      <c r="D689" s="842"/>
      <c r="E689" s="849" t="s">
        <v>989</v>
      </c>
      <c r="F689" s="835"/>
      <c r="G689" s="836"/>
      <c r="H689" s="836"/>
      <c r="I689" s="836"/>
    </row>
    <row r="690" spans="1:9" ht="27" hidden="1">
      <c r="A690" s="834"/>
      <c r="B690" s="203"/>
      <c r="C690" s="842"/>
      <c r="D690" s="842"/>
      <c r="E690" s="835" t="s">
        <v>699</v>
      </c>
      <c r="F690" s="835"/>
      <c r="G690" s="836">
        <f t="shared" si="6"/>
        <v>0</v>
      </c>
      <c r="H690" s="836"/>
      <c r="I690" s="836"/>
    </row>
    <row r="691" spans="1:9" ht="15.75" hidden="1">
      <c r="A691" s="834"/>
      <c r="B691" s="203"/>
      <c r="C691" s="842"/>
      <c r="D691" s="842"/>
      <c r="E691" s="835" t="s">
        <v>1008</v>
      </c>
      <c r="F691" s="835"/>
      <c r="G691" s="836">
        <f t="shared" si="6"/>
        <v>0</v>
      </c>
      <c r="H691" s="836"/>
      <c r="I691" s="836"/>
    </row>
    <row r="692" spans="1:9" ht="15.75" hidden="1">
      <c r="A692" s="834"/>
      <c r="B692" s="203"/>
      <c r="C692" s="842"/>
      <c r="D692" s="842"/>
      <c r="E692" s="844" t="s">
        <v>1045</v>
      </c>
      <c r="F692" s="844"/>
      <c r="G692" s="836">
        <f t="shared" si="6"/>
        <v>0</v>
      </c>
      <c r="H692" s="836"/>
      <c r="I692" s="836"/>
    </row>
    <row r="693" spans="1:9" ht="15.75" hidden="1">
      <c r="A693" s="834"/>
      <c r="B693" s="203"/>
      <c r="C693" s="842"/>
      <c r="D693" s="842"/>
      <c r="E693" s="835" t="s">
        <v>728</v>
      </c>
      <c r="F693" s="835"/>
      <c r="G693" s="836">
        <f t="shared" si="6"/>
        <v>0</v>
      </c>
      <c r="H693" s="836"/>
      <c r="I693" s="836"/>
    </row>
    <row r="694" spans="1:9" ht="15.75" hidden="1">
      <c r="A694" s="834"/>
      <c r="B694" s="203"/>
      <c r="C694" s="842"/>
      <c r="D694" s="842"/>
      <c r="E694" s="835" t="s">
        <v>758</v>
      </c>
      <c r="F694" s="835"/>
      <c r="G694" s="836">
        <f t="shared" si="6"/>
        <v>0</v>
      </c>
      <c r="H694" s="836"/>
      <c r="I694" s="836"/>
    </row>
    <row r="695" spans="1:9" ht="15.75" hidden="1">
      <c r="A695" s="834"/>
      <c r="B695" s="203"/>
      <c r="C695" s="842"/>
      <c r="D695" s="842"/>
      <c r="E695" s="835" t="s">
        <v>770</v>
      </c>
      <c r="F695" s="835"/>
      <c r="G695" s="836">
        <f t="shared" si="6"/>
        <v>0</v>
      </c>
      <c r="H695" s="836"/>
      <c r="I695" s="836"/>
    </row>
    <row r="696" spans="1:9" ht="15.75" hidden="1">
      <c r="A696" s="834"/>
      <c r="B696" s="203"/>
      <c r="C696" s="842"/>
      <c r="D696" s="842"/>
      <c r="E696" s="835" t="s">
        <v>772</v>
      </c>
      <c r="F696" s="835"/>
      <c r="G696" s="836">
        <f t="shared" si="6"/>
        <v>0</v>
      </c>
      <c r="H696" s="836"/>
      <c r="I696" s="836"/>
    </row>
    <row r="697" spans="1:9" ht="27.75" customHeight="1">
      <c r="A697" s="834"/>
      <c r="B697" s="203"/>
      <c r="C697" s="842"/>
      <c r="D697" s="842"/>
      <c r="E697" s="835" t="s">
        <v>1010</v>
      </c>
      <c r="F697" s="835">
        <v>4637</v>
      </c>
      <c r="G697" s="836">
        <f t="shared" si="6"/>
        <v>82469.5</v>
      </c>
      <c r="H697" s="836">
        <f>'[2]yndam arvest erash'!F104</f>
        <v>82469.5</v>
      </c>
      <c r="I697" s="836"/>
    </row>
    <row r="698" spans="1:9" ht="27.75" customHeight="1">
      <c r="A698" s="834"/>
      <c r="B698" s="203"/>
      <c r="C698" s="842"/>
      <c r="D698" s="842"/>
      <c r="E698" s="701" t="s">
        <v>828</v>
      </c>
      <c r="F698" s="835">
        <v>4655</v>
      </c>
      <c r="G698" s="843">
        <f>H698</f>
        <v>491.9</v>
      </c>
      <c r="H698" s="843">
        <f>'[2]yndam arvest erash'!F111</f>
        <v>491.9</v>
      </c>
      <c r="I698" s="836"/>
    </row>
    <row r="699" spans="1:9" ht="15.75" customHeight="1">
      <c r="A699" s="834"/>
      <c r="B699" s="203"/>
      <c r="C699" s="842"/>
      <c r="D699" s="842"/>
      <c r="E699" s="835" t="s">
        <v>1005</v>
      </c>
      <c r="F699" s="835">
        <v>5113</v>
      </c>
      <c r="G699" s="836">
        <f>H699+I699</f>
        <v>0</v>
      </c>
      <c r="H699" s="836">
        <f>'[2]yndam arvest erash'!F137</f>
        <v>0</v>
      </c>
      <c r="I699" s="836">
        <f>[2]marzadproc!F154</f>
        <v>0</v>
      </c>
    </row>
    <row r="700" spans="1:9" ht="9.75" hidden="1" customHeight="1">
      <c r="A700" s="834">
        <v>2952</v>
      </c>
      <c r="B700" s="203" t="s">
        <v>490</v>
      </c>
      <c r="C700" s="842">
        <v>5</v>
      </c>
      <c r="D700" s="842">
        <v>2</v>
      </c>
      <c r="E700" s="835" t="s">
        <v>520</v>
      </c>
      <c r="F700" s="835"/>
      <c r="G700" s="836"/>
      <c r="H700" s="836"/>
      <c r="I700" s="836"/>
    </row>
    <row r="701" spans="1:9" ht="9.75" hidden="1" customHeight="1">
      <c r="A701" s="834"/>
      <c r="B701" s="203"/>
      <c r="C701" s="842"/>
      <c r="D701" s="842"/>
      <c r="E701" s="835" t="s">
        <v>989</v>
      </c>
      <c r="F701" s="835"/>
      <c r="G701" s="836"/>
      <c r="H701" s="836"/>
      <c r="I701" s="836"/>
    </row>
    <row r="702" spans="1:9" ht="9.75" hidden="1" customHeight="1">
      <c r="A702" s="834"/>
      <c r="B702" s="203"/>
      <c r="C702" s="842"/>
      <c r="D702" s="842"/>
      <c r="E702" s="835" t="s">
        <v>1006</v>
      </c>
      <c r="F702" s="835"/>
      <c r="G702" s="836"/>
      <c r="H702" s="836"/>
      <c r="I702" s="836"/>
    </row>
    <row r="703" spans="1:9" ht="9.75" hidden="1" customHeight="1">
      <c r="A703" s="834"/>
      <c r="B703" s="203"/>
      <c r="C703" s="842"/>
      <c r="D703" s="842"/>
      <c r="E703" s="835" t="s">
        <v>1006</v>
      </c>
      <c r="F703" s="835"/>
      <c r="G703" s="836"/>
      <c r="H703" s="836"/>
      <c r="I703" s="836"/>
    </row>
    <row r="704" spans="1:9" ht="9.75" hidden="1" customHeight="1">
      <c r="A704" s="834">
        <v>2960</v>
      </c>
      <c r="B704" s="215" t="s">
        <v>490</v>
      </c>
      <c r="C704" s="829">
        <v>6</v>
      </c>
      <c r="D704" s="829">
        <v>0</v>
      </c>
      <c r="E704" s="837" t="s">
        <v>521</v>
      </c>
      <c r="F704" s="837"/>
      <c r="G704" s="836"/>
      <c r="H704" s="836"/>
      <c r="I704" s="836"/>
    </row>
    <row r="705" spans="1:9" s="841" customFormat="1" ht="9.75" hidden="1" customHeight="1">
      <c r="A705" s="834"/>
      <c r="B705" s="215"/>
      <c r="C705" s="829"/>
      <c r="D705" s="829"/>
      <c r="E705" s="835" t="s">
        <v>194</v>
      </c>
      <c r="F705" s="835"/>
      <c r="G705" s="838"/>
      <c r="H705" s="838"/>
      <c r="I705" s="838"/>
    </row>
    <row r="706" spans="1:9" ht="9.75" hidden="1" customHeight="1">
      <c r="A706" s="834">
        <v>2961</v>
      </c>
      <c r="B706" s="203" t="s">
        <v>490</v>
      </c>
      <c r="C706" s="842">
        <v>6</v>
      </c>
      <c r="D706" s="842">
        <v>1</v>
      </c>
      <c r="E706" s="835" t="s">
        <v>521</v>
      </c>
      <c r="F706" s="835"/>
      <c r="G706" s="836"/>
      <c r="H706" s="836"/>
      <c r="I706" s="836"/>
    </row>
    <row r="707" spans="1:9" ht="9.75" hidden="1" customHeight="1">
      <c r="A707" s="834"/>
      <c r="B707" s="203"/>
      <c r="C707" s="842"/>
      <c r="D707" s="842"/>
      <c r="E707" s="835" t="s">
        <v>989</v>
      </c>
      <c r="F707" s="835"/>
      <c r="G707" s="836"/>
      <c r="H707" s="836"/>
      <c r="I707" s="836"/>
    </row>
    <row r="708" spans="1:9" ht="9.75" hidden="1" customHeight="1">
      <c r="A708" s="834"/>
      <c r="B708" s="203"/>
      <c r="C708" s="842"/>
      <c r="D708" s="842"/>
      <c r="E708" s="835" t="s">
        <v>1006</v>
      </c>
      <c r="F708" s="835"/>
      <c r="G708" s="836"/>
      <c r="H708" s="836"/>
      <c r="I708" s="836"/>
    </row>
    <row r="709" spans="1:9" ht="9.75" hidden="1" customHeight="1">
      <c r="A709" s="834"/>
      <c r="B709" s="203"/>
      <c r="C709" s="842"/>
      <c r="D709" s="842"/>
      <c r="E709" s="835" t="s">
        <v>1006</v>
      </c>
      <c r="F709" s="835"/>
      <c r="G709" s="836"/>
      <c r="H709" s="836"/>
      <c r="I709" s="836"/>
    </row>
    <row r="710" spans="1:9" ht="9.75" hidden="1" customHeight="1">
      <c r="A710" s="834">
        <v>2970</v>
      </c>
      <c r="B710" s="215" t="s">
        <v>490</v>
      </c>
      <c r="C710" s="829">
        <v>7</v>
      </c>
      <c r="D710" s="829">
        <v>0</v>
      </c>
      <c r="E710" s="837" t="s">
        <v>524</v>
      </c>
      <c r="F710" s="837"/>
      <c r="G710" s="836"/>
      <c r="H710" s="836"/>
      <c r="I710" s="836"/>
    </row>
    <row r="711" spans="1:9" s="841" customFormat="1" ht="9.75" hidden="1" customHeight="1">
      <c r="A711" s="834"/>
      <c r="B711" s="215"/>
      <c r="C711" s="829"/>
      <c r="D711" s="829"/>
      <c r="E711" s="835" t="s">
        <v>194</v>
      </c>
      <c r="F711" s="835"/>
      <c r="G711" s="838"/>
      <c r="H711" s="838"/>
      <c r="I711" s="838"/>
    </row>
    <row r="712" spans="1:9" ht="9.75" hidden="1" customHeight="1">
      <c r="A712" s="834">
        <v>2971</v>
      </c>
      <c r="B712" s="203" t="s">
        <v>490</v>
      </c>
      <c r="C712" s="842">
        <v>7</v>
      </c>
      <c r="D712" s="842">
        <v>1</v>
      </c>
      <c r="E712" s="835" t="s">
        <v>524</v>
      </c>
      <c r="F712" s="835"/>
      <c r="G712" s="836"/>
      <c r="H712" s="836"/>
      <c r="I712" s="836"/>
    </row>
    <row r="713" spans="1:9" ht="9.75" hidden="1" customHeight="1">
      <c r="A713" s="834"/>
      <c r="B713" s="203"/>
      <c r="C713" s="842"/>
      <c r="D713" s="842"/>
      <c r="E713" s="835" t="s">
        <v>989</v>
      </c>
      <c r="F713" s="835"/>
      <c r="G713" s="836"/>
      <c r="H713" s="836"/>
      <c r="I713" s="836"/>
    </row>
    <row r="714" spans="1:9" ht="9.75" hidden="1" customHeight="1">
      <c r="A714" s="834"/>
      <c r="B714" s="203"/>
      <c r="C714" s="842"/>
      <c r="D714" s="842"/>
      <c r="E714" s="835" t="s">
        <v>1006</v>
      </c>
      <c r="F714" s="835"/>
      <c r="G714" s="836"/>
      <c r="H714" s="836"/>
      <c r="I714" s="836"/>
    </row>
    <row r="715" spans="1:9" ht="9.75" hidden="1" customHeight="1">
      <c r="A715" s="834"/>
      <c r="B715" s="203"/>
      <c r="C715" s="842"/>
      <c r="D715" s="842"/>
      <c r="E715" s="835" t="s">
        <v>1006</v>
      </c>
      <c r="F715" s="835"/>
      <c r="G715" s="836"/>
      <c r="H715" s="836"/>
      <c r="I715" s="836"/>
    </row>
    <row r="716" spans="1:9" ht="9.75" hidden="1" customHeight="1">
      <c r="A716" s="834">
        <v>2980</v>
      </c>
      <c r="B716" s="215" t="s">
        <v>490</v>
      </c>
      <c r="C716" s="829">
        <v>8</v>
      </c>
      <c r="D716" s="829">
        <v>0</v>
      </c>
      <c r="E716" s="837" t="s">
        <v>527</v>
      </c>
      <c r="F716" s="837"/>
      <c r="G716" s="836"/>
      <c r="H716" s="836"/>
      <c r="I716" s="836"/>
    </row>
    <row r="717" spans="1:9" s="841" customFormat="1" ht="9.75" hidden="1" customHeight="1">
      <c r="A717" s="834"/>
      <c r="B717" s="215"/>
      <c r="C717" s="829"/>
      <c r="D717" s="829"/>
      <c r="E717" s="835" t="s">
        <v>194</v>
      </c>
      <c r="F717" s="835"/>
      <c r="G717" s="838"/>
      <c r="H717" s="838"/>
      <c r="I717" s="838"/>
    </row>
    <row r="718" spans="1:9" ht="9.75" hidden="1" customHeight="1">
      <c r="A718" s="834">
        <v>2981</v>
      </c>
      <c r="B718" s="203" t="s">
        <v>490</v>
      </c>
      <c r="C718" s="842">
        <v>8</v>
      </c>
      <c r="D718" s="842">
        <v>1</v>
      </c>
      <c r="E718" s="835" t="s">
        <v>527</v>
      </c>
      <c r="F718" s="835"/>
      <c r="G718" s="836"/>
      <c r="H718" s="836"/>
      <c r="I718" s="836"/>
    </row>
    <row r="719" spans="1:9" ht="9.75" hidden="1" customHeight="1">
      <c r="A719" s="834"/>
      <c r="B719" s="203"/>
      <c r="C719" s="842"/>
      <c r="D719" s="842"/>
      <c r="E719" s="835" t="s">
        <v>989</v>
      </c>
      <c r="F719" s="835"/>
      <c r="G719" s="836"/>
      <c r="H719" s="836"/>
      <c r="I719" s="836"/>
    </row>
    <row r="720" spans="1:9" ht="7.5" customHeight="1">
      <c r="A720" s="834"/>
      <c r="B720" s="203"/>
      <c r="C720" s="842"/>
      <c r="D720" s="842"/>
      <c r="E720" s="835" t="s">
        <v>1006</v>
      </c>
      <c r="F720" s="835"/>
      <c r="G720" s="836"/>
      <c r="H720" s="836"/>
      <c r="I720" s="836"/>
    </row>
    <row r="721" spans="1:9" ht="9.75" customHeight="1">
      <c r="A721" s="834"/>
      <c r="B721" s="203"/>
      <c r="C721" s="842"/>
      <c r="D721" s="842"/>
      <c r="E721" s="835" t="s">
        <v>1006</v>
      </c>
      <c r="F721" s="835"/>
      <c r="G721" s="836"/>
      <c r="H721" s="836"/>
      <c r="I721" s="836"/>
    </row>
    <row r="722" spans="1:9" ht="18.75" customHeight="1">
      <c r="A722" s="834"/>
      <c r="B722" s="203"/>
      <c r="C722" s="842"/>
      <c r="D722" s="842"/>
      <c r="E722" s="835" t="s">
        <v>1011</v>
      </c>
      <c r="F722" s="835">
        <v>4657</v>
      </c>
      <c r="G722" s="836">
        <f>H722+I722</f>
        <v>0</v>
      </c>
      <c r="H722" s="836">
        <f>'[2]yndam arvest erash'!F113</f>
        <v>0</v>
      </c>
      <c r="I722" s="836"/>
    </row>
    <row r="723" spans="1:9" s="832" customFormat="1" ht="39" customHeight="1">
      <c r="A723" s="828">
        <v>3000</v>
      </c>
      <c r="B723" s="215" t="s">
        <v>529</v>
      </c>
      <c r="C723" s="829">
        <v>0</v>
      </c>
      <c r="D723" s="829">
        <v>0</v>
      </c>
      <c r="E723" s="830" t="s">
        <v>1046</v>
      </c>
      <c r="F723" s="830"/>
      <c r="G723" s="843">
        <f>H723+I723</f>
        <v>4900</v>
      </c>
      <c r="H723" s="858">
        <f>H725+H735+H741+H744+H750+H756+H762+H770+H774</f>
        <v>4900</v>
      </c>
      <c r="I723" s="858">
        <f>I725+I735+I741+I744+I750+I756+I762+I770+I774</f>
        <v>0</v>
      </c>
    </row>
    <row r="724" spans="1:9" ht="11.25" customHeight="1">
      <c r="A724" s="834"/>
      <c r="B724" s="215"/>
      <c r="C724" s="829"/>
      <c r="D724" s="829"/>
      <c r="E724" s="835" t="s">
        <v>191</v>
      </c>
      <c r="F724" s="835"/>
      <c r="G724" s="843"/>
      <c r="H724" s="843"/>
      <c r="I724" s="843"/>
    </row>
    <row r="725" spans="1:9" ht="15.75" hidden="1">
      <c r="A725" s="834">
        <v>3010</v>
      </c>
      <c r="B725" s="215" t="s">
        <v>529</v>
      </c>
      <c r="C725" s="829">
        <v>1</v>
      </c>
      <c r="D725" s="829">
        <v>0</v>
      </c>
      <c r="E725" s="837" t="s">
        <v>533</v>
      </c>
      <c r="F725" s="837"/>
      <c r="G725" s="843">
        <f>H725+I725</f>
        <v>0</v>
      </c>
      <c r="H725" s="843">
        <f>H727+H731</f>
        <v>0</v>
      </c>
      <c r="I725" s="843"/>
    </row>
    <row r="726" spans="1:9" s="841" customFormat="1" ht="10.5" hidden="1" customHeight="1">
      <c r="A726" s="834"/>
      <c r="B726" s="215"/>
      <c r="C726" s="829"/>
      <c r="D726" s="829"/>
      <c r="E726" s="835" t="s">
        <v>194</v>
      </c>
      <c r="F726" s="835"/>
      <c r="G726" s="839"/>
      <c r="H726" s="839"/>
      <c r="I726" s="839"/>
    </row>
    <row r="727" spans="1:9" ht="15.75" hidden="1">
      <c r="A727" s="834">
        <v>3011</v>
      </c>
      <c r="B727" s="203" t="s">
        <v>529</v>
      </c>
      <c r="C727" s="842">
        <v>1</v>
      </c>
      <c r="D727" s="842">
        <v>1</v>
      </c>
      <c r="E727" s="835" t="s">
        <v>535</v>
      </c>
      <c r="F727" s="835"/>
      <c r="G727" s="843"/>
      <c r="H727" s="843"/>
      <c r="I727" s="843"/>
    </row>
    <row r="728" spans="1:9" ht="40.5" hidden="1">
      <c r="A728" s="834"/>
      <c r="B728" s="203"/>
      <c r="C728" s="842"/>
      <c r="D728" s="842"/>
      <c r="E728" s="835" t="s">
        <v>989</v>
      </c>
      <c r="F728" s="835"/>
      <c r="G728" s="843"/>
      <c r="H728" s="843"/>
      <c r="I728" s="843"/>
    </row>
    <row r="729" spans="1:9" ht="15.75" hidden="1">
      <c r="A729" s="834"/>
      <c r="B729" s="203"/>
      <c r="C729" s="842"/>
      <c r="D729" s="842"/>
      <c r="E729" s="835" t="s">
        <v>1006</v>
      </c>
      <c r="F729" s="835"/>
      <c r="G729" s="843"/>
      <c r="H729" s="843"/>
      <c r="I729" s="843"/>
    </row>
    <row r="730" spans="1:9" ht="15.75" hidden="1">
      <c r="A730" s="834"/>
      <c r="B730" s="203"/>
      <c r="C730" s="842"/>
      <c r="D730" s="842"/>
      <c r="E730" s="835" t="s">
        <v>1006</v>
      </c>
      <c r="F730" s="835"/>
      <c r="G730" s="843"/>
      <c r="H730" s="843"/>
      <c r="I730" s="843"/>
    </row>
    <row r="731" spans="1:9" ht="15.75" hidden="1">
      <c r="A731" s="834">
        <v>3012</v>
      </c>
      <c r="B731" s="203" t="s">
        <v>529</v>
      </c>
      <c r="C731" s="842">
        <v>1</v>
      </c>
      <c r="D731" s="842">
        <v>2</v>
      </c>
      <c r="E731" s="835" t="s">
        <v>536</v>
      </c>
      <c r="F731" s="835"/>
      <c r="G731" s="843"/>
      <c r="H731" s="843"/>
      <c r="I731" s="843"/>
    </row>
    <row r="732" spans="1:9" ht="40.5" hidden="1">
      <c r="A732" s="834"/>
      <c r="B732" s="203"/>
      <c r="C732" s="842"/>
      <c r="D732" s="842"/>
      <c r="E732" s="835" t="s">
        <v>989</v>
      </c>
      <c r="F732" s="835"/>
      <c r="G732" s="843"/>
      <c r="H732" s="843"/>
      <c r="I732" s="843"/>
    </row>
    <row r="733" spans="1:9" ht="15.75" hidden="1">
      <c r="A733" s="834"/>
      <c r="B733" s="203"/>
      <c r="C733" s="842"/>
      <c r="D733" s="842"/>
      <c r="E733" s="835" t="s">
        <v>1006</v>
      </c>
      <c r="F733" s="835"/>
      <c r="G733" s="843"/>
      <c r="H733" s="843"/>
      <c r="I733" s="843"/>
    </row>
    <row r="734" spans="1:9" ht="15.75" hidden="1">
      <c r="A734" s="834"/>
      <c r="B734" s="203"/>
      <c r="C734" s="842"/>
      <c r="D734" s="842"/>
      <c r="E734" s="835" t="s">
        <v>1006</v>
      </c>
      <c r="F734" s="835"/>
      <c r="G734" s="843"/>
      <c r="H734" s="843"/>
      <c r="I734" s="843"/>
    </row>
    <row r="735" spans="1:9" ht="15" hidden="1" customHeight="1">
      <c r="A735" s="834">
        <v>3020</v>
      </c>
      <c r="B735" s="215" t="s">
        <v>529</v>
      </c>
      <c r="C735" s="829">
        <v>2</v>
      </c>
      <c r="D735" s="829">
        <v>0</v>
      </c>
      <c r="E735" s="837" t="s">
        <v>538</v>
      </c>
      <c r="F735" s="837"/>
      <c r="G735" s="843">
        <f>H735+I735</f>
        <v>0</v>
      </c>
      <c r="H735" s="843">
        <f>H737</f>
        <v>0</v>
      </c>
      <c r="I735" s="843"/>
    </row>
    <row r="736" spans="1:9" s="841" customFormat="1" ht="10.5" hidden="1" customHeight="1">
      <c r="A736" s="834"/>
      <c r="B736" s="215"/>
      <c r="C736" s="829"/>
      <c r="D736" s="829"/>
      <c r="E736" s="835" t="s">
        <v>194</v>
      </c>
      <c r="F736" s="835"/>
      <c r="G736" s="839"/>
      <c r="H736" s="839"/>
      <c r="I736" s="839"/>
    </row>
    <row r="737" spans="1:9" ht="15.75" hidden="1">
      <c r="A737" s="834">
        <v>3021</v>
      </c>
      <c r="B737" s="203" t="s">
        <v>529</v>
      </c>
      <c r="C737" s="842">
        <v>2</v>
      </c>
      <c r="D737" s="842">
        <v>1</v>
      </c>
      <c r="E737" s="835" t="s">
        <v>538</v>
      </c>
      <c r="F737" s="835"/>
      <c r="G737" s="843"/>
      <c r="H737" s="843"/>
      <c r="I737" s="843"/>
    </row>
    <row r="738" spans="1:9" ht="40.5" hidden="1">
      <c r="A738" s="834"/>
      <c r="B738" s="203"/>
      <c r="C738" s="842"/>
      <c r="D738" s="842"/>
      <c r="E738" s="835" t="s">
        <v>989</v>
      </c>
      <c r="F738" s="835"/>
      <c r="G738" s="843"/>
      <c r="H738" s="843"/>
      <c r="I738" s="843"/>
    </row>
    <row r="739" spans="1:9" ht="15.75" hidden="1">
      <c r="A739" s="834"/>
      <c r="B739" s="203"/>
      <c r="C739" s="842"/>
      <c r="D739" s="842"/>
      <c r="E739" s="835" t="s">
        <v>1006</v>
      </c>
      <c r="F739" s="835"/>
      <c r="G739" s="843"/>
      <c r="H739" s="843"/>
      <c r="I739" s="843"/>
    </row>
    <row r="740" spans="1:9" ht="15.75" hidden="1">
      <c r="A740" s="834"/>
      <c r="B740" s="203"/>
      <c r="C740" s="842"/>
      <c r="D740" s="842"/>
      <c r="E740" s="835" t="s">
        <v>1006</v>
      </c>
      <c r="F740" s="835"/>
      <c r="G740" s="843"/>
      <c r="H740" s="843"/>
      <c r="I740" s="843"/>
    </row>
    <row r="741" spans="1:9" ht="15.75" hidden="1">
      <c r="A741" s="834">
        <v>3030</v>
      </c>
      <c r="B741" s="215" t="s">
        <v>529</v>
      </c>
      <c r="C741" s="829">
        <v>3</v>
      </c>
      <c r="D741" s="829">
        <v>0</v>
      </c>
      <c r="E741" s="837" t="s">
        <v>541</v>
      </c>
      <c r="F741" s="837"/>
      <c r="G741" s="843">
        <f>H741+I741</f>
        <v>0</v>
      </c>
      <c r="H741" s="843">
        <f>H743</f>
        <v>0</v>
      </c>
      <c r="I741" s="843"/>
    </row>
    <row r="742" spans="1:9" s="841" customFormat="1" ht="10.5" hidden="1" customHeight="1">
      <c r="A742" s="834"/>
      <c r="B742" s="215"/>
      <c r="C742" s="829"/>
      <c r="D742" s="829"/>
      <c r="E742" s="835" t="s">
        <v>194</v>
      </c>
      <c r="F742" s="835"/>
      <c r="G742" s="839"/>
      <c r="H742" s="839"/>
      <c r="I742" s="839"/>
    </row>
    <row r="743" spans="1:9" s="841" customFormat="1" ht="10.5" hidden="1" customHeight="1">
      <c r="A743" s="834">
        <v>3031</v>
      </c>
      <c r="B743" s="203" t="s">
        <v>529</v>
      </c>
      <c r="C743" s="842">
        <v>3</v>
      </c>
      <c r="D743" s="842">
        <v>1</v>
      </c>
      <c r="E743" s="835" t="s">
        <v>541</v>
      </c>
      <c r="F743" s="835"/>
      <c r="G743" s="839"/>
      <c r="H743" s="839"/>
      <c r="I743" s="839"/>
    </row>
    <row r="744" spans="1:9" ht="15.75" hidden="1">
      <c r="A744" s="834">
        <v>3040</v>
      </c>
      <c r="B744" s="215" t="s">
        <v>529</v>
      </c>
      <c r="C744" s="829">
        <v>4</v>
      </c>
      <c r="D744" s="829">
        <v>0</v>
      </c>
      <c r="E744" s="837" t="s">
        <v>544</v>
      </c>
      <c r="F744" s="837"/>
      <c r="G744" s="843">
        <f>H744+I744</f>
        <v>0</v>
      </c>
      <c r="H744" s="843">
        <f>H746</f>
        <v>0</v>
      </c>
      <c r="I744" s="843"/>
    </row>
    <row r="745" spans="1:9" s="841" customFormat="1" ht="10.5" hidden="1" customHeight="1">
      <c r="A745" s="834"/>
      <c r="B745" s="215"/>
      <c r="C745" s="829"/>
      <c r="D745" s="829"/>
      <c r="E745" s="835" t="s">
        <v>194</v>
      </c>
      <c r="F745" s="835"/>
      <c r="G745" s="839"/>
      <c r="H745" s="839"/>
      <c r="I745" s="839"/>
    </row>
    <row r="746" spans="1:9" ht="15.75" hidden="1">
      <c r="A746" s="834">
        <v>3041</v>
      </c>
      <c r="B746" s="203" t="s">
        <v>529</v>
      </c>
      <c r="C746" s="842">
        <v>4</v>
      </c>
      <c r="D746" s="842">
        <v>1</v>
      </c>
      <c r="E746" s="835" t="s">
        <v>544</v>
      </c>
      <c r="F746" s="835"/>
      <c r="G746" s="843"/>
      <c r="H746" s="843"/>
      <c r="I746" s="843"/>
    </row>
    <row r="747" spans="1:9" ht="40.5" hidden="1">
      <c r="A747" s="834"/>
      <c r="B747" s="203"/>
      <c r="C747" s="842"/>
      <c r="D747" s="842"/>
      <c r="E747" s="835" t="s">
        <v>989</v>
      </c>
      <c r="F747" s="835"/>
      <c r="G747" s="843"/>
      <c r="H747" s="843"/>
      <c r="I747" s="843"/>
    </row>
    <row r="748" spans="1:9" ht="15.75" hidden="1">
      <c r="A748" s="834"/>
      <c r="B748" s="203"/>
      <c r="C748" s="842"/>
      <c r="D748" s="842"/>
      <c r="E748" s="835" t="s">
        <v>1006</v>
      </c>
      <c r="F748" s="835"/>
      <c r="G748" s="843"/>
      <c r="H748" s="843"/>
      <c r="I748" s="843"/>
    </row>
    <row r="749" spans="1:9" ht="15.75" hidden="1">
      <c r="A749" s="834"/>
      <c r="B749" s="203"/>
      <c r="C749" s="842"/>
      <c r="D749" s="842"/>
      <c r="E749" s="835" t="s">
        <v>1006</v>
      </c>
      <c r="F749" s="835"/>
      <c r="G749" s="843"/>
      <c r="H749" s="843"/>
      <c r="I749" s="843"/>
    </row>
    <row r="750" spans="1:9" ht="15.75" hidden="1">
      <c r="A750" s="834">
        <v>3050</v>
      </c>
      <c r="B750" s="215" t="s">
        <v>529</v>
      </c>
      <c r="C750" s="829">
        <v>5</v>
      </c>
      <c r="D750" s="829">
        <v>0</v>
      </c>
      <c r="E750" s="837" t="s">
        <v>546</v>
      </c>
      <c r="F750" s="837"/>
      <c r="G750" s="843">
        <f>H750+I750</f>
        <v>0</v>
      </c>
      <c r="H750" s="843">
        <f>H752</f>
        <v>0</v>
      </c>
      <c r="I750" s="843"/>
    </row>
    <row r="751" spans="1:9" s="841" customFormat="1" ht="10.5" hidden="1" customHeight="1">
      <c r="A751" s="834"/>
      <c r="B751" s="215"/>
      <c r="C751" s="829"/>
      <c r="D751" s="829"/>
      <c r="E751" s="835" t="s">
        <v>194</v>
      </c>
      <c r="F751" s="835"/>
      <c r="G751" s="839"/>
      <c r="H751" s="839"/>
      <c r="I751" s="839"/>
    </row>
    <row r="752" spans="1:9" ht="15.75" hidden="1">
      <c r="A752" s="834">
        <v>3051</v>
      </c>
      <c r="B752" s="203" t="s">
        <v>529</v>
      </c>
      <c r="C752" s="842">
        <v>5</v>
      </c>
      <c r="D752" s="842">
        <v>1</v>
      </c>
      <c r="E752" s="835" t="s">
        <v>546</v>
      </c>
      <c r="F752" s="835"/>
      <c r="G752" s="843"/>
      <c r="H752" s="843"/>
      <c r="I752" s="843"/>
    </row>
    <row r="753" spans="1:11" ht="13.5" hidden="1" customHeight="1">
      <c r="A753" s="834"/>
      <c r="B753" s="203"/>
      <c r="C753" s="842"/>
      <c r="D753" s="842"/>
      <c r="E753" s="835" t="s">
        <v>989</v>
      </c>
      <c r="F753" s="835"/>
      <c r="G753" s="843"/>
      <c r="H753" s="843"/>
      <c r="I753" s="843"/>
    </row>
    <row r="754" spans="1:11" ht="15.75" hidden="1">
      <c r="A754" s="834"/>
      <c r="B754" s="203"/>
      <c r="C754" s="842"/>
      <c r="D754" s="842"/>
      <c r="E754" s="835" t="s">
        <v>1006</v>
      </c>
      <c r="F754" s="835"/>
      <c r="G754" s="843"/>
      <c r="H754" s="843"/>
      <c r="I754" s="843"/>
    </row>
    <row r="755" spans="1:11" ht="15.75" hidden="1">
      <c r="A755" s="834"/>
      <c r="B755" s="203"/>
      <c r="C755" s="842"/>
      <c r="D755" s="842"/>
      <c r="E755" s="835" t="s">
        <v>1006</v>
      </c>
      <c r="F755" s="835"/>
      <c r="G755" s="843"/>
      <c r="H755" s="843"/>
      <c r="I755" s="843"/>
    </row>
    <row r="756" spans="1:11" ht="15.75" hidden="1">
      <c r="A756" s="834">
        <v>3060</v>
      </c>
      <c r="B756" s="215" t="s">
        <v>529</v>
      </c>
      <c r="C756" s="829">
        <v>6</v>
      </c>
      <c r="D756" s="829">
        <v>0</v>
      </c>
      <c r="E756" s="837" t="s">
        <v>549</v>
      </c>
      <c r="F756" s="837"/>
      <c r="G756" s="843">
        <f>H756+I756</f>
        <v>0</v>
      </c>
      <c r="H756" s="843">
        <f>H758</f>
        <v>0</v>
      </c>
      <c r="I756" s="843"/>
    </row>
    <row r="757" spans="1:11" s="841" customFormat="1" ht="10.5" hidden="1" customHeight="1">
      <c r="A757" s="834"/>
      <c r="B757" s="215"/>
      <c r="C757" s="829"/>
      <c r="D757" s="829"/>
      <c r="E757" s="835" t="s">
        <v>194</v>
      </c>
      <c r="F757" s="835"/>
      <c r="G757" s="839"/>
      <c r="H757" s="839"/>
      <c r="I757" s="839"/>
    </row>
    <row r="758" spans="1:11" ht="15.75" hidden="1">
      <c r="A758" s="834">
        <v>3061</v>
      </c>
      <c r="B758" s="203" t="s">
        <v>529</v>
      </c>
      <c r="C758" s="842">
        <v>6</v>
      </c>
      <c r="D758" s="842">
        <v>1</v>
      </c>
      <c r="E758" s="835" t="s">
        <v>549</v>
      </c>
      <c r="F758" s="835"/>
      <c r="G758" s="843"/>
      <c r="H758" s="843"/>
      <c r="I758" s="843"/>
    </row>
    <row r="759" spans="1:11" ht="40.5" hidden="1">
      <c r="A759" s="834"/>
      <c r="B759" s="203"/>
      <c r="C759" s="842"/>
      <c r="D759" s="842"/>
      <c r="E759" s="835" t="s">
        <v>989</v>
      </c>
      <c r="F759" s="835"/>
      <c r="G759" s="843"/>
      <c r="H759" s="843"/>
      <c r="I759" s="843"/>
    </row>
    <row r="760" spans="1:11" ht="15.75" hidden="1">
      <c r="A760" s="834"/>
      <c r="B760" s="203"/>
      <c r="C760" s="842"/>
      <c r="D760" s="842"/>
      <c r="E760" s="835" t="s">
        <v>1006</v>
      </c>
      <c r="F760" s="835"/>
      <c r="G760" s="843"/>
      <c r="H760" s="843"/>
      <c r="I760" s="843"/>
    </row>
    <row r="761" spans="1:11" ht="15.75" hidden="1">
      <c r="A761" s="834"/>
      <c r="B761" s="203"/>
      <c r="C761" s="842"/>
      <c r="D761" s="842"/>
      <c r="E761" s="835" t="s">
        <v>1006</v>
      </c>
      <c r="F761" s="835"/>
      <c r="G761" s="843"/>
      <c r="H761" s="843"/>
      <c r="I761" s="843"/>
    </row>
    <row r="762" spans="1:11" ht="27">
      <c r="A762" s="834">
        <v>3070</v>
      </c>
      <c r="B762" s="215" t="s">
        <v>529</v>
      </c>
      <c r="C762" s="829">
        <v>7</v>
      </c>
      <c r="D762" s="829">
        <v>0</v>
      </c>
      <c r="E762" s="837" t="s">
        <v>551</v>
      </c>
      <c r="F762" s="837"/>
      <c r="G762" s="843">
        <f>H762+I762</f>
        <v>4900</v>
      </c>
      <c r="H762" s="843">
        <f>H764</f>
        <v>4900</v>
      </c>
      <c r="I762" s="843"/>
      <c r="K762" s="801">
        <v>104645.82799999999</v>
      </c>
    </row>
    <row r="763" spans="1:11" s="841" customFormat="1" ht="10.5" customHeight="1">
      <c r="A763" s="834"/>
      <c r="B763" s="215"/>
      <c r="C763" s="829"/>
      <c r="D763" s="829"/>
      <c r="E763" s="835" t="s">
        <v>194</v>
      </c>
      <c r="F763" s="835"/>
      <c r="G763" s="839"/>
      <c r="H763" s="839"/>
      <c r="I763" s="839"/>
      <c r="K763" s="841">
        <v>2800</v>
      </c>
    </row>
    <row r="764" spans="1:11" ht="27">
      <c r="A764" s="834">
        <v>3071</v>
      </c>
      <c r="B764" s="203" t="s">
        <v>529</v>
      </c>
      <c r="C764" s="842">
        <v>7</v>
      </c>
      <c r="D764" s="842">
        <v>1</v>
      </c>
      <c r="E764" s="835" t="s">
        <v>551</v>
      </c>
      <c r="F764" s="835"/>
      <c r="G764" s="843">
        <f>H764+I764</f>
        <v>4900</v>
      </c>
      <c r="H764" s="843">
        <f>H768+H769+H766+H767</f>
        <v>4900</v>
      </c>
      <c r="I764" s="843"/>
      <c r="K764" s="801">
        <f>SUM(K762:K763)</f>
        <v>107445.82799999999</v>
      </c>
    </row>
    <row r="765" spans="1:11" ht="20.25" customHeight="1">
      <c r="A765" s="834"/>
      <c r="B765" s="203"/>
      <c r="C765" s="842"/>
      <c r="D765" s="842"/>
      <c r="E765" s="835" t="s">
        <v>989</v>
      </c>
      <c r="F765" s="835"/>
      <c r="G765" s="843"/>
      <c r="H765" s="843"/>
      <c r="I765" s="843"/>
    </row>
    <row r="766" spans="1:11" ht="12.75" customHeight="1">
      <c r="A766" s="834"/>
      <c r="B766" s="203"/>
      <c r="C766" s="842"/>
      <c r="D766" s="842"/>
      <c r="E766" s="835" t="s">
        <v>997</v>
      </c>
      <c r="F766" s="835">
        <v>4239</v>
      </c>
      <c r="G766" s="843">
        <f>H766+I766</f>
        <v>300</v>
      </c>
      <c r="H766" s="843">
        <f>'[2]soc ogn'!F62</f>
        <v>300</v>
      </c>
      <c r="I766" s="843"/>
    </row>
    <row r="767" spans="1:11" ht="12.75" customHeight="1">
      <c r="A767" s="834"/>
      <c r="B767" s="203"/>
      <c r="C767" s="842"/>
      <c r="D767" s="842"/>
      <c r="E767" s="835" t="s">
        <v>1047</v>
      </c>
      <c r="F767" s="835">
        <v>4267</v>
      </c>
      <c r="G767" s="843">
        <f>H767+I767</f>
        <v>0</v>
      </c>
      <c r="H767" s="843">
        <f>'[2]soc ogn'!F75</f>
        <v>0</v>
      </c>
      <c r="I767" s="843"/>
    </row>
    <row r="768" spans="1:11" ht="12" customHeight="1">
      <c r="A768" s="834"/>
      <c r="B768" s="203"/>
      <c r="C768" s="842"/>
      <c r="D768" s="842"/>
      <c r="E768" s="835" t="s">
        <v>1035</v>
      </c>
      <c r="F768" s="835">
        <v>4729</v>
      </c>
      <c r="G768" s="843">
        <f>H768+I768</f>
        <v>4600</v>
      </c>
      <c r="H768" s="843">
        <f>'[2]soc ogn'!F127</f>
        <v>4600</v>
      </c>
      <c r="I768" s="843"/>
    </row>
    <row r="769" spans="1:9" ht="24.75" hidden="1" customHeight="1">
      <c r="A769" s="834"/>
      <c r="B769" s="203"/>
      <c r="C769" s="842"/>
      <c r="D769" s="842"/>
      <c r="E769" s="835" t="s">
        <v>1048</v>
      </c>
      <c r="F769" s="835">
        <v>4819</v>
      </c>
      <c r="G769" s="836">
        <f>H769+I769</f>
        <v>0</v>
      </c>
      <c r="H769" s="836">
        <f>'[2]nvir. b`h'!F133</f>
        <v>0</v>
      </c>
      <c r="I769" s="836"/>
    </row>
    <row r="770" spans="1:9" ht="16.5" hidden="1" customHeight="1">
      <c r="A770" s="834">
        <v>3080</v>
      </c>
      <c r="B770" s="215" t="s">
        <v>529</v>
      </c>
      <c r="C770" s="829">
        <v>8</v>
      </c>
      <c r="D770" s="829">
        <v>0</v>
      </c>
      <c r="E770" s="837" t="s">
        <v>553</v>
      </c>
      <c r="F770" s="837"/>
      <c r="G770" s="836">
        <f>H770+I770</f>
        <v>0</v>
      </c>
      <c r="H770" s="836">
        <f>H772</f>
        <v>0</v>
      </c>
      <c r="I770" s="836"/>
    </row>
    <row r="771" spans="1:9" s="841" customFormat="1" ht="16.5" hidden="1" customHeight="1">
      <c r="A771" s="834"/>
      <c r="B771" s="215"/>
      <c r="C771" s="829"/>
      <c r="D771" s="829"/>
      <c r="E771" s="835" t="s">
        <v>194</v>
      </c>
      <c r="F771" s="835"/>
      <c r="G771" s="838"/>
      <c r="H771" s="838"/>
      <c r="I771" s="838"/>
    </row>
    <row r="772" spans="1:9" ht="16.5" hidden="1" customHeight="1">
      <c r="A772" s="834">
        <v>3081</v>
      </c>
      <c r="B772" s="203" t="s">
        <v>529</v>
      </c>
      <c r="C772" s="842">
        <v>8</v>
      </c>
      <c r="D772" s="842">
        <v>1</v>
      </c>
      <c r="E772" s="835" t="s">
        <v>553</v>
      </c>
      <c r="F772" s="835"/>
      <c r="G772" s="836"/>
      <c r="H772" s="836"/>
      <c r="I772" s="836"/>
    </row>
    <row r="773" spans="1:9" s="841" customFormat="1" ht="16.5" hidden="1" customHeight="1">
      <c r="A773" s="834"/>
      <c r="B773" s="215"/>
      <c r="C773" s="829"/>
      <c r="D773" s="829"/>
      <c r="E773" s="835" t="s">
        <v>194</v>
      </c>
      <c r="F773" s="835"/>
      <c r="G773" s="838"/>
      <c r="H773" s="838"/>
      <c r="I773" s="838"/>
    </row>
    <row r="774" spans="1:9" ht="16.5" hidden="1" customHeight="1">
      <c r="A774" s="834">
        <v>3090</v>
      </c>
      <c r="B774" s="215" t="s">
        <v>529</v>
      </c>
      <c r="C774" s="868">
        <v>9</v>
      </c>
      <c r="D774" s="829">
        <v>0</v>
      </c>
      <c r="E774" s="837" t="s">
        <v>557</v>
      </c>
      <c r="F774" s="837"/>
      <c r="G774" s="836">
        <f>H774+I774</f>
        <v>0</v>
      </c>
      <c r="H774" s="836">
        <f>H776+H780</f>
        <v>0</v>
      </c>
      <c r="I774" s="836"/>
    </row>
    <row r="775" spans="1:9" s="841" customFormat="1" ht="16.5" hidden="1" customHeight="1">
      <c r="A775" s="834"/>
      <c r="B775" s="215"/>
      <c r="C775" s="829"/>
      <c r="D775" s="829"/>
      <c r="E775" s="835" t="s">
        <v>194</v>
      </c>
      <c r="F775" s="835"/>
      <c r="G775" s="838"/>
      <c r="H775" s="838"/>
      <c r="I775" s="838"/>
    </row>
    <row r="776" spans="1:9" ht="16.5" hidden="1" customHeight="1">
      <c r="A776" s="834">
        <v>3091</v>
      </c>
      <c r="B776" s="203" t="s">
        <v>529</v>
      </c>
      <c r="C776" s="828">
        <v>9</v>
      </c>
      <c r="D776" s="842">
        <v>1</v>
      </c>
      <c r="E776" s="835" t="s">
        <v>557</v>
      </c>
      <c r="F776" s="835"/>
      <c r="G776" s="836"/>
      <c r="H776" s="836"/>
      <c r="I776" s="836"/>
    </row>
    <row r="777" spans="1:9" ht="16.5" hidden="1" customHeight="1">
      <c r="A777" s="834"/>
      <c r="B777" s="203"/>
      <c r="C777" s="842"/>
      <c r="D777" s="842"/>
      <c r="E777" s="835" t="s">
        <v>989</v>
      </c>
      <c r="F777" s="835"/>
      <c r="G777" s="836"/>
      <c r="H777" s="836"/>
      <c r="I777" s="836"/>
    </row>
    <row r="778" spans="1:9" ht="16.5" hidden="1" customHeight="1">
      <c r="A778" s="834"/>
      <c r="B778" s="203"/>
      <c r="C778" s="842"/>
      <c r="D778" s="842"/>
      <c r="E778" s="835" t="s">
        <v>1006</v>
      </c>
      <c r="F778" s="835"/>
      <c r="G778" s="836"/>
      <c r="H778" s="836"/>
      <c r="I778" s="836"/>
    </row>
    <row r="779" spans="1:9" ht="16.5" hidden="1" customHeight="1">
      <c r="A779" s="834"/>
      <c r="B779" s="203"/>
      <c r="C779" s="842"/>
      <c r="D779" s="842"/>
      <c r="E779" s="835" t="s">
        <v>1006</v>
      </c>
      <c r="F779" s="835"/>
      <c r="G779" s="836"/>
      <c r="H779" s="836"/>
      <c r="I779" s="836"/>
    </row>
    <row r="780" spans="1:9" ht="16.5" hidden="1" customHeight="1">
      <c r="A780" s="834">
        <v>3092</v>
      </c>
      <c r="B780" s="203" t="s">
        <v>529</v>
      </c>
      <c r="C780" s="828">
        <v>9</v>
      </c>
      <c r="D780" s="842">
        <v>2</v>
      </c>
      <c r="E780" s="835" t="s">
        <v>559</v>
      </c>
      <c r="F780" s="835"/>
      <c r="G780" s="836"/>
      <c r="H780" s="836"/>
      <c r="I780" s="836"/>
    </row>
    <row r="781" spans="1:9" ht="16.5" hidden="1" customHeight="1">
      <c r="A781" s="834"/>
      <c r="B781" s="203"/>
      <c r="C781" s="842"/>
      <c r="D781" s="842"/>
      <c r="E781" s="835" t="s">
        <v>989</v>
      </c>
      <c r="F781" s="835"/>
      <c r="G781" s="836"/>
      <c r="H781" s="836"/>
      <c r="I781" s="836"/>
    </row>
    <row r="782" spans="1:9" ht="16.5" hidden="1" customHeight="1">
      <c r="A782" s="834"/>
      <c r="B782" s="203"/>
      <c r="C782" s="842"/>
      <c r="D782" s="842"/>
      <c r="E782" s="835" t="s">
        <v>1006</v>
      </c>
      <c r="F782" s="835"/>
      <c r="G782" s="836"/>
      <c r="H782" s="836"/>
      <c r="I782" s="836"/>
    </row>
    <row r="783" spans="1:9" ht="16.5" hidden="1" customHeight="1">
      <c r="A783" s="834"/>
      <c r="B783" s="203"/>
      <c r="C783" s="842"/>
      <c r="D783" s="842"/>
      <c r="E783" s="835" t="s">
        <v>1006</v>
      </c>
      <c r="F783" s="835"/>
      <c r="G783" s="836"/>
      <c r="H783" s="836"/>
      <c r="I783" s="836"/>
    </row>
    <row r="784" spans="1:9" s="832" customFormat="1" ht="15" customHeight="1">
      <c r="A784" s="828">
        <v>3100</v>
      </c>
      <c r="B784" s="215" t="s">
        <v>561</v>
      </c>
      <c r="C784" s="215" t="s">
        <v>188</v>
      </c>
      <c r="D784" s="215" t="s">
        <v>188</v>
      </c>
      <c r="E784" s="869" t="s">
        <v>1049</v>
      </c>
      <c r="F784" s="869"/>
      <c r="G784" s="843">
        <f>H784+I784-[2]ekamut!F124</f>
        <v>655.73000000001048</v>
      </c>
      <c r="H784" s="852">
        <f>H786</f>
        <v>178655.73</v>
      </c>
      <c r="I784" s="852"/>
    </row>
    <row r="785" spans="1:9" ht="15.75" customHeight="1">
      <c r="A785" s="834"/>
      <c r="B785" s="215"/>
      <c r="C785" s="829"/>
      <c r="D785" s="829"/>
      <c r="E785" s="835" t="s">
        <v>191</v>
      </c>
      <c r="F785" s="835"/>
      <c r="G785" s="843"/>
      <c r="H785" s="843"/>
      <c r="I785" s="843"/>
    </row>
    <row r="786" spans="1:9" ht="13.5" customHeight="1">
      <c r="A786" s="834">
        <v>3110</v>
      </c>
      <c r="B786" s="870" t="s">
        <v>561</v>
      </c>
      <c r="C786" s="870" t="s">
        <v>13</v>
      </c>
      <c r="D786" s="870" t="s">
        <v>188</v>
      </c>
      <c r="E786" s="855" t="s">
        <v>563</v>
      </c>
      <c r="F786" s="855"/>
      <c r="G786" s="517">
        <f>H786+I786-[2]ekamut!F124</f>
        <v>655.73000000001048</v>
      </c>
      <c r="H786" s="843">
        <f>H788</f>
        <v>178655.73</v>
      </c>
      <c r="I786" s="843">
        <f>I788</f>
        <v>0</v>
      </c>
    </row>
    <row r="787" spans="1:9" s="841" customFormat="1" ht="15.75">
      <c r="A787" s="834"/>
      <c r="B787" s="215"/>
      <c r="C787" s="829"/>
      <c r="D787" s="829"/>
      <c r="E787" s="835" t="s">
        <v>194</v>
      </c>
      <c r="F787" s="835"/>
      <c r="G787" s="839"/>
      <c r="H787" s="839"/>
      <c r="I787" s="839"/>
    </row>
    <row r="788" spans="1:9" ht="15.75">
      <c r="A788" s="834">
        <v>3112</v>
      </c>
      <c r="B788" s="870" t="s">
        <v>561</v>
      </c>
      <c r="C788" s="870" t="s">
        <v>13</v>
      </c>
      <c r="D788" s="870" t="s">
        <v>182</v>
      </c>
      <c r="E788" s="856" t="s">
        <v>564</v>
      </c>
      <c r="F788" s="856"/>
      <c r="G788" s="843">
        <f>H788+I788-[2]ekamut!F124</f>
        <v>655.73000000001048</v>
      </c>
      <c r="H788" s="843">
        <f>H790</f>
        <v>178655.73</v>
      </c>
      <c r="I788" s="843">
        <f>I790</f>
        <v>0</v>
      </c>
    </row>
    <row r="789" spans="1:9" ht="12.75" customHeight="1">
      <c r="A789" s="834"/>
      <c r="B789" s="203"/>
      <c r="C789" s="842"/>
      <c r="D789" s="842"/>
      <c r="E789" s="849" t="s">
        <v>989</v>
      </c>
      <c r="F789" s="835"/>
      <c r="G789" s="843"/>
      <c r="H789" s="843"/>
      <c r="I789" s="843"/>
    </row>
    <row r="790" spans="1:9" ht="15" customHeight="1">
      <c r="A790" s="834"/>
      <c r="B790" s="203"/>
      <c r="C790" s="842"/>
      <c r="D790" s="842"/>
      <c r="E790" s="835" t="s">
        <v>1050</v>
      </c>
      <c r="F790" s="835">
        <v>4891</v>
      </c>
      <c r="G790" s="843">
        <f>H790+I790-[2]ekamut!F124</f>
        <v>655.73000000001048</v>
      </c>
      <c r="H790" s="843">
        <f>'[2]gorc caxs'!G307</f>
        <v>178655.73</v>
      </c>
      <c r="I790" s="843"/>
    </row>
    <row r="791" spans="1:9" ht="15.75" hidden="1">
      <c r="A791" s="871"/>
      <c r="B791" s="872"/>
      <c r="C791" s="842"/>
      <c r="D791" s="873"/>
      <c r="E791" s="874" t="s">
        <v>1006</v>
      </c>
      <c r="F791" s="874"/>
      <c r="G791" s="875"/>
      <c r="H791" s="876"/>
      <c r="I791" s="877"/>
    </row>
    <row r="792" spans="1:9" ht="17.25" hidden="1" customHeight="1">
      <c r="A792" s="878"/>
      <c r="B792" s="879"/>
      <c r="C792" s="880"/>
      <c r="D792" s="881"/>
      <c r="E792" s="882" t="s">
        <v>1006</v>
      </c>
      <c r="F792" s="883"/>
      <c r="G792" s="884"/>
      <c r="H792" s="885"/>
      <c r="I792" s="886"/>
    </row>
    <row r="793" spans="1:9">
      <c r="B793" s="888"/>
      <c r="C793" s="889"/>
      <c r="D793" s="890"/>
    </row>
    <row r="794" spans="1:9">
      <c r="B794" s="893"/>
      <c r="C794" s="889"/>
      <c r="D794" s="890"/>
    </row>
    <row r="795" spans="1:9">
      <c r="B795" s="893"/>
      <c r="C795" s="889"/>
      <c r="D795" s="890"/>
      <c r="E795" s="801"/>
      <c r="F795" s="801"/>
    </row>
    <row r="796" spans="1:9">
      <c r="B796" s="893"/>
      <c r="C796" s="894"/>
      <c r="D796" s="89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H14" sqref="H14"/>
    </sheetView>
  </sheetViews>
  <sheetFormatPr defaultRowHeight="12.75"/>
  <cols>
    <col min="1" max="1" width="5.85546875" style="683" customWidth="1"/>
    <col min="2" max="2" width="46.28515625" style="683" customWidth="1"/>
    <col min="3" max="3" width="6.28515625" style="800" customWidth="1"/>
    <col min="4" max="4" width="14.42578125" style="683" customWidth="1"/>
    <col min="5" max="5" width="13" style="683" customWidth="1"/>
    <col min="6" max="6" width="14.5703125" style="683" customWidth="1"/>
    <col min="7" max="7" width="13" style="683" customWidth="1"/>
    <col min="8" max="8" width="12" style="683" bestFit="1" customWidth="1"/>
    <col min="9" max="9" width="13.5703125" style="683" customWidth="1"/>
    <col min="10" max="256" width="9.140625" style="683"/>
    <col min="257" max="257" width="5.85546875" style="683" customWidth="1"/>
    <col min="258" max="258" width="46.28515625" style="683" customWidth="1"/>
    <col min="259" max="259" width="6.28515625" style="683" customWidth="1"/>
    <col min="260" max="260" width="14.42578125" style="683" customWidth="1"/>
    <col min="261" max="261" width="13" style="683" customWidth="1"/>
    <col min="262" max="262" width="14.5703125" style="683" customWidth="1"/>
    <col min="263" max="263" width="13" style="683" customWidth="1"/>
    <col min="264" max="264" width="12" style="683" bestFit="1" customWidth="1"/>
    <col min="265" max="265" width="13.5703125" style="683" customWidth="1"/>
    <col min="266" max="512" width="9.140625" style="683"/>
    <col min="513" max="513" width="5.85546875" style="683" customWidth="1"/>
    <col min="514" max="514" width="46.28515625" style="683" customWidth="1"/>
    <col min="515" max="515" width="6.28515625" style="683" customWidth="1"/>
    <col min="516" max="516" width="14.42578125" style="683" customWidth="1"/>
    <col min="517" max="517" width="13" style="683" customWidth="1"/>
    <col min="518" max="518" width="14.5703125" style="683" customWidth="1"/>
    <col min="519" max="519" width="13" style="683" customWidth="1"/>
    <col min="520" max="520" width="12" style="683" bestFit="1" customWidth="1"/>
    <col min="521" max="521" width="13.5703125" style="683" customWidth="1"/>
    <col min="522" max="768" width="9.140625" style="683"/>
    <col min="769" max="769" width="5.85546875" style="683" customWidth="1"/>
    <col min="770" max="770" width="46.28515625" style="683" customWidth="1"/>
    <col min="771" max="771" width="6.28515625" style="683" customWidth="1"/>
    <col min="772" max="772" width="14.42578125" style="683" customWidth="1"/>
    <col min="773" max="773" width="13" style="683" customWidth="1"/>
    <col min="774" max="774" width="14.5703125" style="683" customWidth="1"/>
    <col min="775" max="775" width="13" style="683" customWidth="1"/>
    <col min="776" max="776" width="12" style="683" bestFit="1" customWidth="1"/>
    <col min="777" max="777" width="13.5703125" style="683" customWidth="1"/>
    <col min="778" max="1024" width="9.140625" style="683"/>
    <col min="1025" max="1025" width="5.85546875" style="683" customWidth="1"/>
    <col min="1026" max="1026" width="46.28515625" style="683" customWidth="1"/>
    <col min="1027" max="1027" width="6.28515625" style="683" customWidth="1"/>
    <col min="1028" max="1028" width="14.42578125" style="683" customWidth="1"/>
    <col min="1029" max="1029" width="13" style="683" customWidth="1"/>
    <col min="1030" max="1030" width="14.5703125" style="683" customWidth="1"/>
    <col min="1031" max="1031" width="13" style="683" customWidth="1"/>
    <col min="1032" max="1032" width="12" style="683" bestFit="1" customWidth="1"/>
    <col min="1033" max="1033" width="13.5703125" style="683" customWidth="1"/>
    <col min="1034" max="1280" width="9.140625" style="683"/>
    <col min="1281" max="1281" width="5.85546875" style="683" customWidth="1"/>
    <col min="1282" max="1282" width="46.28515625" style="683" customWidth="1"/>
    <col min="1283" max="1283" width="6.28515625" style="683" customWidth="1"/>
    <col min="1284" max="1284" width="14.42578125" style="683" customWidth="1"/>
    <col min="1285" max="1285" width="13" style="683" customWidth="1"/>
    <col min="1286" max="1286" width="14.5703125" style="683" customWidth="1"/>
    <col min="1287" max="1287" width="13" style="683" customWidth="1"/>
    <col min="1288" max="1288" width="12" style="683" bestFit="1" customWidth="1"/>
    <col min="1289" max="1289" width="13.5703125" style="683" customWidth="1"/>
    <col min="1290" max="1536" width="9.140625" style="683"/>
    <col min="1537" max="1537" width="5.85546875" style="683" customWidth="1"/>
    <col min="1538" max="1538" width="46.28515625" style="683" customWidth="1"/>
    <col min="1539" max="1539" width="6.28515625" style="683" customWidth="1"/>
    <col min="1540" max="1540" width="14.42578125" style="683" customWidth="1"/>
    <col min="1541" max="1541" width="13" style="683" customWidth="1"/>
    <col min="1542" max="1542" width="14.5703125" style="683" customWidth="1"/>
    <col min="1543" max="1543" width="13" style="683" customWidth="1"/>
    <col min="1544" max="1544" width="12" style="683" bestFit="1" customWidth="1"/>
    <col min="1545" max="1545" width="13.5703125" style="683" customWidth="1"/>
    <col min="1546" max="1792" width="9.140625" style="683"/>
    <col min="1793" max="1793" width="5.85546875" style="683" customWidth="1"/>
    <col min="1794" max="1794" width="46.28515625" style="683" customWidth="1"/>
    <col min="1795" max="1795" width="6.28515625" style="683" customWidth="1"/>
    <col min="1796" max="1796" width="14.42578125" style="683" customWidth="1"/>
    <col min="1797" max="1797" width="13" style="683" customWidth="1"/>
    <col min="1798" max="1798" width="14.5703125" style="683" customWidth="1"/>
    <col min="1799" max="1799" width="13" style="683" customWidth="1"/>
    <col min="1800" max="1800" width="12" style="683" bestFit="1" customWidth="1"/>
    <col min="1801" max="1801" width="13.5703125" style="683" customWidth="1"/>
    <col min="1802" max="2048" width="9.140625" style="683"/>
    <col min="2049" max="2049" width="5.85546875" style="683" customWidth="1"/>
    <col min="2050" max="2050" width="46.28515625" style="683" customWidth="1"/>
    <col min="2051" max="2051" width="6.28515625" style="683" customWidth="1"/>
    <col min="2052" max="2052" width="14.42578125" style="683" customWidth="1"/>
    <col min="2053" max="2053" width="13" style="683" customWidth="1"/>
    <col min="2054" max="2054" width="14.5703125" style="683" customWidth="1"/>
    <col min="2055" max="2055" width="13" style="683" customWidth="1"/>
    <col min="2056" max="2056" width="12" style="683" bestFit="1" customWidth="1"/>
    <col min="2057" max="2057" width="13.5703125" style="683" customWidth="1"/>
    <col min="2058" max="2304" width="9.140625" style="683"/>
    <col min="2305" max="2305" width="5.85546875" style="683" customWidth="1"/>
    <col min="2306" max="2306" width="46.28515625" style="683" customWidth="1"/>
    <col min="2307" max="2307" width="6.28515625" style="683" customWidth="1"/>
    <col min="2308" max="2308" width="14.42578125" style="683" customWidth="1"/>
    <col min="2309" max="2309" width="13" style="683" customWidth="1"/>
    <col min="2310" max="2310" width="14.5703125" style="683" customWidth="1"/>
    <col min="2311" max="2311" width="13" style="683" customWidth="1"/>
    <col min="2312" max="2312" width="12" style="683" bestFit="1" customWidth="1"/>
    <col min="2313" max="2313" width="13.5703125" style="683" customWidth="1"/>
    <col min="2314" max="2560" width="9.140625" style="683"/>
    <col min="2561" max="2561" width="5.85546875" style="683" customWidth="1"/>
    <col min="2562" max="2562" width="46.28515625" style="683" customWidth="1"/>
    <col min="2563" max="2563" width="6.28515625" style="683" customWidth="1"/>
    <col min="2564" max="2564" width="14.42578125" style="683" customWidth="1"/>
    <col min="2565" max="2565" width="13" style="683" customWidth="1"/>
    <col min="2566" max="2566" width="14.5703125" style="683" customWidth="1"/>
    <col min="2567" max="2567" width="13" style="683" customWidth="1"/>
    <col min="2568" max="2568" width="12" style="683" bestFit="1" customWidth="1"/>
    <col min="2569" max="2569" width="13.5703125" style="683" customWidth="1"/>
    <col min="2570" max="2816" width="9.140625" style="683"/>
    <col min="2817" max="2817" width="5.85546875" style="683" customWidth="1"/>
    <col min="2818" max="2818" width="46.28515625" style="683" customWidth="1"/>
    <col min="2819" max="2819" width="6.28515625" style="683" customWidth="1"/>
    <col min="2820" max="2820" width="14.42578125" style="683" customWidth="1"/>
    <col min="2821" max="2821" width="13" style="683" customWidth="1"/>
    <col min="2822" max="2822" width="14.5703125" style="683" customWidth="1"/>
    <col min="2823" max="2823" width="13" style="683" customWidth="1"/>
    <col min="2824" max="2824" width="12" style="683" bestFit="1" customWidth="1"/>
    <col min="2825" max="2825" width="13.5703125" style="683" customWidth="1"/>
    <col min="2826" max="3072" width="9.140625" style="683"/>
    <col min="3073" max="3073" width="5.85546875" style="683" customWidth="1"/>
    <col min="3074" max="3074" width="46.28515625" style="683" customWidth="1"/>
    <col min="3075" max="3075" width="6.28515625" style="683" customWidth="1"/>
    <col min="3076" max="3076" width="14.42578125" style="683" customWidth="1"/>
    <col min="3077" max="3077" width="13" style="683" customWidth="1"/>
    <col min="3078" max="3078" width="14.5703125" style="683" customWidth="1"/>
    <col min="3079" max="3079" width="13" style="683" customWidth="1"/>
    <col min="3080" max="3080" width="12" style="683" bestFit="1" customWidth="1"/>
    <col min="3081" max="3081" width="13.5703125" style="683" customWidth="1"/>
    <col min="3082" max="3328" width="9.140625" style="683"/>
    <col min="3329" max="3329" width="5.85546875" style="683" customWidth="1"/>
    <col min="3330" max="3330" width="46.28515625" style="683" customWidth="1"/>
    <col min="3331" max="3331" width="6.28515625" style="683" customWidth="1"/>
    <col min="3332" max="3332" width="14.42578125" style="683" customWidth="1"/>
    <col min="3333" max="3333" width="13" style="683" customWidth="1"/>
    <col min="3334" max="3334" width="14.5703125" style="683" customWidth="1"/>
    <col min="3335" max="3335" width="13" style="683" customWidth="1"/>
    <col min="3336" max="3336" width="12" style="683" bestFit="1" customWidth="1"/>
    <col min="3337" max="3337" width="13.5703125" style="683" customWidth="1"/>
    <col min="3338" max="3584" width="9.140625" style="683"/>
    <col min="3585" max="3585" width="5.85546875" style="683" customWidth="1"/>
    <col min="3586" max="3586" width="46.28515625" style="683" customWidth="1"/>
    <col min="3587" max="3587" width="6.28515625" style="683" customWidth="1"/>
    <col min="3588" max="3588" width="14.42578125" style="683" customWidth="1"/>
    <col min="3589" max="3589" width="13" style="683" customWidth="1"/>
    <col min="3590" max="3590" width="14.5703125" style="683" customWidth="1"/>
    <col min="3591" max="3591" width="13" style="683" customWidth="1"/>
    <col min="3592" max="3592" width="12" style="683" bestFit="1" customWidth="1"/>
    <col min="3593" max="3593" width="13.5703125" style="683" customWidth="1"/>
    <col min="3594" max="3840" width="9.140625" style="683"/>
    <col min="3841" max="3841" width="5.85546875" style="683" customWidth="1"/>
    <col min="3842" max="3842" width="46.28515625" style="683" customWidth="1"/>
    <col min="3843" max="3843" width="6.28515625" style="683" customWidth="1"/>
    <col min="3844" max="3844" width="14.42578125" style="683" customWidth="1"/>
    <col min="3845" max="3845" width="13" style="683" customWidth="1"/>
    <col min="3846" max="3846" width="14.5703125" style="683" customWidth="1"/>
    <col min="3847" max="3847" width="13" style="683" customWidth="1"/>
    <col min="3848" max="3848" width="12" style="683" bestFit="1" customWidth="1"/>
    <col min="3849" max="3849" width="13.5703125" style="683" customWidth="1"/>
    <col min="3850" max="4096" width="9.140625" style="683"/>
    <col min="4097" max="4097" width="5.85546875" style="683" customWidth="1"/>
    <col min="4098" max="4098" width="46.28515625" style="683" customWidth="1"/>
    <col min="4099" max="4099" width="6.28515625" style="683" customWidth="1"/>
    <col min="4100" max="4100" width="14.42578125" style="683" customWidth="1"/>
    <col min="4101" max="4101" width="13" style="683" customWidth="1"/>
    <col min="4102" max="4102" width="14.5703125" style="683" customWidth="1"/>
    <col min="4103" max="4103" width="13" style="683" customWidth="1"/>
    <col min="4104" max="4104" width="12" style="683" bestFit="1" customWidth="1"/>
    <col min="4105" max="4105" width="13.5703125" style="683" customWidth="1"/>
    <col min="4106" max="4352" width="9.140625" style="683"/>
    <col min="4353" max="4353" width="5.85546875" style="683" customWidth="1"/>
    <col min="4354" max="4354" width="46.28515625" style="683" customWidth="1"/>
    <col min="4355" max="4355" width="6.28515625" style="683" customWidth="1"/>
    <col min="4356" max="4356" width="14.42578125" style="683" customWidth="1"/>
    <col min="4357" max="4357" width="13" style="683" customWidth="1"/>
    <col min="4358" max="4358" width="14.5703125" style="683" customWidth="1"/>
    <col min="4359" max="4359" width="13" style="683" customWidth="1"/>
    <col min="4360" max="4360" width="12" style="683" bestFit="1" customWidth="1"/>
    <col min="4361" max="4361" width="13.5703125" style="683" customWidth="1"/>
    <col min="4362" max="4608" width="9.140625" style="683"/>
    <col min="4609" max="4609" width="5.85546875" style="683" customWidth="1"/>
    <col min="4610" max="4610" width="46.28515625" style="683" customWidth="1"/>
    <col min="4611" max="4611" width="6.28515625" style="683" customWidth="1"/>
    <col min="4612" max="4612" width="14.42578125" style="683" customWidth="1"/>
    <col min="4613" max="4613" width="13" style="683" customWidth="1"/>
    <col min="4614" max="4614" width="14.5703125" style="683" customWidth="1"/>
    <col min="4615" max="4615" width="13" style="683" customWidth="1"/>
    <col min="4616" max="4616" width="12" style="683" bestFit="1" customWidth="1"/>
    <col min="4617" max="4617" width="13.5703125" style="683" customWidth="1"/>
    <col min="4618" max="4864" width="9.140625" style="683"/>
    <col min="4865" max="4865" width="5.85546875" style="683" customWidth="1"/>
    <col min="4866" max="4866" width="46.28515625" style="683" customWidth="1"/>
    <col min="4867" max="4867" width="6.28515625" style="683" customWidth="1"/>
    <col min="4868" max="4868" width="14.42578125" style="683" customWidth="1"/>
    <col min="4869" max="4869" width="13" style="683" customWidth="1"/>
    <col min="4870" max="4870" width="14.5703125" style="683" customWidth="1"/>
    <col min="4871" max="4871" width="13" style="683" customWidth="1"/>
    <col min="4872" max="4872" width="12" style="683" bestFit="1" customWidth="1"/>
    <col min="4873" max="4873" width="13.5703125" style="683" customWidth="1"/>
    <col min="4874" max="5120" width="9.140625" style="683"/>
    <col min="5121" max="5121" width="5.85546875" style="683" customWidth="1"/>
    <col min="5122" max="5122" width="46.28515625" style="683" customWidth="1"/>
    <col min="5123" max="5123" width="6.28515625" style="683" customWidth="1"/>
    <col min="5124" max="5124" width="14.42578125" style="683" customWidth="1"/>
    <col min="5125" max="5125" width="13" style="683" customWidth="1"/>
    <col min="5126" max="5126" width="14.5703125" style="683" customWidth="1"/>
    <col min="5127" max="5127" width="13" style="683" customWidth="1"/>
    <col min="5128" max="5128" width="12" style="683" bestFit="1" customWidth="1"/>
    <col min="5129" max="5129" width="13.5703125" style="683" customWidth="1"/>
    <col min="5130" max="5376" width="9.140625" style="683"/>
    <col min="5377" max="5377" width="5.85546875" style="683" customWidth="1"/>
    <col min="5378" max="5378" width="46.28515625" style="683" customWidth="1"/>
    <col min="5379" max="5379" width="6.28515625" style="683" customWidth="1"/>
    <col min="5380" max="5380" width="14.42578125" style="683" customWidth="1"/>
    <col min="5381" max="5381" width="13" style="683" customWidth="1"/>
    <col min="5382" max="5382" width="14.5703125" style="683" customWidth="1"/>
    <col min="5383" max="5383" width="13" style="683" customWidth="1"/>
    <col min="5384" max="5384" width="12" style="683" bestFit="1" customWidth="1"/>
    <col min="5385" max="5385" width="13.5703125" style="683" customWidth="1"/>
    <col min="5386" max="5632" width="9.140625" style="683"/>
    <col min="5633" max="5633" width="5.85546875" style="683" customWidth="1"/>
    <col min="5634" max="5634" width="46.28515625" style="683" customWidth="1"/>
    <col min="5635" max="5635" width="6.28515625" style="683" customWidth="1"/>
    <col min="5636" max="5636" width="14.42578125" style="683" customWidth="1"/>
    <col min="5637" max="5637" width="13" style="683" customWidth="1"/>
    <col min="5638" max="5638" width="14.5703125" style="683" customWidth="1"/>
    <col min="5639" max="5639" width="13" style="683" customWidth="1"/>
    <col min="5640" max="5640" width="12" style="683" bestFit="1" customWidth="1"/>
    <col min="5641" max="5641" width="13.5703125" style="683" customWidth="1"/>
    <col min="5642" max="5888" width="9.140625" style="683"/>
    <col min="5889" max="5889" width="5.85546875" style="683" customWidth="1"/>
    <col min="5890" max="5890" width="46.28515625" style="683" customWidth="1"/>
    <col min="5891" max="5891" width="6.28515625" style="683" customWidth="1"/>
    <col min="5892" max="5892" width="14.42578125" style="683" customWidth="1"/>
    <col min="5893" max="5893" width="13" style="683" customWidth="1"/>
    <col min="5894" max="5894" width="14.5703125" style="683" customWidth="1"/>
    <col min="5895" max="5895" width="13" style="683" customWidth="1"/>
    <col min="5896" max="5896" width="12" style="683" bestFit="1" customWidth="1"/>
    <col min="5897" max="5897" width="13.5703125" style="683" customWidth="1"/>
    <col min="5898" max="6144" width="9.140625" style="683"/>
    <col min="6145" max="6145" width="5.85546875" style="683" customWidth="1"/>
    <col min="6146" max="6146" width="46.28515625" style="683" customWidth="1"/>
    <col min="6147" max="6147" width="6.28515625" style="683" customWidth="1"/>
    <col min="6148" max="6148" width="14.42578125" style="683" customWidth="1"/>
    <col min="6149" max="6149" width="13" style="683" customWidth="1"/>
    <col min="6150" max="6150" width="14.5703125" style="683" customWidth="1"/>
    <col min="6151" max="6151" width="13" style="683" customWidth="1"/>
    <col min="6152" max="6152" width="12" style="683" bestFit="1" customWidth="1"/>
    <col min="6153" max="6153" width="13.5703125" style="683" customWidth="1"/>
    <col min="6154" max="6400" width="9.140625" style="683"/>
    <col min="6401" max="6401" width="5.85546875" style="683" customWidth="1"/>
    <col min="6402" max="6402" width="46.28515625" style="683" customWidth="1"/>
    <col min="6403" max="6403" width="6.28515625" style="683" customWidth="1"/>
    <col min="6404" max="6404" width="14.42578125" style="683" customWidth="1"/>
    <col min="6405" max="6405" width="13" style="683" customWidth="1"/>
    <col min="6406" max="6406" width="14.5703125" style="683" customWidth="1"/>
    <col min="6407" max="6407" width="13" style="683" customWidth="1"/>
    <col min="6408" max="6408" width="12" style="683" bestFit="1" customWidth="1"/>
    <col min="6409" max="6409" width="13.5703125" style="683" customWidth="1"/>
    <col min="6410" max="6656" width="9.140625" style="683"/>
    <col min="6657" max="6657" width="5.85546875" style="683" customWidth="1"/>
    <col min="6658" max="6658" width="46.28515625" style="683" customWidth="1"/>
    <col min="6659" max="6659" width="6.28515625" style="683" customWidth="1"/>
    <col min="6660" max="6660" width="14.42578125" style="683" customWidth="1"/>
    <col min="6661" max="6661" width="13" style="683" customWidth="1"/>
    <col min="6662" max="6662" width="14.5703125" style="683" customWidth="1"/>
    <col min="6663" max="6663" width="13" style="683" customWidth="1"/>
    <col min="6664" max="6664" width="12" style="683" bestFit="1" customWidth="1"/>
    <col min="6665" max="6665" width="13.5703125" style="683" customWidth="1"/>
    <col min="6666" max="6912" width="9.140625" style="683"/>
    <col min="6913" max="6913" width="5.85546875" style="683" customWidth="1"/>
    <col min="6914" max="6914" width="46.28515625" style="683" customWidth="1"/>
    <col min="6915" max="6915" width="6.28515625" style="683" customWidth="1"/>
    <col min="6916" max="6916" width="14.42578125" style="683" customWidth="1"/>
    <col min="6917" max="6917" width="13" style="683" customWidth="1"/>
    <col min="6918" max="6918" width="14.5703125" style="683" customWidth="1"/>
    <col min="6919" max="6919" width="13" style="683" customWidth="1"/>
    <col min="6920" max="6920" width="12" style="683" bestFit="1" customWidth="1"/>
    <col min="6921" max="6921" width="13.5703125" style="683" customWidth="1"/>
    <col min="6922" max="7168" width="9.140625" style="683"/>
    <col min="7169" max="7169" width="5.85546875" style="683" customWidth="1"/>
    <col min="7170" max="7170" width="46.28515625" style="683" customWidth="1"/>
    <col min="7171" max="7171" width="6.28515625" style="683" customWidth="1"/>
    <col min="7172" max="7172" width="14.42578125" style="683" customWidth="1"/>
    <col min="7173" max="7173" width="13" style="683" customWidth="1"/>
    <col min="7174" max="7174" width="14.5703125" style="683" customWidth="1"/>
    <col min="7175" max="7175" width="13" style="683" customWidth="1"/>
    <col min="7176" max="7176" width="12" style="683" bestFit="1" customWidth="1"/>
    <col min="7177" max="7177" width="13.5703125" style="683" customWidth="1"/>
    <col min="7178" max="7424" width="9.140625" style="683"/>
    <col min="7425" max="7425" width="5.85546875" style="683" customWidth="1"/>
    <col min="7426" max="7426" width="46.28515625" style="683" customWidth="1"/>
    <col min="7427" max="7427" width="6.28515625" style="683" customWidth="1"/>
    <col min="7428" max="7428" width="14.42578125" style="683" customWidth="1"/>
    <col min="7429" max="7429" width="13" style="683" customWidth="1"/>
    <col min="7430" max="7430" width="14.5703125" style="683" customWidth="1"/>
    <col min="7431" max="7431" width="13" style="683" customWidth="1"/>
    <col min="7432" max="7432" width="12" style="683" bestFit="1" customWidth="1"/>
    <col min="7433" max="7433" width="13.5703125" style="683" customWidth="1"/>
    <col min="7434" max="7680" width="9.140625" style="683"/>
    <col min="7681" max="7681" width="5.85546875" style="683" customWidth="1"/>
    <col min="7682" max="7682" width="46.28515625" style="683" customWidth="1"/>
    <col min="7683" max="7683" width="6.28515625" style="683" customWidth="1"/>
    <col min="7684" max="7684" width="14.42578125" style="683" customWidth="1"/>
    <col min="7685" max="7685" width="13" style="683" customWidth="1"/>
    <col min="7686" max="7686" width="14.5703125" style="683" customWidth="1"/>
    <col min="7687" max="7687" width="13" style="683" customWidth="1"/>
    <col min="7688" max="7688" width="12" style="683" bestFit="1" customWidth="1"/>
    <col min="7689" max="7689" width="13.5703125" style="683" customWidth="1"/>
    <col min="7690" max="7936" width="9.140625" style="683"/>
    <col min="7937" max="7937" width="5.85546875" style="683" customWidth="1"/>
    <col min="7938" max="7938" width="46.28515625" style="683" customWidth="1"/>
    <col min="7939" max="7939" width="6.28515625" style="683" customWidth="1"/>
    <col min="7940" max="7940" width="14.42578125" style="683" customWidth="1"/>
    <col min="7941" max="7941" width="13" style="683" customWidth="1"/>
    <col min="7942" max="7942" width="14.5703125" style="683" customWidth="1"/>
    <col min="7943" max="7943" width="13" style="683" customWidth="1"/>
    <col min="7944" max="7944" width="12" style="683" bestFit="1" customWidth="1"/>
    <col min="7945" max="7945" width="13.5703125" style="683" customWidth="1"/>
    <col min="7946" max="8192" width="9.140625" style="683"/>
    <col min="8193" max="8193" width="5.85546875" style="683" customWidth="1"/>
    <col min="8194" max="8194" width="46.28515625" style="683" customWidth="1"/>
    <col min="8195" max="8195" width="6.28515625" style="683" customWidth="1"/>
    <col min="8196" max="8196" width="14.42578125" style="683" customWidth="1"/>
    <col min="8197" max="8197" width="13" style="683" customWidth="1"/>
    <col min="8198" max="8198" width="14.5703125" style="683" customWidth="1"/>
    <col min="8199" max="8199" width="13" style="683" customWidth="1"/>
    <col min="8200" max="8200" width="12" style="683" bestFit="1" customWidth="1"/>
    <col min="8201" max="8201" width="13.5703125" style="683" customWidth="1"/>
    <col min="8202" max="8448" width="9.140625" style="683"/>
    <col min="8449" max="8449" width="5.85546875" style="683" customWidth="1"/>
    <col min="8450" max="8450" width="46.28515625" style="683" customWidth="1"/>
    <col min="8451" max="8451" width="6.28515625" style="683" customWidth="1"/>
    <col min="8452" max="8452" width="14.42578125" style="683" customWidth="1"/>
    <col min="8453" max="8453" width="13" style="683" customWidth="1"/>
    <col min="8454" max="8454" width="14.5703125" style="683" customWidth="1"/>
    <col min="8455" max="8455" width="13" style="683" customWidth="1"/>
    <col min="8456" max="8456" width="12" style="683" bestFit="1" customWidth="1"/>
    <col min="8457" max="8457" width="13.5703125" style="683" customWidth="1"/>
    <col min="8458" max="8704" width="9.140625" style="683"/>
    <col min="8705" max="8705" width="5.85546875" style="683" customWidth="1"/>
    <col min="8706" max="8706" width="46.28515625" style="683" customWidth="1"/>
    <col min="8707" max="8707" width="6.28515625" style="683" customWidth="1"/>
    <col min="8708" max="8708" width="14.42578125" style="683" customWidth="1"/>
    <col min="8709" max="8709" width="13" style="683" customWidth="1"/>
    <col min="8710" max="8710" width="14.5703125" style="683" customWidth="1"/>
    <col min="8711" max="8711" width="13" style="683" customWidth="1"/>
    <col min="8712" max="8712" width="12" style="683" bestFit="1" customWidth="1"/>
    <col min="8713" max="8713" width="13.5703125" style="683" customWidth="1"/>
    <col min="8714" max="8960" width="9.140625" style="683"/>
    <col min="8961" max="8961" width="5.85546875" style="683" customWidth="1"/>
    <col min="8962" max="8962" width="46.28515625" style="683" customWidth="1"/>
    <col min="8963" max="8963" width="6.28515625" style="683" customWidth="1"/>
    <col min="8964" max="8964" width="14.42578125" style="683" customWidth="1"/>
    <col min="8965" max="8965" width="13" style="683" customWidth="1"/>
    <col min="8966" max="8966" width="14.5703125" style="683" customWidth="1"/>
    <col min="8967" max="8967" width="13" style="683" customWidth="1"/>
    <col min="8968" max="8968" width="12" style="683" bestFit="1" customWidth="1"/>
    <col min="8969" max="8969" width="13.5703125" style="683" customWidth="1"/>
    <col min="8970" max="9216" width="9.140625" style="683"/>
    <col min="9217" max="9217" width="5.85546875" style="683" customWidth="1"/>
    <col min="9218" max="9218" width="46.28515625" style="683" customWidth="1"/>
    <col min="9219" max="9219" width="6.28515625" style="683" customWidth="1"/>
    <col min="9220" max="9220" width="14.42578125" style="683" customWidth="1"/>
    <col min="9221" max="9221" width="13" style="683" customWidth="1"/>
    <col min="9222" max="9222" width="14.5703125" style="683" customWidth="1"/>
    <col min="9223" max="9223" width="13" style="683" customWidth="1"/>
    <col min="9224" max="9224" width="12" style="683" bestFit="1" customWidth="1"/>
    <col min="9225" max="9225" width="13.5703125" style="683" customWidth="1"/>
    <col min="9226" max="9472" width="9.140625" style="683"/>
    <col min="9473" max="9473" width="5.85546875" style="683" customWidth="1"/>
    <col min="9474" max="9474" width="46.28515625" style="683" customWidth="1"/>
    <col min="9475" max="9475" width="6.28515625" style="683" customWidth="1"/>
    <col min="9476" max="9476" width="14.42578125" style="683" customWidth="1"/>
    <col min="9477" max="9477" width="13" style="683" customWidth="1"/>
    <col min="9478" max="9478" width="14.5703125" style="683" customWidth="1"/>
    <col min="9479" max="9479" width="13" style="683" customWidth="1"/>
    <col min="9480" max="9480" width="12" style="683" bestFit="1" customWidth="1"/>
    <col min="9481" max="9481" width="13.5703125" style="683" customWidth="1"/>
    <col min="9482" max="9728" width="9.140625" style="683"/>
    <col min="9729" max="9729" width="5.85546875" style="683" customWidth="1"/>
    <col min="9730" max="9730" width="46.28515625" style="683" customWidth="1"/>
    <col min="9731" max="9731" width="6.28515625" style="683" customWidth="1"/>
    <col min="9732" max="9732" width="14.42578125" style="683" customWidth="1"/>
    <col min="9733" max="9733" width="13" style="683" customWidth="1"/>
    <col min="9734" max="9734" width="14.5703125" style="683" customWidth="1"/>
    <col min="9735" max="9735" width="13" style="683" customWidth="1"/>
    <col min="9736" max="9736" width="12" style="683" bestFit="1" customWidth="1"/>
    <col min="9737" max="9737" width="13.5703125" style="683" customWidth="1"/>
    <col min="9738" max="9984" width="9.140625" style="683"/>
    <col min="9985" max="9985" width="5.85546875" style="683" customWidth="1"/>
    <col min="9986" max="9986" width="46.28515625" style="683" customWidth="1"/>
    <col min="9987" max="9987" width="6.28515625" style="683" customWidth="1"/>
    <col min="9988" max="9988" width="14.42578125" style="683" customWidth="1"/>
    <col min="9989" max="9989" width="13" style="683" customWidth="1"/>
    <col min="9990" max="9990" width="14.5703125" style="683" customWidth="1"/>
    <col min="9991" max="9991" width="13" style="683" customWidth="1"/>
    <col min="9992" max="9992" width="12" style="683" bestFit="1" customWidth="1"/>
    <col min="9993" max="9993" width="13.5703125" style="683" customWidth="1"/>
    <col min="9994" max="10240" width="9.140625" style="683"/>
    <col min="10241" max="10241" width="5.85546875" style="683" customWidth="1"/>
    <col min="10242" max="10242" width="46.28515625" style="683" customWidth="1"/>
    <col min="10243" max="10243" width="6.28515625" style="683" customWidth="1"/>
    <col min="10244" max="10244" width="14.42578125" style="683" customWidth="1"/>
    <col min="10245" max="10245" width="13" style="683" customWidth="1"/>
    <col min="10246" max="10246" width="14.5703125" style="683" customWidth="1"/>
    <col min="10247" max="10247" width="13" style="683" customWidth="1"/>
    <col min="10248" max="10248" width="12" style="683" bestFit="1" customWidth="1"/>
    <col min="10249" max="10249" width="13.5703125" style="683" customWidth="1"/>
    <col min="10250" max="10496" width="9.140625" style="683"/>
    <col min="10497" max="10497" width="5.85546875" style="683" customWidth="1"/>
    <col min="10498" max="10498" width="46.28515625" style="683" customWidth="1"/>
    <col min="10499" max="10499" width="6.28515625" style="683" customWidth="1"/>
    <col min="10500" max="10500" width="14.42578125" style="683" customWidth="1"/>
    <col min="10501" max="10501" width="13" style="683" customWidth="1"/>
    <col min="10502" max="10502" width="14.5703125" style="683" customWidth="1"/>
    <col min="10503" max="10503" width="13" style="683" customWidth="1"/>
    <col min="10504" max="10504" width="12" style="683" bestFit="1" customWidth="1"/>
    <col min="10505" max="10505" width="13.5703125" style="683" customWidth="1"/>
    <col min="10506" max="10752" width="9.140625" style="683"/>
    <col min="10753" max="10753" width="5.85546875" style="683" customWidth="1"/>
    <col min="10754" max="10754" width="46.28515625" style="683" customWidth="1"/>
    <col min="10755" max="10755" width="6.28515625" style="683" customWidth="1"/>
    <col min="10756" max="10756" width="14.42578125" style="683" customWidth="1"/>
    <col min="10757" max="10757" width="13" style="683" customWidth="1"/>
    <col min="10758" max="10758" width="14.5703125" style="683" customWidth="1"/>
    <col min="10759" max="10759" width="13" style="683" customWidth="1"/>
    <col min="10760" max="10760" width="12" style="683" bestFit="1" customWidth="1"/>
    <col min="10761" max="10761" width="13.5703125" style="683" customWidth="1"/>
    <col min="10762" max="11008" width="9.140625" style="683"/>
    <col min="11009" max="11009" width="5.85546875" style="683" customWidth="1"/>
    <col min="11010" max="11010" width="46.28515625" style="683" customWidth="1"/>
    <col min="11011" max="11011" width="6.28515625" style="683" customWidth="1"/>
    <col min="11012" max="11012" width="14.42578125" style="683" customWidth="1"/>
    <col min="11013" max="11013" width="13" style="683" customWidth="1"/>
    <col min="11014" max="11014" width="14.5703125" style="683" customWidth="1"/>
    <col min="11015" max="11015" width="13" style="683" customWidth="1"/>
    <col min="11016" max="11016" width="12" style="683" bestFit="1" customWidth="1"/>
    <col min="11017" max="11017" width="13.5703125" style="683" customWidth="1"/>
    <col min="11018" max="11264" width="9.140625" style="683"/>
    <col min="11265" max="11265" width="5.85546875" style="683" customWidth="1"/>
    <col min="11266" max="11266" width="46.28515625" style="683" customWidth="1"/>
    <col min="11267" max="11267" width="6.28515625" style="683" customWidth="1"/>
    <col min="11268" max="11268" width="14.42578125" style="683" customWidth="1"/>
    <col min="11269" max="11269" width="13" style="683" customWidth="1"/>
    <col min="11270" max="11270" width="14.5703125" style="683" customWidth="1"/>
    <col min="11271" max="11271" width="13" style="683" customWidth="1"/>
    <col min="11272" max="11272" width="12" style="683" bestFit="1" customWidth="1"/>
    <col min="11273" max="11273" width="13.5703125" style="683" customWidth="1"/>
    <col min="11274" max="11520" width="9.140625" style="683"/>
    <col min="11521" max="11521" width="5.85546875" style="683" customWidth="1"/>
    <col min="11522" max="11522" width="46.28515625" style="683" customWidth="1"/>
    <col min="11523" max="11523" width="6.28515625" style="683" customWidth="1"/>
    <col min="11524" max="11524" width="14.42578125" style="683" customWidth="1"/>
    <col min="11525" max="11525" width="13" style="683" customWidth="1"/>
    <col min="11526" max="11526" width="14.5703125" style="683" customWidth="1"/>
    <col min="11527" max="11527" width="13" style="683" customWidth="1"/>
    <col min="11528" max="11528" width="12" style="683" bestFit="1" customWidth="1"/>
    <col min="11529" max="11529" width="13.5703125" style="683" customWidth="1"/>
    <col min="11530" max="11776" width="9.140625" style="683"/>
    <col min="11777" max="11777" width="5.85546875" style="683" customWidth="1"/>
    <col min="11778" max="11778" width="46.28515625" style="683" customWidth="1"/>
    <col min="11779" max="11779" width="6.28515625" style="683" customWidth="1"/>
    <col min="11780" max="11780" width="14.42578125" style="683" customWidth="1"/>
    <col min="11781" max="11781" width="13" style="683" customWidth="1"/>
    <col min="11782" max="11782" width="14.5703125" style="683" customWidth="1"/>
    <col min="11783" max="11783" width="13" style="683" customWidth="1"/>
    <col min="11784" max="11784" width="12" style="683" bestFit="1" customWidth="1"/>
    <col min="11785" max="11785" width="13.5703125" style="683" customWidth="1"/>
    <col min="11786" max="12032" width="9.140625" style="683"/>
    <col min="12033" max="12033" width="5.85546875" style="683" customWidth="1"/>
    <col min="12034" max="12034" width="46.28515625" style="683" customWidth="1"/>
    <col min="12035" max="12035" width="6.28515625" style="683" customWidth="1"/>
    <col min="12036" max="12036" width="14.42578125" style="683" customWidth="1"/>
    <col min="12037" max="12037" width="13" style="683" customWidth="1"/>
    <col min="12038" max="12038" width="14.5703125" style="683" customWidth="1"/>
    <col min="12039" max="12039" width="13" style="683" customWidth="1"/>
    <col min="12040" max="12040" width="12" style="683" bestFit="1" customWidth="1"/>
    <col min="12041" max="12041" width="13.5703125" style="683" customWidth="1"/>
    <col min="12042" max="12288" width="9.140625" style="683"/>
    <col min="12289" max="12289" width="5.85546875" style="683" customWidth="1"/>
    <col min="12290" max="12290" width="46.28515625" style="683" customWidth="1"/>
    <col min="12291" max="12291" width="6.28515625" style="683" customWidth="1"/>
    <col min="12292" max="12292" width="14.42578125" style="683" customWidth="1"/>
    <col min="12293" max="12293" width="13" style="683" customWidth="1"/>
    <col min="12294" max="12294" width="14.5703125" style="683" customWidth="1"/>
    <col min="12295" max="12295" width="13" style="683" customWidth="1"/>
    <col min="12296" max="12296" width="12" style="683" bestFit="1" customWidth="1"/>
    <col min="12297" max="12297" width="13.5703125" style="683" customWidth="1"/>
    <col min="12298" max="12544" width="9.140625" style="683"/>
    <col min="12545" max="12545" width="5.85546875" style="683" customWidth="1"/>
    <col min="12546" max="12546" width="46.28515625" style="683" customWidth="1"/>
    <col min="12547" max="12547" width="6.28515625" style="683" customWidth="1"/>
    <col min="12548" max="12548" width="14.42578125" style="683" customWidth="1"/>
    <col min="12549" max="12549" width="13" style="683" customWidth="1"/>
    <col min="12550" max="12550" width="14.5703125" style="683" customWidth="1"/>
    <col min="12551" max="12551" width="13" style="683" customWidth="1"/>
    <col min="12552" max="12552" width="12" style="683" bestFit="1" customWidth="1"/>
    <col min="12553" max="12553" width="13.5703125" style="683" customWidth="1"/>
    <col min="12554" max="12800" width="9.140625" style="683"/>
    <col min="12801" max="12801" width="5.85546875" style="683" customWidth="1"/>
    <col min="12802" max="12802" width="46.28515625" style="683" customWidth="1"/>
    <col min="12803" max="12803" width="6.28515625" style="683" customWidth="1"/>
    <col min="12804" max="12804" width="14.42578125" style="683" customWidth="1"/>
    <col min="12805" max="12805" width="13" style="683" customWidth="1"/>
    <col min="12806" max="12806" width="14.5703125" style="683" customWidth="1"/>
    <col min="12807" max="12807" width="13" style="683" customWidth="1"/>
    <col min="12808" max="12808" width="12" style="683" bestFit="1" customWidth="1"/>
    <col min="12809" max="12809" width="13.5703125" style="683" customWidth="1"/>
    <col min="12810" max="13056" width="9.140625" style="683"/>
    <col min="13057" max="13057" width="5.85546875" style="683" customWidth="1"/>
    <col min="13058" max="13058" width="46.28515625" style="683" customWidth="1"/>
    <col min="13059" max="13059" width="6.28515625" style="683" customWidth="1"/>
    <col min="13060" max="13060" width="14.42578125" style="683" customWidth="1"/>
    <col min="13061" max="13061" width="13" style="683" customWidth="1"/>
    <col min="13062" max="13062" width="14.5703125" style="683" customWidth="1"/>
    <col min="13063" max="13063" width="13" style="683" customWidth="1"/>
    <col min="13064" max="13064" width="12" style="683" bestFit="1" customWidth="1"/>
    <col min="13065" max="13065" width="13.5703125" style="683" customWidth="1"/>
    <col min="13066" max="13312" width="9.140625" style="683"/>
    <col min="13313" max="13313" width="5.85546875" style="683" customWidth="1"/>
    <col min="13314" max="13314" width="46.28515625" style="683" customWidth="1"/>
    <col min="13315" max="13315" width="6.28515625" style="683" customWidth="1"/>
    <col min="13316" max="13316" width="14.42578125" style="683" customWidth="1"/>
    <col min="13317" max="13317" width="13" style="683" customWidth="1"/>
    <col min="13318" max="13318" width="14.5703125" style="683" customWidth="1"/>
    <col min="13319" max="13319" width="13" style="683" customWidth="1"/>
    <col min="13320" max="13320" width="12" style="683" bestFit="1" customWidth="1"/>
    <col min="13321" max="13321" width="13.5703125" style="683" customWidth="1"/>
    <col min="13322" max="13568" width="9.140625" style="683"/>
    <col min="13569" max="13569" width="5.85546875" style="683" customWidth="1"/>
    <col min="13570" max="13570" width="46.28515625" style="683" customWidth="1"/>
    <col min="13571" max="13571" width="6.28515625" style="683" customWidth="1"/>
    <col min="13572" max="13572" width="14.42578125" style="683" customWidth="1"/>
    <col min="13573" max="13573" width="13" style="683" customWidth="1"/>
    <col min="13574" max="13574" width="14.5703125" style="683" customWidth="1"/>
    <col min="13575" max="13575" width="13" style="683" customWidth="1"/>
    <col min="13576" max="13576" width="12" style="683" bestFit="1" customWidth="1"/>
    <col min="13577" max="13577" width="13.5703125" style="683" customWidth="1"/>
    <col min="13578" max="13824" width="9.140625" style="683"/>
    <col min="13825" max="13825" width="5.85546875" style="683" customWidth="1"/>
    <col min="13826" max="13826" width="46.28515625" style="683" customWidth="1"/>
    <col min="13827" max="13827" width="6.28515625" style="683" customWidth="1"/>
    <col min="13828" max="13828" width="14.42578125" style="683" customWidth="1"/>
    <col min="13829" max="13829" width="13" style="683" customWidth="1"/>
    <col min="13830" max="13830" width="14.5703125" style="683" customWidth="1"/>
    <col min="13831" max="13831" width="13" style="683" customWidth="1"/>
    <col min="13832" max="13832" width="12" style="683" bestFit="1" customWidth="1"/>
    <col min="13833" max="13833" width="13.5703125" style="683" customWidth="1"/>
    <col min="13834" max="14080" width="9.140625" style="683"/>
    <col min="14081" max="14081" width="5.85546875" style="683" customWidth="1"/>
    <col min="14082" max="14082" width="46.28515625" style="683" customWidth="1"/>
    <col min="14083" max="14083" width="6.28515625" style="683" customWidth="1"/>
    <col min="14084" max="14084" width="14.42578125" style="683" customWidth="1"/>
    <col min="14085" max="14085" width="13" style="683" customWidth="1"/>
    <col min="14086" max="14086" width="14.5703125" style="683" customWidth="1"/>
    <col min="14087" max="14087" width="13" style="683" customWidth="1"/>
    <col min="14088" max="14088" width="12" style="683" bestFit="1" customWidth="1"/>
    <col min="14089" max="14089" width="13.5703125" style="683" customWidth="1"/>
    <col min="14090" max="14336" width="9.140625" style="683"/>
    <col min="14337" max="14337" width="5.85546875" style="683" customWidth="1"/>
    <col min="14338" max="14338" width="46.28515625" style="683" customWidth="1"/>
    <col min="14339" max="14339" width="6.28515625" style="683" customWidth="1"/>
    <col min="14340" max="14340" width="14.42578125" style="683" customWidth="1"/>
    <col min="14341" max="14341" width="13" style="683" customWidth="1"/>
    <col min="14342" max="14342" width="14.5703125" style="683" customWidth="1"/>
    <col min="14343" max="14343" width="13" style="683" customWidth="1"/>
    <col min="14344" max="14344" width="12" style="683" bestFit="1" customWidth="1"/>
    <col min="14345" max="14345" width="13.5703125" style="683" customWidth="1"/>
    <col min="14346" max="14592" width="9.140625" style="683"/>
    <col min="14593" max="14593" width="5.85546875" style="683" customWidth="1"/>
    <col min="14594" max="14594" width="46.28515625" style="683" customWidth="1"/>
    <col min="14595" max="14595" width="6.28515625" style="683" customWidth="1"/>
    <col min="14596" max="14596" width="14.42578125" style="683" customWidth="1"/>
    <col min="14597" max="14597" width="13" style="683" customWidth="1"/>
    <col min="14598" max="14598" width="14.5703125" style="683" customWidth="1"/>
    <col min="14599" max="14599" width="13" style="683" customWidth="1"/>
    <col min="14600" max="14600" width="12" style="683" bestFit="1" customWidth="1"/>
    <col min="14601" max="14601" width="13.5703125" style="683" customWidth="1"/>
    <col min="14602" max="14848" width="9.140625" style="683"/>
    <col min="14849" max="14849" width="5.85546875" style="683" customWidth="1"/>
    <col min="14850" max="14850" width="46.28515625" style="683" customWidth="1"/>
    <col min="14851" max="14851" width="6.28515625" style="683" customWidth="1"/>
    <col min="14852" max="14852" width="14.42578125" style="683" customWidth="1"/>
    <col min="14853" max="14853" width="13" style="683" customWidth="1"/>
    <col min="14854" max="14854" width="14.5703125" style="683" customWidth="1"/>
    <col min="14855" max="14855" width="13" style="683" customWidth="1"/>
    <col min="14856" max="14856" width="12" style="683" bestFit="1" customWidth="1"/>
    <col min="14857" max="14857" width="13.5703125" style="683" customWidth="1"/>
    <col min="14858" max="15104" width="9.140625" style="683"/>
    <col min="15105" max="15105" width="5.85546875" style="683" customWidth="1"/>
    <col min="15106" max="15106" width="46.28515625" style="683" customWidth="1"/>
    <col min="15107" max="15107" width="6.28515625" style="683" customWidth="1"/>
    <col min="15108" max="15108" width="14.42578125" style="683" customWidth="1"/>
    <col min="15109" max="15109" width="13" style="683" customWidth="1"/>
    <col min="15110" max="15110" width="14.5703125" style="683" customWidth="1"/>
    <col min="15111" max="15111" width="13" style="683" customWidth="1"/>
    <col min="15112" max="15112" width="12" style="683" bestFit="1" customWidth="1"/>
    <col min="15113" max="15113" width="13.5703125" style="683" customWidth="1"/>
    <col min="15114" max="15360" width="9.140625" style="683"/>
    <col min="15361" max="15361" width="5.85546875" style="683" customWidth="1"/>
    <col min="15362" max="15362" width="46.28515625" style="683" customWidth="1"/>
    <col min="15363" max="15363" width="6.28515625" style="683" customWidth="1"/>
    <col min="15364" max="15364" width="14.42578125" style="683" customWidth="1"/>
    <col min="15365" max="15365" width="13" style="683" customWidth="1"/>
    <col min="15366" max="15366" width="14.5703125" style="683" customWidth="1"/>
    <col min="15367" max="15367" width="13" style="683" customWidth="1"/>
    <col min="15368" max="15368" width="12" style="683" bestFit="1" customWidth="1"/>
    <col min="15369" max="15369" width="13.5703125" style="683" customWidth="1"/>
    <col min="15370" max="15616" width="9.140625" style="683"/>
    <col min="15617" max="15617" width="5.85546875" style="683" customWidth="1"/>
    <col min="15618" max="15618" width="46.28515625" style="683" customWidth="1"/>
    <col min="15619" max="15619" width="6.28515625" style="683" customWidth="1"/>
    <col min="15620" max="15620" width="14.42578125" style="683" customWidth="1"/>
    <col min="15621" max="15621" width="13" style="683" customWidth="1"/>
    <col min="15622" max="15622" width="14.5703125" style="683" customWidth="1"/>
    <col min="15623" max="15623" width="13" style="683" customWidth="1"/>
    <col min="15624" max="15624" width="12" style="683" bestFit="1" customWidth="1"/>
    <col min="15625" max="15625" width="13.5703125" style="683" customWidth="1"/>
    <col min="15626" max="15872" width="9.140625" style="683"/>
    <col min="15873" max="15873" width="5.85546875" style="683" customWidth="1"/>
    <col min="15874" max="15874" width="46.28515625" style="683" customWidth="1"/>
    <col min="15875" max="15875" width="6.28515625" style="683" customWidth="1"/>
    <col min="15876" max="15876" width="14.42578125" style="683" customWidth="1"/>
    <col min="15877" max="15877" width="13" style="683" customWidth="1"/>
    <col min="15878" max="15878" width="14.5703125" style="683" customWidth="1"/>
    <col min="15879" max="15879" width="13" style="683" customWidth="1"/>
    <col min="15880" max="15880" width="12" style="683" bestFit="1" customWidth="1"/>
    <col min="15881" max="15881" width="13.5703125" style="683" customWidth="1"/>
    <col min="15882" max="16128" width="9.140625" style="683"/>
    <col min="16129" max="16129" width="5.85546875" style="683" customWidth="1"/>
    <col min="16130" max="16130" width="46.28515625" style="683" customWidth="1"/>
    <col min="16131" max="16131" width="6.28515625" style="683" customWidth="1"/>
    <col min="16132" max="16132" width="14.42578125" style="683" customWidth="1"/>
    <col min="16133" max="16133" width="13" style="683" customWidth="1"/>
    <col min="16134" max="16134" width="14.5703125" style="683" customWidth="1"/>
    <col min="16135" max="16135" width="13" style="683" customWidth="1"/>
    <col min="16136" max="16136" width="12" style="683" bestFit="1" customWidth="1"/>
    <col min="16137" max="16137" width="13.5703125" style="683" customWidth="1"/>
    <col min="16138" max="16384" width="9.140625" style="683"/>
  </cols>
  <sheetData>
    <row r="1" spans="1:9" s="493" customFormat="1" ht="18" customHeight="1">
      <c r="A1" s="957" t="s">
        <v>687</v>
      </c>
      <c r="B1" s="957"/>
      <c r="C1" s="957"/>
      <c r="D1" s="957"/>
      <c r="E1" s="957"/>
      <c r="F1" s="957"/>
    </row>
    <row r="2" spans="1:9" s="488" customFormat="1" ht="31.5" customHeight="1">
      <c r="A2" s="958" t="s">
        <v>688</v>
      </c>
      <c r="B2" s="958"/>
      <c r="C2" s="958"/>
      <c r="D2" s="958"/>
      <c r="E2" s="958"/>
      <c r="F2" s="958"/>
    </row>
    <row r="3" spans="1:9" s="488" customFormat="1" ht="11.25" customHeight="1">
      <c r="A3" s="489" t="s">
        <v>689</v>
      </c>
      <c r="B3" s="489"/>
      <c r="C3" s="489"/>
    </row>
    <row r="4" spans="1:9" s="488" customFormat="1" ht="14.25" thickBot="1">
      <c r="C4" s="625"/>
      <c r="E4" s="626" t="s">
        <v>168</v>
      </c>
      <c r="F4" s="627"/>
    </row>
    <row r="5" spans="1:9" s="488" customFormat="1" ht="30" customHeight="1" thickBot="1">
      <c r="A5" s="959" t="s">
        <v>169</v>
      </c>
      <c r="B5" s="628" t="s">
        <v>690</v>
      </c>
      <c r="C5" s="629"/>
      <c r="D5" s="961" t="s">
        <v>572</v>
      </c>
      <c r="E5" s="963" t="s">
        <v>191</v>
      </c>
      <c r="F5" s="964"/>
    </row>
    <row r="6" spans="1:9" s="488" customFormat="1" ht="33" customHeight="1" thickBot="1">
      <c r="A6" s="960"/>
      <c r="B6" s="630" t="s">
        <v>691</v>
      </c>
      <c r="C6" s="631" t="s">
        <v>692</v>
      </c>
      <c r="D6" s="962"/>
      <c r="E6" s="632" t="s">
        <v>573</v>
      </c>
      <c r="F6" s="632" t="s">
        <v>574</v>
      </c>
    </row>
    <row r="7" spans="1:9" s="488" customFormat="1" ht="14.25" thickBot="1">
      <c r="A7" s="633">
        <v>1</v>
      </c>
      <c r="B7" s="633">
        <v>2</v>
      </c>
      <c r="C7" s="633">
        <v>3</v>
      </c>
      <c r="D7" s="633">
        <v>4</v>
      </c>
      <c r="E7" s="633">
        <v>5</v>
      </c>
      <c r="F7" s="633">
        <v>6</v>
      </c>
    </row>
    <row r="8" spans="1:9" s="488" customFormat="1" ht="31.5" customHeight="1" thickBot="1">
      <c r="A8" s="634">
        <v>4000</v>
      </c>
      <c r="B8" s="635" t="s">
        <v>693</v>
      </c>
      <c r="C8" s="636"/>
      <c r="D8" s="637">
        <f>E8+F8-[2]ekamut!F124</f>
        <v>3014128.5003999993</v>
      </c>
      <c r="E8" s="638">
        <f>E10</f>
        <v>966845.53740000003</v>
      </c>
      <c r="F8" s="639">
        <f>F10+F171+F206</f>
        <v>2225282.9629999995</v>
      </c>
      <c r="G8" s="640"/>
      <c r="H8" s="641"/>
      <c r="I8" s="641"/>
    </row>
    <row r="9" spans="1:9" s="488" customFormat="1" ht="14.25" thickBot="1">
      <c r="A9" s="634"/>
      <c r="B9" s="642" t="s">
        <v>694</v>
      </c>
      <c r="C9" s="636"/>
      <c r="D9" s="637"/>
      <c r="E9" s="638"/>
      <c r="F9" s="643"/>
    </row>
    <row r="10" spans="1:9" s="488" customFormat="1" ht="47.25" customHeight="1" thickBot="1">
      <c r="A10" s="644">
        <v>4050</v>
      </c>
      <c r="B10" s="645" t="s">
        <v>695</v>
      </c>
      <c r="C10" s="646" t="s">
        <v>696</v>
      </c>
      <c r="D10" s="647">
        <f>E10+F10-[2]ekamut!F124</f>
        <v>788845.53740000003</v>
      </c>
      <c r="E10" s="648">
        <f>E12+E25+E68+E83+E93+E127+E142</f>
        <v>966845.53740000003</v>
      </c>
      <c r="F10" s="649"/>
      <c r="G10" s="640"/>
      <c r="H10" s="640"/>
      <c r="I10" s="641"/>
    </row>
    <row r="11" spans="1:9" s="488" customFormat="1" ht="14.25" thickBot="1">
      <c r="A11" s="650"/>
      <c r="B11" s="651" t="s">
        <v>694</v>
      </c>
      <c r="C11" s="652"/>
      <c r="D11" s="653"/>
      <c r="E11" s="653"/>
      <c r="F11" s="649"/>
    </row>
    <row r="12" spans="1:9" s="488" customFormat="1" ht="30.75" customHeight="1" thickBot="1">
      <c r="A12" s="654">
        <v>4100</v>
      </c>
      <c r="B12" s="655" t="s">
        <v>697</v>
      </c>
      <c r="C12" s="656" t="s">
        <v>696</v>
      </c>
      <c r="D12" s="657">
        <f>E12</f>
        <v>169853.6</v>
      </c>
      <c r="E12" s="657">
        <f>E14+E19+E22</f>
        <v>169853.6</v>
      </c>
      <c r="F12" s="658" t="s">
        <v>185</v>
      </c>
    </row>
    <row r="13" spans="1:9" s="488" customFormat="1" ht="13.5">
      <c r="A13" s="583"/>
      <c r="B13" s="659" t="s">
        <v>694</v>
      </c>
      <c r="C13" s="660"/>
      <c r="D13" s="661"/>
      <c r="E13" s="661"/>
      <c r="F13" s="662"/>
    </row>
    <row r="14" spans="1:9" s="488" customFormat="1" ht="27">
      <c r="A14" s="598">
        <v>4110</v>
      </c>
      <c r="B14" s="663" t="s">
        <v>698</v>
      </c>
      <c r="C14" s="664" t="s">
        <v>696</v>
      </c>
      <c r="D14" s="595">
        <f>E14</f>
        <v>169853.6</v>
      </c>
      <c r="E14" s="595">
        <f>E16+E17+E18</f>
        <v>169853.6</v>
      </c>
      <c r="F14" s="665" t="s">
        <v>185</v>
      </c>
    </row>
    <row r="15" spans="1:9" s="488" customFormat="1" ht="14.25">
      <c r="A15" s="598"/>
      <c r="B15" s="666" t="s">
        <v>194</v>
      </c>
      <c r="C15" s="664"/>
      <c r="D15" s="595"/>
      <c r="E15" s="595"/>
      <c r="F15" s="665"/>
    </row>
    <row r="16" spans="1:9" s="488" customFormat="1" ht="13.5" customHeight="1">
      <c r="A16" s="598">
        <v>4111</v>
      </c>
      <c r="B16" s="667" t="s">
        <v>699</v>
      </c>
      <c r="C16" s="668" t="s">
        <v>700</v>
      </c>
      <c r="D16" s="595">
        <f>E16</f>
        <v>153853.6</v>
      </c>
      <c r="E16" s="595">
        <f>[2]aparat!F34+'[2]zags '!F34+'[2]վեկտոր պլյուս'!F34+[2]turq!F34+[2]gjuxatntes!F36+'[2]chanap transp'!F34+'[2]transp nax'!F34+'[2]ajl nax'!F34+'[2]tntes harab'!F36+[2]axb!F34+'[2]srgaka mig'!F34+'[2]bnak shin'!F34+[2]lusav!F34+'[2]hangst sport'!F34+'[2]mshak palat'!F34+'[2]mshak kazm'!F34+[2]herutahax!F34+[2]texekat!F34+'[2]yndameny mankap.'!F34+[2]gisherotik!F34+'[2]soc ogn'!F34+'[2]nvir. b`h'!F34+'[2]pah fond '!F34+'[2]yndam arvest erash'!F34</f>
        <v>153853.6</v>
      </c>
      <c r="F16" s="665" t="s">
        <v>185</v>
      </c>
    </row>
    <row r="17" spans="1:6" s="488" customFormat="1" ht="30" customHeight="1" thickBot="1">
      <c r="A17" s="598">
        <v>4112</v>
      </c>
      <c r="B17" s="667" t="s">
        <v>701</v>
      </c>
      <c r="C17" s="668" t="s">
        <v>702</v>
      </c>
      <c r="D17" s="595">
        <f>E17</f>
        <v>16000</v>
      </c>
      <c r="E17" s="595">
        <f>[2]aparat!F35+'[2]zags '!F35+'[2]վեկտոր պլյուս'!F35+[2]turq!F35+[2]gjuxatntes!F37+'[2]chanap transp'!F35+'[2]transp nax'!F35+'[2]ajl nax'!F35+'[2]tntes harab'!F37+[2]axb!F35+'[2]srgaka mig'!F35+'[2]bnak shin'!F35+[2]lusav!F35+'[2]hangst sport'!F35+'[2]kent grad'!F35+'[2]mshak palat'!F35+'[2]mshak kazm'!F35+[2]herutahax!F35+[2]texekat!F35+'[2]yndameny mankap.'!F35+[2]gisherotik!F35+[2]marzadp!F35+'[2]soc ogn'!F35+'[2]nvir. b`h'!F35+'[2]pah fond '!F35+'[2]yndam arvest erash'!F35</f>
        <v>16000</v>
      </c>
      <c r="F17" s="665" t="s">
        <v>185</v>
      </c>
    </row>
    <row r="18" spans="1:6" s="488" customFormat="1" ht="45.75" hidden="1" customHeight="1">
      <c r="A18" s="598">
        <v>4114</v>
      </c>
      <c r="B18" s="667" t="s">
        <v>703</v>
      </c>
      <c r="C18" s="668" t="s">
        <v>704</v>
      </c>
      <c r="D18" s="589">
        <f>E18</f>
        <v>0</v>
      </c>
      <c r="E18" s="589">
        <f>[2]aparat!F38+'[2]zags '!F38+'[2]վեկտոր պլյուս'!F38+[2]turq!F38+[2]gjuxatntes!F40+'[2]chanap transp'!F38+'[2]transp nax'!F38+'[2]ajl nax'!F38+'[2]tntes harab'!F40+[2]axb!F38+'[2]srgaka mig'!F38+'[2]bnak shin'!F38+[2]lusav!F38+'[2]hangst sport'!F38+'[2]kent grad'!F38+'[2]mshak palat'!F38+'[2]mshak kazm'!F38+[2]herutahax!F38+[2]texekat!F38+'[2]yndameny mankap.'!F38+[2]gisherotik!F38+[2]marzadp!F38+'[2]soc ogn'!F38+'[2]nvir. b`h'!F38+'[2]pah fond '!F38+'[2]yndam arvest erash'!F38</f>
        <v>0</v>
      </c>
      <c r="F18" s="665" t="s">
        <v>185</v>
      </c>
    </row>
    <row r="19" spans="1:6" s="488" customFormat="1" ht="45.75" hidden="1" customHeight="1">
      <c r="A19" s="598">
        <v>4120</v>
      </c>
      <c r="B19" s="669" t="s">
        <v>705</v>
      </c>
      <c r="C19" s="664" t="s">
        <v>696</v>
      </c>
      <c r="D19" s="670"/>
      <c r="E19" s="589">
        <f>E21</f>
        <v>0</v>
      </c>
      <c r="F19" s="665" t="s">
        <v>185</v>
      </c>
    </row>
    <row r="20" spans="1:6" s="488" customFormat="1" ht="45.75" hidden="1" customHeight="1">
      <c r="A20" s="598"/>
      <c r="B20" s="666" t="s">
        <v>194</v>
      </c>
      <c r="C20" s="664"/>
      <c r="D20" s="589"/>
      <c r="E20" s="589"/>
      <c r="F20" s="665"/>
    </row>
    <row r="21" spans="1:6" s="488" customFormat="1" ht="45.75" hidden="1" customHeight="1">
      <c r="A21" s="598">
        <v>4121</v>
      </c>
      <c r="B21" s="667" t="s">
        <v>706</v>
      </c>
      <c r="C21" s="668" t="s">
        <v>707</v>
      </c>
      <c r="D21" s="589">
        <f>E21</f>
        <v>0</v>
      </c>
      <c r="E21" s="589">
        <f>[2]aparat!F39+'[2]zags '!F39+'[2]վեկտոր պլյուս'!F39+[2]turq!F39+[2]gjuxatntes!F41+'[2]chanap transp'!F39+'[2]transp nax'!F39+'[2]ajl nax'!F39+'[2]tntes harab'!F41+[2]axb!F39+'[2]srgaka mig'!F39+'[2]bnak shin'!F39+[2]lusav!F39+'[2]hangst sport'!F39+'[2]kent grad'!F39+'[2]mshak palat'!F39+'[2]mshak kazm'!F39+[2]herutahax!F39+[2]texekat!F39+'[2]yndameny mankap.'!F39+[2]gisherotik!F39+[2]marzadp!F39+'[2]soc ogn'!F39+'[2]nvir. b`h'!F39+'[2]pah fond '!F39+'[2]yndam arvest erash'!F39</f>
        <v>0</v>
      </c>
      <c r="F21" s="665" t="s">
        <v>185</v>
      </c>
    </row>
    <row r="22" spans="1:6" s="488" customFormat="1" ht="45.75" hidden="1" customHeight="1">
      <c r="A22" s="598">
        <v>4130</v>
      </c>
      <c r="B22" s="669" t="s">
        <v>708</v>
      </c>
      <c r="C22" s="664" t="s">
        <v>696</v>
      </c>
      <c r="D22" s="589"/>
      <c r="E22" s="589">
        <f>E24</f>
        <v>0</v>
      </c>
      <c r="F22" s="665" t="s">
        <v>185</v>
      </c>
    </row>
    <row r="23" spans="1:6" s="488" customFormat="1" ht="45.75" hidden="1" customHeight="1">
      <c r="A23" s="598"/>
      <c r="B23" s="666" t="s">
        <v>194</v>
      </c>
      <c r="C23" s="664"/>
      <c r="D23" s="589"/>
      <c r="E23" s="589"/>
      <c r="F23" s="665"/>
    </row>
    <row r="24" spans="1:6" s="488" customFormat="1" ht="45.75" hidden="1" customHeight="1" thickBot="1">
      <c r="A24" s="607">
        <v>4131</v>
      </c>
      <c r="B24" s="671" t="s">
        <v>709</v>
      </c>
      <c r="C24" s="672" t="s">
        <v>710</v>
      </c>
      <c r="D24" s="673">
        <f>E24</f>
        <v>0</v>
      </c>
      <c r="E24" s="589">
        <f>[2]aparat!F40+'[2]zags '!F40+'[2]վեկտոր պլյուս'!F40+[2]turq!F40+[2]gjuxatntes!F42+'[2]chanap transp'!F40+'[2]transp nax'!F40+'[2]ajl nax'!F40+'[2]tntes harab'!F42+[2]axb!F40+'[2]srgaka mig'!F40+'[2]bnak shin'!F40+[2]lusav!F40+'[2]hangst sport'!F40+'[2]kent grad'!F40+'[2]mshak palat'!F40+'[2]mshak kazm'!F40+[2]herutahax!F40+[2]texekat!F40+'[2]yndameny mankap.'!F40+[2]gisherotik!F40+[2]marzadp!F40+'[2]soc ogn'!F40+'[2]nvir. b`h'!F40+'[2]pah fond '!F40+'[2]yndam arvest erash'!F40</f>
        <v>0</v>
      </c>
      <c r="F24" s="674" t="s">
        <v>185</v>
      </c>
    </row>
    <row r="25" spans="1:6" s="488" customFormat="1" ht="45.75" customHeight="1" thickBot="1">
      <c r="A25" s="654">
        <v>4200</v>
      </c>
      <c r="B25" s="675" t="s">
        <v>711</v>
      </c>
      <c r="C25" s="656" t="s">
        <v>696</v>
      </c>
      <c r="D25" s="676">
        <f>E25</f>
        <v>72205.808399999994</v>
      </c>
      <c r="E25" s="676">
        <f>E27+E36+E41+E51+E54+E58</f>
        <v>72205.808399999994</v>
      </c>
      <c r="F25" s="658" t="s">
        <v>185</v>
      </c>
    </row>
    <row r="26" spans="1:6" s="488" customFormat="1" ht="13.5">
      <c r="A26" s="583"/>
      <c r="B26" s="659" t="s">
        <v>694</v>
      </c>
      <c r="C26" s="660"/>
      <c r="D26" s="677"/>
      <c r="E26" s="677"/>
      <c r="F26" s="678"/>
    </row>
    <row r="27" spans="1:6" s="488" customFormat="1" ht="39">
      <c r="A27" s="598">
        <v>4210</v>
      </c>
      <c r="B27" s="669" t="s">
        <v>712</v>
      </c>
      <c r="C27" s="664" t="s">
        <v>696</v>
      </c>
      <c r="D27" s="589">
        <f>E27</f>
        <v>24164.899999999998</v>
      </c>
      <c r="E27" s="589">
        <f>E29+E30+E31+E32+E33+E34+E35</f>
        <v>24164.899999999998</v>
      </c>
      <c r="F27" s="679" t="s">
        <v>185</v>
      </c>
    </row>
    <row r="28" spans="1:6" s="488" customFormat="1" ht="14.25">
      <c r="A28" s="598"/>
      <c r="B28" s="666" t="s">
        <v>194</v>
      </c>
      <c r="C28" s="664"/>
      <c r="D28" s="680"/>
      <c r="E28" s="680"/>
      <c r="F28" s="679"/>
    </row>
    <row r="29" spans="1:6" s="488" customFormat="1" ht="27">
      <c r="A29" s="598">
        <v>4211</v>
      </c>
      <c r="B29" s="667" t="s">
        <v>713</v>
      </c>
      <c r="C29" s="668" t="s">
        <v>714</v>
      </c>
      <c r="D29" s="595">
        <f>E29</f>
        <v>0</v>
      </c>
      <c r="E29" s="595">
        <f>[2]aparat!F43+'[2]zags '!F43+'[2]վեկտոր պլյուս'!F43+[2]turq!F43+[2]gjuxatntes!F45+'[2]chanap transp'!F43+'[2]transp nax'!F43+'[2]ajl nax'!F43+'[2]tntes harab'!F45+[2]axb!F43+'[2]srgaka mig'!F43+'[2]bnak shin'!F43+[2]lusav!F43+'[2]hangst sport'!F43+'[2]kent grad'!F43+'[2]mshak palat'!F43+'[2]mshak kazm'!F43+[2]herutahax!F43+[2]texekat!F43+'[2]yndameny mankap.'!F43+[2]gisherotik!F43+[2]marzadp!F43+'[2]soc ogn'!F43+'[2]nvir. b`h'!F43+'[2]pah fond '!F43+'[2]yndam arvest erash'!F43</f>
        <v>0</v>
      </c>
      <c r="F29" s="679" t="s">
        <v>185</v>
      </c>
    </row>
    <row r="30" spans="1:6" s="488" customFormat="1" ht="14.25">
      <c r="A30" s="598">
        <v>4212</v>
      </c>
      <c r="B30" s="669" t="s">
        <v>715</v>
      </c>
      <c r="C30" s="668" t="s">
        <v>716</v>
      </c>
      <c r="D30" s="589">
        <f t="shared" ref="D30:D35" si="0">E30</f>
        <v>18548</v>
      </c>
      <c r="E30" s="589">
        <f>[2]aparat!F44+'[2]zags '!F44+'[2]վեկտոր պլյուս'!F44+[2]turq!F44+[2]gjuxatntes!F46+'[2]chanap transp'!F44+'[2]transp nax'!F44+'[2]ajl nax'!F44+'[2]tntes harab'!F46+[2]axb!F44+'[2]srgaka mig'!F44+'[2]bnak shin'!F44+[2]lusav!F44+'[2]hangst sport'!F44+'[2]mshak palat'!F44+'[2]mshak kazm'!F44+[2]herutahax!F44+[2]texekat!F44+'[2]yndameny mankap.'!F44+[2]gisherotik!F44+'[2]soc ogn'!F44+'[2]nvir. b`h'!F44+'[2]pah fond '!F44+'[2]yndam arvest erash'!F44</f>
        <v>18548</v>
      </c>
      <c r="F30" s="679" t="s">
        <v>185</v>
      </c>
    </row>
    <row r="31" spans="1:6" s="488" customFormat="1" ht="14.25">
      <c r="A31" s="598">
        <v>4213</v>
      </c>
      <c r="B31" s="667" t="s">
        <v>717</v>
      </c>
      <c r="C31" s="668" t="s">
        <v>718</v>
      </c>
      <c r="D31" s="595">
        <f t="shared" si="0"/>
        <v>1657.3</v>
      </c>
      <c r="E31" s="595">
        <f>[2]aparat!F45+'[2]zags '!F45+'[2]վեկտոր պլյուս'!F45+[2]turq!F45+[2]gjuxatntes!F47+'[2]chanap transp'!F45+'[2]transp nax'!F45+'[2]ajl nax'!F45+'[2]tntes harab'!F47+[2]axb!F45+'[2]srgaka mig'!F45+'[2]bnak shin'!F45+[2]lusav!F45+'[2]hangst sport'!F45+'[2]mshak palat'!F45+'[2]mshak kazm'!F45+[2]herutahax!F45+[2]texekat!F45+'[2]yndameny mankap.'!F45+[2]gisherotik!F45+'[2]soc ogn'!F45+'[2]nvir. b`h'!F45+'[2]pah fond '!F45+'[2]yndam arvest erash'!F45</f>
        <v>1657.3</v>
      </c>
      <c r="F31" s="679" t="s">
        <v>185</v>
      </c>
    </row>
    <row r="32" spans="1:6" s="488" customFormat="1" ht="14.25">
      <c r="A32" s="598">
        <v>4214</v>
      </c>
      <c r="B32" s="667" t="s">
        <v>719</v>
      </c>
      <c r="C32" s="668" t="s">
        <v>720</v>
      </c>
      <c r="D32" s="589">
        <f t="shared" si="0"/>
        <v>3459.6</v>
      </c>
      <c r="E32" s="589">
        <f>[2]aparat!F46+'[2]zags '!F46+'[2]վեկտոր պլյուս'!F46+[2]turq!F46+[2]gjuxatntes!F48+'[2]chanap transp'!F46+'[2]transp nax'!F46+'[2]ajl nax'!F46+'[2]tntes harab'!F48+[2]axb!F46+'[2]srgaka mig'!F46+'[2]bnak shin'!F46+[2]lusav!F46+'[2]hangst sport'!F46+'[2]mshak palat'!F46+'[2]mshak kazm'!F46+[2]herutahax!F46+[2]texekat!F46+'[2]yndameny mankap.'!F46+[2]gisherotik!F46+'[2]soc ogn'!F46+'[2]nvir. b`h'!F46+'[2]pah fond '!F46+'[2]yndam arvest erash'!F46</f>
        <v>3459.6</v>
      </c>
      <c r="F32" s="679" t="s">
        <v>185</v>
      </c>
    </row>
    <row r="33" spans="1:6" s="488" customFormat="1" ht="13.5" customHeight="1">
      <c r="A33" s="598">
        <v>4215</v>
      </c>
      <c r="B33" s="667" t="s">
        <v>721</v>
      </c>
      <c r="C33" s="668" t="s">
        <v>722</v>
      </c>
      <c r="D33" s="595">
        <f t="shared" si="0"/>
        <v>500</v>
      </c>
      <c r="E33" s="595">
        <f>[2]aparat!F47+'[2]zags '!F47+'[2]վեկտոր պլյուս'!F47+[2]turq!F47+[2]gjuxatntes!F49+'[2]chanap transp'!F47+'[2]transp nax'!F47+'[2]ajl nax'!F47+'[2]tntes harab'!F49+[2]axb!F47+'[2]srgaka mig'!F47+'[2]bnak shin'!F47+[2]lusav!F47+'[2]hangst sport'!F47+'[2]mshak palat'!F47+'[2]mshak kazm'!F47+[2]herutahax!F47+[2]texekat!F47+'[2]yndameny mankap.'!F47+[2]gisherotik!F47+'[2]soc ogn'!F47+'[2]nvir. b`h'!F47+'[2]pah fond '!F47+'[2]yndam arvest erash'!F47</f>
        <v>500</v>
      </c>
      <c r="F33" s="679" t="s">
        <v>185</v>
      </c>
    </row>
    <row r="34" spans="1:6" s="488" customFormat="1" ht="17.25" customHeight="1">
      <c r="A34" s="598">
        <v>4216</v>
      </c>
      <c r="B34" s="667" t="s">
        <v>723</v>
      </c>
      <c r="C34" s="668" t="s">
        <v>724</v>
      </c>
      <c r="D34" s="595">
        <f t="shared" si="0"/>
        <v>0</v>
      </c>
      <c r="E34" s="595">
        <f>[2]aparat!F48+'[2]zags '!F48+'[2]վեկտոր պլյուս'!F48+[2]turq!F48+[2]gjuxatntes!F50+'[2]chanap transp'!F48+'[2]transp nax'!F48+'[2]ajl nax'!F48+'[2]tntes harab'!F50+[2]axb!F48+'[2]srgaka mig'!F48+'[2]bnak shin'!F48+[2]lusav!F48+'[2]hangst sport'!F48+'[2]kent grad'!F48+'[2]mshak palat'!F48+'[2]mshak kazm'!F48+[2]herutahax!F48+[2]texekat!F48+'[2]yndameny mankap.'!F48+[2]gisherotik!F48+[2]marzadp!F48+'[2]soc ogn'!F48+'[2]nvir. b`h'!F48+'[2]pah fond '!F48+'[2]yndam arvest erash'!F48</f>
        <v>0</v>
      </c>
      <c r="F34" s="679" t="s">
        <v>185</v>
      </c>
    </row>
    <row r="35" spans="1:6" s="488" customFormat="1" ht="14.25">
      <c r="A35" s="598">
        <v>4217</v>
      </c>
      <c r="B35" s="667" t="s">
        <v>725</v>
      </c>
      <c r="C35" s="668" t="s">
        <v>726</v>
      </c>
      <c r="D35" s="595">
        <f t="shared" si="0"/>
        <v>0</v>
      </c>
      <c r="E35" s="595">
        <f>[2]aparat!F49+'[2]zags '!F49+'[2]վեկտոր պլյուս'!F49+[2]turq!F49+[2]gjuxatntes!F51+'[2]chanap transp'!F49+'[2]transp nax'!F49+'[2]ajl nax'!F49+'[2]tntes harab'!F51+[2]axb!F49+'[2]srgaka mig'!F49+'[2]bnak shin'!F49+[2]lusav!F49+'[2]hangst sport'!F49+'[2]kent grad'!F49+'[2]mshak palat'!F49+'[2]mshak kazm'!F49+[2]herutahax!F49+[2]texekat!F49+'[2]yndameny mankap.'!F49+[2]gisherotik!F49+[2]marzadp!F49+'[2]soc ogn'!F49+'[2]nvir. b`h'!F49+'[2]pah fond '!F49+'[2]yndam arvest erash'!F49</f>
        <v>0</v>
      </c>
      <c r="F35" s="679" t="s">
        <v>185</v>
      </c>
    </row>
    <row r="36" spans="1:6" s="488" customFormat="1" ht="39.75">
      <c r="A36" s="598">
        <v>4220</v>
      </c>
      <c r="B36" s="669" t="s">
        <v>727</v>
      </c>
      <c r="C36" s="664" t="s">
        <v>696</v>
      </c>
      <c r="D36" s="595">
        <f>E36</f>
        <v>2865</v>
      </c>
      <c r="E36" s="595">
        <f>E38+E39+E40</f>
        <v>2865</v>
      </c>
      <c r="F36" s="679" t="s">
        <v>185</v>
      </c>
    </row>
    <row r="37" spans="1:6" s="488" customFormat="1" ht="14.25">
      <c r="A37" s="598"/>
      <c r="B37" s="666" t="s">
        <v>194</v>
      </c>
      <c r="C37" s="664"/>
      <c r="D37" s="595"/>
      <c r="E37" s="595"/>
      <c r="F37" s="679"/>
    </row>
    <row r="38" spans="1:6" s="488" customFormat="1" ht="14.25">
      <c r="A38" s="598">
        <v>4221</v>
      </c>
      <c r="B38" s="667" t="s">
        <v>728</v>
      </c>
      <c r="C38" s="681">
        <v>4221</v>
      </c>
      <c r="D38" s="682">
        <f>E38</f>
        <v>1100</v>
      </c>
      <c r="E38" s="595">
        <f>[2]aparat!F51+'[2]zags '!F51+'[2]վեկտոր պլյուս'!F51+[2]turq!F51+[2]gjuxatntes!F53+'[2]chanap transp'!F51+'[2]transp nax'!F51+'[2]ajl nax'!F51+'[2]tntes harab'!F53+[2]axb!F51+'[2]srgaka mig'!F51+'[2]bnak shin'!F51+[2]lusav!F51+'[2]hangst sport'!F51+'[2]mshak palat'!F51+'[2]mshak kazm'!F51+[2]herutahax!F51+[2]texekat!F51+'[2]yndameny mankap.'!F51+[2]gisherotik!F51+'[2]soc ogn'!F51+'[2]nvir. b`h'!F51+'[2]pah fond '!F51+'[2]yndam arvest erash'!F51</f>
        <v>1100</v>
      </c>
      <c r="F38" s="679" t="s">
        <v>185</v>
      </c>
    </row>
    <row r="39" spans="1:6" s="488" customFormat="1" ht="14.25">
      <c r="A39" s="598">
        <v>4222</v>
      </c>
      <c r="B39" s="667" t="s">
        <v>729</v>
      </c>
      <c r="C39" s="668" t="s">
        <v>730</v>
      </c>
      <c r="D39" s="682">
        <f>E39</f>
        <v>1765</v>
      </c>
      <c r="E39" s="595">
        <f>[2]aparat!F52+'[2]zags '!F52+'[2]վեկտոր պլյուս'!F52+[2]turq!F52+[2]gjuxatntes!F54+'[2]chanap transp'!F52+'[2]transp nax'!F52+'[2]ajl nax'!F52+'[2]tntes harab'!F54+[2]axb!F52+'[2]srgaka mig'!F52+'[2]bnak shin'!F52+[2]lusav!F52+'[2]hangst sport'!F52+'[2]mshak palat'!F52+'[2]mshak kazm'!F52+[2]herutahax!F52+[2]texekat!F52+'[2]yndameny mankap.'!F52+[2]gisherotik!F52+'[2]soc ogn'!F52+'[2]nvir. b`h'!F52+'[2]pah fond '!F52+'[2]yndam arvest erash'!F52</f>
        <v>1765</v>
      </c>
      <c r="F39" s="679" t="s">
        <v>185</v>
      </c>
    </row>
    <row r="40" spans="1:6" s="488" customFormat="1" ht="14.25">
      <c r="A40" s="598">
        <v>4223</v>
      </c>
      <c r="B40" s="667" t="s">
        <v>731</v>
      </c>
      <c r="C40" s="668" t="s">
        <v>732</v>
      </c>
      <c r="D40" s="682">
        <f>E40</f>
        <v>0</v>
      </c>
      <c r="E40" s="595">
        <f>[2]aparat!F53+'[2]zags '!F53+'[2]վեկտոր պլյուս'!F53+[2]turq!F53+[2]gjuxatntes!F55+'[2]chanap transp'!F53+'[2]transp nax'!F53+'[2]ajl nax'!F53+'[2]tntes harab'!F55+[2]axb!F53+'[2]srgaka mig'!F53+'[2]bnak shin'!F53+[2]lusav!F53+'[2]hangst sport'!F53+'[2]kent grad'!F53+'[2]mshak palat'!F53+'[2]mshak kazm'!F53+[2]herutahax!F53+[2]texekat!F53+'[2]yndameny mankap.'!F53+[2]gisherotik!F53+[2]marzadp!F53+'[2]soc ogn'!F53+'[2]nvir. b`h'!F53+'[2]pah fond '!F53+'[2]yndam arvest erash'!F53</f>
        <v>0</v>
      </c>
      <c r="F40" s="679" t="s">
        <v>185</v>
      </c>
    </row>
    <row r="41" spans="1:6" ht="52.5">
      <c r="A41" s="598">
        <v>4230</v>
      </c>
      <c r="B41" s="669" t="s">
        <v>733</v>
      </c>
      <c r="C41" s="664" t="s">
        <v>696</v>
      </c>
      <c r="D41" s="589">
        <f>E41</f>
        <v>26280.241399999999</v>
      </c>
      <c r="E41" s="589">
        <f>E43+E44+E45+E46+E47+E48+E49+E50</f>
        <v>26280.241399999999</v>
      </c>
      <c r="F41" s="679" t="s">
        <v>185</v>
      </c>
    </row>
    <row r="42" spans="1:6" ht="14.25">
      <c r="A42" s="598"/>
      <c r="B42" s="666" t="s">
        <v>194</v>
      </c>
      <c r="C42" s="664"/>
      <c r="D42" s="680"/>
      <c r="E42" s="680"/>
      <c r="F42" s="679"/>
    </row>
    <row r="43" spans="1:6" ht="14.25">
      <c r="A43" s="598">
        <v>4231</v>
      </c>
      <c r="B43" s="667" t="s">
        <v>734</v>
      </c>
      <c r="C43" s="668" t="s">
        <v>735</v>
      </c>
      <c r="D43" s="595">
        <f>E43</f>
        <v>0</v>
      </c>
      <c r="E43" s="595">
        <f>[2]aparat!F55+'[2]zags '!F55+'[2]վեկտոր պլյուս'!F55+[2]turq!F55+[2]gjuxatntes!F57+'[2]chanap transp'!F55+'[2]transp nax'!F55+'[2]ajl nax'!F55+'[2]tntes harab'!F57+[2]axb!F55+'[2]srgaka mig'!F55+'[2]bnak shin'!F55+[2]lusav!F55+'[2]hangst sport'!F55+'[2]kent grad'!F55+'[2]mshak palat'!F55+'[2]mshak kazm'!F55+[2]herutahax!F55+[2]texekat!F55+'[2]yndameny mankap.'!F55+[2]gisherotik!F55+[2]marzadp!F55+'[2]soc ogn'!F55+'[2]nvir. b`h'!F55+'[2]pah fond '!F55+'[2]yndam arvest erash'!F55</f>
        <v>0</v>
      </c>
      <c r="F43" s="679" t="s">
        <v>185</v>
      </c>
    </row>
    <row r="44" spans="1:6" ht="14.25">
      <c r="A44" s="598">
        <v>4232</v>
      </c>
      <c r="B44" s="667" t="s">
        <v>736</v>
      </c>
      <c r="C44" s="668" t="s">
        <v>737</v>
      </c>
      <c r="D44" s="595">
        <f t="shared" ref="D44:D50" si="1">E44</f>
        <v>3714</v>
      </c>
      <c r="E44" s="595">
        <f>[2]aparat!F56+'[2]zags '!F56+'[2]վեկտոր պլյուս'!F56+[2]turq!F56+[2]gjuxatntes!F58+'[2]chanap transp'!F56+'[2]transp nax'!F56+'[2]ajl nax'!F56+'[2]tntes harab'!F58+[2]axb!F56+'[2]srgaka mig'!F56+'[2]bnak shin'!F56+[2]lusav!F56+'[2]hangst sport'!F56+'[2]mshak palat'!F56+'[2]mshak kazm'!F56+[2]herutahax!F56+[2]texekat!F56+'[2]yndameny mankap.'!F56+[2]gisherotik!F56+'[2]soc ogn'!F56+'[2]nvir. b`h'!F56+'[2]pah fond '!F56+'[2]yndam arvest erash'!F56</f>
        <v>3714</v>
      </c>
      <c r="F44" s="679" t="s">
        <v>185</v>
      </c>
    </row>
    <row r="45" spans="1:6" ht="27">
      <c r="A45" s="598">
        <v>4233</v>
      </c>
      <c r="B45" s="667" t="s">
        <v>738</v>
      </c>
      <c r="C45" s="668" t="s">
        <v>739</v>
      </c>
      <c r="D45" s="595">
        <f t="shared" si="1"/>
        <v>139.011</v>
      </c>
      <c r="E45" s="595">
        <f>[2]aparat!F57+'[2]zags '!F57+'[2]վեկտոր պլյուս'!F57+[2]turq!F57+[2]gjuxatntes!F59+'[2]chanap transp'!F57+'[2]transp nax'!F57+'[2]ajl nax'!F57+'[2]tntes harab'!F59+[2]axb!F57+'[2]srgaka mig'!F57+'[2]bnak shin'!F57+[2]lusav!F57+'[2]hangst sport'!F57+'[2]kent grad'!F57+'[2]mshak palat'!F57+'[2]mshak kazm'!F57+[2]herutahax!F57+[2]texekat!F57+'[2]yndameny mankap.'!F57+[2]gisherotik!F57+[2]marzadp!F57+'[2]soc ogn'!F57+'[2]nvir. b`h'!F57+'[2]pah fond '!F57+'[2]yndam arvest erash'!F57</f>
        <v>139.011</v>
      </c>
      <c r="F45" s="679" t="s">
        <v>185</v>
      </c>
    </row>
    <row r="46" spans="1:6" ht="14.25">
      <c r="A46" s="598">
        <v>4234</v>
      </c>
      <c r="B46" s="667" t="s">
        <v>740</v>
      </c>
      <c r="C46" s="668" t="s">
        <v>741</v>
      </c>
      <c r="D46" s="595">
        <f t="shared" si="1"/>
        <v>1942.3</v>
      </c>
      <c r="E46" s="595">
        <f>[2]aparat!F58+'[2]zags '!F58+'[2]վեկտոր պլյուս'!F58+[2]turq!F58+[2]gjuxatntes!F60+'[2]chanap transp'!F58+'[2]transp nax'!F58+'[2]ajl nax'!F58+'[2]tntes harab'!F60+[2]axb!F58+'[2]srgaka mig'!F58+'[2]bnak shin'!F58+[2]lusav!F58+'[2]hangst sport'!F58+'[2]mshak palat'!F58+'[2]mshak kazm'!F58+[2]herutahax!F58+[2]texekat!F58+'[2]yndameny mankap.'!F58+[2]gisherotik!F58+'[2]soc ogn'!F58+'[2]nvir. b`h'!F58+'[2]pah fond '!F58+'[2]yndam arvest erash'!F58</f>
        <v>1942.3</v>
      </c>
      <c r="F46" s="679" t="s">
        <v>185</v>
      </c>
    </row>
    <row r="47" spans="1:6" ht="14.25">
      <c r="A47" s="598">
        <v>4235</v>
      </c>
      <c r="B47" s="684" t="s">
        <v>742</v>
      </c>
      <c r="C47" s="570">
        <v>4235</v>
      </c>
      <c r="D47" s="595">
        <f t="shared" si="1"/>
        <v>3000</v>
      </c>
      <c r="E47" s="595">
        <f>[2]aparat!F59+'[2]zags '!F59+'[2]վեկտոր պլյուս'!F59+[2]turq!F59+[2]gjuxatntes!F61+'[2]chanap transp'!F59+'[2]transp nax'!F59+'[2]ajl nax'!F59+'[2]tntes harab'!F61+[2]axb!F59+'[2]srgaka mig'!F59+'[2]bnak shin'!F59+[2]lusav!F59+'[2]hangst sport'!F59+'[2]kent grad'!F59+'[2]mshak palat'!F59+'[2]mshak kazm'!F59+[2]herutahax!F59+[2]texekat!F59+'[2]yndameny mankap.'!F59+[2]gisherotik!F59+[2]marzadp!F59+'[2]soc ogn'!F59+'[2]nvir. b`h'!F59+'[2]pah fond '!F59+'[2]yndam arvest erash'!F59</f>
        <v>3000</v>
      </c>
      <c r="F47" s="679" t="s">
        <v>185</v>
      </c>
    </row>
    <row r="48" spans="1:6" ht="14.25">
      <c r="A48" s="598">
        <v>4236</v>
      </c>
      <c r="B48" s="667" t="s">
        <v>743</v>
      </c>
      <c r="C48" s="668" t="s">
        <v>744</v>
      </c>
      <c r="D48" s="595">
        <f t="shared" si="1"/>
        <v>0</v>
      </c>
      <c r="E48" s="595">
        <f>[2]aparat!F60+'[2]zags '!F60+'[2]վեկտոր պլյուս'!F60+[2]turq!F60+[2]gjuxatntes!F62+'[2]chanap transp'!F60+'[2]transp nax'!F60+'[2]ajl nax'!F60+'[2]tntes harab'!F62+[2]axb!F60+'[2]srgaka mig'!F60+'[2]bnak shin'!F60+[2]lusav!F60+'[2]hangst sport'!F60+'[2]kent grad'!F60+'[2]mshak palat'!F60+'[2]mshak kazm'!F60+[2]herutahax!F60+[2]texekat!F60+'[2]yndameny mankap.'!F60+[2]gisherotik!F60+[2]marzadp!F60+'[2]soc ogn'!F60+'[2]nvir. b`h'!F60+'[2]pah fond '!F60+'[2]yndam arvest erash'!F60</f>
        <v>0</v>
      </c>
      <c r="F48" s="679" t="s">
        <v>185</v>
      </c>
    </row>
    <row r="49" spans="1:6" ht="14.25">
      <c r="A49" s="598">
        <v>4237</v>
      </c>
      <c r="B49" s="667" t="s">
        <v>745</v>
      </c>
      <c r="C49" s="668" t="s">
        <v>746</v>
      </c>
      <c r="D49" s="595">
        <f t="shared" si="1"/>
        <v>3000</v>
      </c>
      <c r="E49" s="595">
        <f>[2]aparat!F61+'[2]zags '!F61+'[2]վեկտոր պլյուս'!F61+[2]turq!F61+[2]gjuxatntes!F63+'[2]chanap transp'!F61+'[2]transp nax'!F61+'[2]ajl nax'!F61+'[2]tntes harab'!F63+[2]axb!F61+'[2]srgaka mig'!F61+'[2]bnak shin'!F61+[2]lusav!F61+'[2]hangst sport'!F61+'[2]mshak palat'!F61+'[2]mshak kazm'!F61+[2]herutahax!F61+[2]texekat!F61+'[2]yndameny mankap.'!F61+[2]gisherotik!F61+'[2]soc ogn'!F61+'[2]nvir. b`h'!F61+'[2]pah fond '!F61+'[2]yndam arvest erash'!F61</f>
        <v>3000</v>
      </c>
      <c r="F49" s="679" t="s">
        <v>185</v>
      </c>
    </row>
    <row r="50" spans="1:6" ht="14.25">
      <c r="A50" s="598">
        <v>4238</v>
      </c>
      <c r="B50" s="667" t="s">
        <v>747</v>
      </c>
      <c r="C50" s="668" t="s">
        <v>748</v>
      </c>
      <c r="D50" s="589">
        <f t="shared" si="1"/>
        <v>14484.930399999999</v>
      </c>
      <c r="E50" s="589">
        <f>[2]aparat!F62+'[2]zags '!F62+'[2]վեկտոր պլյուս'!F62+[2]turq!F62+[2]gjuxatntes!F64+'[2]chanap transp'!F62+'[2]transp nax'!F62+'[2]ajl nax'!F62+'[2]tntes harab'!F64+[2]axb!F62+'[2]srgaka mig'!F62+'[2]bnak shin'!F62+[2]lusav!F62+'[2]hangst sport'!F62+'[2]mshak palat'!F62+'[2]mshak kazm'!F62+[2]herutahax!F62+[2]texekat!F62+'[2]yndameny mankap.'!F62+[2]gisherotik!F62+'[2]soc ogn'!F62+'[2]nvir. b`h'!F62+'[2]pah fond '!F62+'[2]yndam arvest erash'!F62+[2]lusav!F66</f>
        <v>14484.930399999999</v>
      </c>
      <c r="F50" s="679" t="s">
        <v>185</v>
      </c>
    </row>
    <row r="51" spans="1:6" ht="27">
      <c r="A51" s="598">
        <v>4240</v>
      </c>
      <c r="B51" s="669" t="s">
        <v>749</v>
      </c>
      <c r="C51" s="664" t="s">
        <v>696</v>
      </c>
      <c r="D51" s="595">
        <f>E51</f>
        <v>8236</v>
      </c>
      <c r="E51" s="595">
        <f>E53</f>
        <v>8236</v>
      </c>
      <c r="F51" s="679" t="s">
        <v>185</v>
      </c>
    </row>
    <row r="52" spans="1:6" ht="14.25">
      <c r="A52" s="598"/>
      <c r="B52" s="666" t="s">
        <v>194</v>
      </c>
      <c r="C52" s="664"/>
      <c r="D52" s="595"/>
      <c r="E52" s="595"/>
      <c r="F52" s="679"/>
    </row>
    <row r="53" spans="1:6" ht="14.25">
      <c r="A53" s="598">
        <v>4241</v>
      </c>
      <c r="B53" s="667" t="s">
        <v>750</v>
      </c>
      <c r="C53" s="668" t="s">
        <v>751</v>
      </c>
      <c r="D53" s="595">
        <f>E53</f>
        <v>8236</v>
      </c>
      <c r="E53" s="595">
        <f>[2]aparat!F64+'[2]zags '!F64+'[2]վեկտոր պլյուս'!F64+[2]turq!F64+[2]gjuxatntes!F66+'[2]chanap transp'!F64+'[2]transp nax'!F64+'[2]ajl nax'!F64+'[2]tntes harab'!F66+[2]axb!F64+'[2]srgaka mig'!F64+'[2]bnak shin'!F64+[2]lusav!F64+'[2]hangst sport'!F64+'[2]mshak palat'!F64+'[2]mshak kazm'!F64+[2]herutahax!F64+[2]texekat!F64+'[2]yndameny mankap.'!F64+[2]gisherotik!F64+'[2]soc ogn'!F64+'[2]nvir. b`h'!F64+'[2]pah fond '!F64+'[2]yndam arvest erash'!F64+[2]jramatakararum!F64</f>
        <v>8236</v>
      </c>
      <c r="F53" s="679" t="s">
        <v>185</v>
      </c>
    </row>
    <row r="54" spans="1:6" ht="28.5" customHeight="1">
      <c r="A54" s="598">
        <v>4250</v>
      </c>
      <c r="B54" s="669" t="s">
        <v>752</v>
      </c>
      <c r="C54" s="664" t="s">
        <v>696</v>
      </c>
      <c r="D54" s="595">
        <f>E54</f>
        <v>1200</v>
      </c>
      <c r="E54" s="595">
        <f>E56+E57</f>
        <v>1200</v>
      </c>
      <c r="F54" s="679" t="s">
        <v>185</v>
      </c>
    </row>
    <row r="55" spans="1:6" ht="14.25">
      <c r="A55" s="598"/>
      <c r="B55" s="666" t="s">
        <v>194</v>
      </c>
      <c r="C55" s="664"/>
      <c r="D55" s="595"/>
      <c r="E55" s="595"/>
      <c r="F55" s="679"/>
    </row>
    <row r="56" spans="1:6" ht="27">
      <c r="A56" s="598">
        <v>4251</v>
      </c>
      <c r="B56" s="667" t="s">
        <v>753</v>
      </c>
      <c r="C56" s="668" t="s">
        <v>754</v>
      </c>
      <c r="D56" s="595">
        <f>E56</f>
        <v>0</v>
      </c>
      <c r="E56" s="595">
        <f>[2]aparat!F66+'[2]zags '!F66+'[2]վեկտոր պլյուս'!F66+[2]turq!F66+[2]gjuxatntes!F68+'[2]chanap transp'!F66+'[2]transp nax'!F66+'[2]ajl nax'!F66+'[2]tntes harab'!F68+[2]axb!F66+'[2]srgaka mig'!F66+'[2]bnak shin'!F66+'[2]hangst sport'!F66+'[2]mshak palat'!F66+'[2]mshak kazm'!F66+[2]herutahax!F66+[2]texekat!F66+'[2]yndameny mankap.'!F66+[2]gisherotik!F66+'[2]soc ogn'!F66+'[2]nvir. b`h'!F66+'[2]pah fond '!F66+'[2]yndam arvest erash'!F66</f>
        <v>0</v>
      </c>
      <c r="F56" s="679" t="s">
        <v>185</v>
      </c>
    </row>
    <row r="57" spans="1:6" ht="27">
      <c r="A57" s="598">
        <v>4252</v>
      </c>
      <c r="B57" s="667" t="s">
        <v>755</v>
      </c>
      <c r="C57" s="668" t="s">
        <v>756</v>
      </c>
      <c r="D57" s="595">
        <f>E57</f>
        <v>1200</v>
      </c>
      <c r="E57" s="595">
        <f>[2]aparat!F67+'[2]zags '!F67+'[2]վեկտոր պլյուս'!F67+[2]turq!F67+[2]gjuxatntes!F69+'[2]chanap transp'!F67+'[2]transp nax'!F67+'[2]ajl nax'!F67+'[2]tntes harab'!F69+[2]axb!F67+'[2]srgaka mig'!F67+'[2]bnak shin'!F67+[2]lusav!F67+'[2]hangst sport'!F67+'[2]mshak palat'!F67+'[2]mshak kazm'!F67+[2]herutahax!F67+[2]texekat!F67+'[2]yndameny mankap.'!F67+[2]gisherotik!F67+'[2]soc ogn'!F67+'[2]nvir. b`h'!F67+'[2]pah fond '!F67+'[2]yndam arvest erash'!F67</f>
        <v>1200</v>
      </c>
      <c r="F57" s="679" t="s">
        <v>185</v>
      </c>
    </row>
    <row r="58" spans="1:6" ht="39">
      <c r="A58" s="598">
        <v>4260</v>
      </c>
      <c r="B58" s="669" t="s">
        <v>757</v>
      </c>
      <c r="C58" s="664" t="s">
        <v>696</v>
      </c>
      <c r="D58" s="595">
        <f>E58</f>
        <v>9459.6669999999995</v>
      </c>
      <c r="E58" s="595">
        <f>E60+E63+E66+E67</f>
        <v>9459.6669999999995</v>
      </c>
      <c r="F58" s="679" t="s">
        <v>185</v>
      </c>
    </row>
    <row r="59" spans="1:6" ht="14.25">
      <c r="A59" s="598"/>
      <c r="B59" s="666" t="s">
        <v>194</v>
      </c>
      <c r="C59" s="664"/>
      <c r="D59" s="595"/>
      <c r="E59" s="595"/>
      <c r="F59" s="679"/>
    </row>
    <row r="60" spans="1:6" ht="14.25">
      <c r="A60" s="598">
        <v>4261</v>
      </c>
      <c r="B60" s="667" t="s">
        <v>758</v>
      </c>
      <c r="C60" s="668" t="s">
        <v>759</v>
      </c>
      <c r="D60" s="595">
        <f>E60</f>
        <v>1393</v>
      </c>
      <c r="E60" s="595">
        <f>[2]aparat!F69+'[2]zags '!F69+'[2]վեկտոր պլյուս'!F69+[2]turq!F69+[2]gjuxatntes!F71+'[2]chanap transp'!F69+'[2]transp nax'!F69+'[2]ajl nax'!F69+'[2]tntes harab'!F71+[2]axb!F69+'[2]srgaka mig'!F69+'[2]bnak shin'!F69+[2]lusav!F69+'[2]hangst sport'!F69+'[2]mshak palat'!F69+'[2]mshak kazm'!F69+[2]herutahax!F69+[2]texekat!F69+'[2]yndameny mankap.'!F69+[2]gisherotik!F69+'[2]soc ogn'!F69+'[2]nvir. b`h'!F69+'[2]pah fond '!F69+'[2]yndam arvest erash'!F69</f>
        <v>1393</v>
      </c>
      <c r="F60" s="679" t="s">
        <v>185</v>
      </c>
    </row>
    <row r="61" spans="1:6" s="488" customFormat="1" ht="14.25" hidden="1">
      <c r="A61" s="598">
        <v>4262</v>
      </c>
      <c r="B61" s="667" t="s">
        <v>760</v>
      </c>
      <c r="C61" s="668" t="s">
        <v>761</v>
      </c>
      <c r="D61" s="595" t="e">
        <f t="shared" ref="D61:D67" si="2">E61</f>
        <v>#REF!</v>
      </c>
      <c r="E61" s="595" t="e">
        <f>[2]aparat!#REF!+'[2]zags '!F70+'[2]վեկտոր պլյուս'!F70+[2]turq!F70+[2]gjuxatntes!F72+'[2]chanap transp'!F70+'[2]transp nax'!F70+'[2]ajl nax'!F70+'[2]tntes harab'!F72+[2]axb!F70+'[2]srgaka mig'!F70+'[2]bnak shin'!F70+[2]lusav!F70+'[2]hangst sport'!F70+'[2]kent grad'!F70+'[2]mshak palat'!F70+'[2]mshak kazm'!F70+[2]herutahax!F70+[2]texekat!F70+'[2]yndameny mankap.'!F70+[2]gisherotik!F70+[2]marzadp!F70+'[2]soc ogn'!F70+'[2]nvir. b`h'!F70+'[2]pah fond '!F70+'[2]yndam arvest erash'!F70</f>
        <v>#REF!</v>
      </c>
      <c r="F61" s="679" t="s">
        <v>185</v>
      </c>
    </row>
    <row r="62" spans="1:6" s="488" customFormat="1" ht="27" hidden="1">
      <c r="A62" s="598">
        <v>4263</v>
      </c>
      <c r="B62" s="667" t="s">
        <v>762</v>
      </c>
      <c r="C62" s="668" t="s">
        <v>763</v>
      </c>
      <c r="D62" s="595">
        <f t="shared" si="2"/>
        <v>0</v>
      </c>
      <c r="E62" s="595">
        <f>[2]aparat!F70+'[2]zags '!F71+'[2]վեկտոր պլյուս'!F71+[2]turq!F71+[2]gjuxatntes!F73+'[2]chanap transp'!F71+'[2]transp nax'!F71+'[2]ajl nax'!F71+'[2]tntes harab'!F73+[2]axb!F71+'[2]srgaka mig'!F71+'[2]bnak shin'!F71+[2]lusav!F71+'[2]hangst sport'!F71+'[2]kent grad'!F71+'[2]mshak palat'!F71+'[2]mshak kazm'!F71+[2]herutahax!F71+[2]texekat!F71+'[2]yndameny mankap.'!F71+[2]gisherotik!F71+[2]marzadp!F71+'[2]soc ogn'!F71+'[2]nvir. b`h'!F71+'[2]pah fond '!F71+'[2]yndam arvest erash'!F71</f>
        <v>0</v>
      </c>
      <c r="F62" s="679" t="s">
        <v>185</v>
      </c>
    </row>
    <row r="63" spans="1:6" s="488" customFormat="1" ht="14.25">
      <c r="A63" s="598">
        <v>4264</v>
      </c>
      <c r="B63" s="667" t="s">
        <v>764</v>
      </c>
      <c r="C63" s="668" t="s">
        <v>765</v>
      </c>
      <c r="D63" s="595">
        <f t="shared" si="2"/>
        <v>2314</v>
      </c>
      <c r="E63" s="595">
        <f>[2]aparat!F71+'[2]zags '!F72+'[2]վեկտոր պլյուս'!F72+[2]turq!F72+[2]gjuxatntes!F74+'[2]chanap transp'!F72+'[2]transp nax'!F72+'[2]ajl nax'!F72+'[2]tntes harab'!F74+[2]axb!F72+'[2]srgaka mig'!F72+'[2]bnak shin'!F72+[2]lusav!F72+'[2]hangst sport'!F72+'[2]mshak palat'!F72+'[2]mshak kazm'!F72+[2]herutahax!F72+[2]texekat!F72+'[2]yndameny mankap.'!F72+[2]gisherotik!F72+'[2]soc ogn'!F72+'[2]nvir. b`h'!F72+'[2]pah fond '!F72+'[2]yndam arvest erash'!F72</f>
        <v>2314</v>
      </c>
      <c r="F63" s="679" t="s">
        <v>185</v>
      </c>
    </row>
    <row r="64" spans="1:6" s="488" customFormat="1" ht="27">
      <c r="A64" s="598">
        <v>4265</v>
      </c>
      <c r="B64" s="685" t="s">
        <v>766</v>
      </c>
      <c r="C64" s="668" t="s">
        <v>767</v>
      </c>
      <c r="D64" s="595">
        <f t="shared" si="2"/>
        <v>0</v>
      </c>
      <c r="E64" s="595">
        <f>[2]aparat!F72+'[2]zags '!F73+'[2]վեկտոր պլյուս'!F73+[2]turq!F73+[2]gjuxatntes!F75+'[2]chanap transp'!F73+'[2]transp nax'!F73+'[2]ajl nax'!F73+'[2]tntes harab'!F75+[2]axb!F73+'[2]srgaka mig'!F73+'[2]bnak shin'!F73+[2]lusav!F73+'[2]hangst sport'!F73+'[2]kent grad'!F73+'[2]mshak palat'!F73+'[2]mshak kazm'!F73+[2]herutahax!F73+[2]texekat!F73+'[2]yndameny mankap.'!F73+[2]gisherotik!F73+[2]marzadp!F73+'[2]soc ogn'!F73+'[2]nvir. b`h'!F73+'[2]pah fond '!F73+'[2]yndam arvest erash'!F73</f>
        <v>0</v>
      </c>
      <c r="F64" s="679" t="s">
        <v>185</v>
      </c>
    </row>
    <row r="65" spans="1:6" s="488" customFormat="1" ht="14.25">
      <c r="A65" s="598">
        <v>4266</v>
      </c>
      <c r="B65" s="667" t="s">
        <v>768</v>
      </c>
      <c r="C65" s="668" t="s">
        <v>769</v>
      </c>
      <c r="D65" s="595">
        <f t="shared" si="2"/>
        <v>0</v>
      </c>
      <c r="E65" s="595">
        <f>[2]aparat!F73+'[2]zags '!F74+'[2]վեկտոր պլյուս'!F74+[2]turq!F74+[2]gjuxatntes!F76+'[2]chanap transp'!F74+'[2]transp nax'!F74+'[2]ajl nax'!F74+'[2]tntes harab'!F76+[2]axb!F74+'[2]srgaka mig'!F74+'[2]bnak shin'!F74+[2]lusav!F74+'[2]hangst sport'!F74+'[2]kent grad'!F74+'[2]mshak palat'!F74+'[2]mshak kazm'!F74+[2]herutahax!F74+[2]texekat!F74+'[2]yndameny mankap.'!F74+[2]gisherotik!F74+[2]marzadp!F74+'[2]soc ogn'!F74+'[2]nvir. b`h'!F74+'[2]pah fond '!F74+'[2]yndam arvest erash'!F74</f>
        <v>0</v>
      </c>
      <c r="F65" s="679" t="s">
        <v>185</v>
      </c>
    </row>
    <row r="66" spans="1:6" s="488" customFormat="1" ht="14.25">
      <c r="A66" s="598">
        <v>4267</v>
      </c>
      <c r="B66" s="667" t="s">
        <v>770</v>
      </c>
      <c r="C66" s="668" t="s">
        <v>771</v>
      </c>
      <c r="D66" s="595">
        <f t="shared" si="2"/>
        <v>1989.6669999999999</v>
      </c>
      <c r="E66" s="595">
        <f>[2]aparat!F74+'[2]zags '!F75+'[2]վեկտոր պլյուս'!F75+[2]turq!F75+[2]gjuxatntes!F77+'[2]chanap transp'!F75+'[2]transp nax'!F75+'[2]ajl nax'!F75+'[2]tntes harab'!F77+[2]axb!F75+'[2]srgaka mig'!F75+'[2]bnak shin'!F75+[2]lusav!F75+'[2]hangst sport'!F75+'[2]mshak palat'!F75+'[2]mshak kazm'!F75+[2]herutahax!F75+[2]texekat!F75+'[2]yndameny mankap.'!F75+[2]gisherotik!F75+'[2]soc ogn'!F75+'[2]nvir. b`h'!F75+'[2]pah fond '!F75+'[2]yndam arvest erash'!F75+'[2]qax. kusakc.'!F75</f>
        <v>1989.6669999999999</v>
      </c>
      <c r="F66" s="679" t="s">
        <v>185</v>
      </c>
    </row>
    <row r="67" spans="1:6" s="488" customFormat="1" ht="15" thickBot="1">
      <c r="A67" s="598">
        <v>4268</v>
      </c>
      <c r="B67" s="667" t="s">
        <v>772</v>
      </c>
      <c r="C67" s="668" t="s">
        <v>773</v>
      </c>
      <c r="D67" s="595">
        <f t="shared" si="2"/>
        <v>3763</v>
      </c>
      <c r="E67" s="595">
        <f>[2]aparat!F75+'[2]zags '!F76+'[2]վեկտոր պլյուս'!F76+[2]turq!F76+[2]gjuxatntes!F78+'[2]chanap transp'!F76+'[2]transp nax'!F76+'[2]ajl nax'!F76+'[2]tntes harab'!F78+[2]axb!F76+'[2]srgaka mig'!F76+'[2]bnak shin'!F76+[2]lusav!F76+'[2]hangst sport'!F76+'[2]mshak palat'!F76+'[2]mshak kazm'!F76+[2]herutahax!F76+[2]texekat!F76+'[2]yndameny mankap.'!F76+[2]gisherotik!F76+'[2]soc ogn'!F76+'[2]nvir. b`h'!F76+'[2]pah fond '!F76+'[2]yndam arvest erash'!F76+[2]jramatakararum!F76+'[2]qax. kusakc.'!F76</f>
        <v>3763</v>
      </c>
      <c r="F67" s="679" t="s">
        <v>185</v>
      </c>
    </row>
    <row r="68" spans="1:6" s="488" customFormat="1" ht="18.75" hidden="1" customHeight="1">
      <c r="A68" s="686">
        <v>4300</v>
      </c>
      <c r="B68" s="687" t="s">
        <v>774</v>
      </c>
      <c r="C68" s="688" t="s">
        <v>696</v>
      </c>
      <c r="D68" s="595">
        <f>E68</f>
        <v>0</v>
      </c>
      <c r="E68" s="595">
        <f>E70+E74+E78</f>
        <v>0</v>
      </c>
      <c r="F68" s="679" t="s">
        <v>185</v>
      </c>
    </row>
    <row r="69" spans="1:6" s="488" customFormat="1" ht="14.25" hidden="1" thickBot="1">
      <c r="A69" s="598"/>
      <c r="B69" s="666" t="s">
        <v>694</v>
      </c>
      <c r="C69" s="689"/>
      <c r="D69" s="680"/>
      <c r="E69" s="680"/>
      <c r="F69" s="690"/>
    </row>
    <row r="70" spans="1:6" s="488" customFormat="1" ht="15" hidden="1" thickBot="1">
      <c r="A70" s="598">
        <v>4310</v>
      </c>
      <c r="B70" s="669" t="s">
        <v>775</v>
      </c>
      <c r="C70" s="664" t="s">
        <v>696</v>
      </c>
      <c r="D70" s="680">
        <f>E70</f>
        <v>0</v>
      </c>
      <c r="E70" s="680">
        <f>E72+E73</f>
        <v>0</v>
      </c>
      <c r="F70" s="679" t="s">
        <v>185</v>
      </c>
    </row>
    <row r="71" spans="1:6" s="488" customFormat="1" ht="15" hidden="1" thickBot="1">
      <c r="A71" s="598"/>
      <c r="B71" s="666" t="s">
        <v>194</v>
      </c>
      <c r="C71" s="664"/>
      <c r="D71" s="680"/>
      <c r="E71" s="680"/>
      <c r="F71" s="679"/>
    </row>
    <row r="72" spans="1:6" s="488" customFormat="1" ht="15" hidden="1" thickBot="1">
      <c r="A72" s="598">
        <v>4311</v>
      </c>
      <c r="B72" s="667" t="s">
        <v>776</v>
      </c>
      <c r="C72" s="668" t="s">
        <v>777</v>
      </c>
      <c r="D72" s="680">
        <f>E72</f>
        <v>0</v>
      </c>
      <c r="E72" s="680">
        <f>[2]aparat!F77+'[2]zags '!F78+'[2]վեկտոր պլյուս'!F78+[2]turq!F78+[2]gjuxatntes!F80+'[2]chanap transp'!F78+'[2]transp nax'!F78+'[2]ajl nax'!F78+'[2]tntes harab'!F80+[2]axb!F78+'[2]srgaka mig'!F78+'[2]bnak shin'!F78+[2]lusav!F78+'[2]hangst sport'!F78+'[2]kent grad'!F78+'[2]mshak palat'!F78+'[2]mshak kazm'!F78+[2]herutahax!F78+[2]texekat!F78+'[2]yndameny mankap.'!F78+[2]gisherotik!F78+[2]marzadp!F80+'[2]soc ogn'!F78+'[2]nvir. b`h'!F78+'[2]pah fond '!F78+'[2]yndam arvest erash'!F78</f>
        <v>0</v>
      </c>
      <c r="F72" s="679" t="s">
        <v>185</v>
      </c>
    </row>
    <row r="73" spans="1:6" s="488" customFormat="1" ht="15" hidden="1" thickBot="1">
      <c r="A73" s="598">
        <v>4312</v>
      </c>
      <c r="B73" s="667" t="s">
        <v>778</v>
      </c>
      <c r="C73" s="668" t="s">
        <v>779</v>
      </c>
      <c r="D73" s="680">
        <f>E73</f>
        <v>0</v>
      </c>
      <c r="E73" s="680">
        <f>[2]aparat!F78+'[2]zags '!F79+'[2]վեկտոր պլյուս'!F79+[2]turq!F79+[2]gjuxatntes!F81+'[2]chanap transp'!F79+'[2]transp nax'!F79+'[2]ajl nax'!F79+'[2]tntes harab'!F81+[2]axb!F79+'[2]srgaka mig'!F79+'[2]bnak shin'!F79+[2]lusav!F79+'[2]hangst sport'!F79+'[2]kent grad'!F79+'[2]mshak palat'!F79+'[2]mshak kazm'!F79+[2]herutahax!F79+[2]texekat!F79+'[2]yndameny mankap.'!F79+[2]gisherotik!F79+[2]marzadp!F81+'[2]soc ogn'!F79+'[2]nvir. b`h'!F79+'[2]pah fond '!F79+'[2]yndam arvest erash'!F79</f>
        <v>0</v>
      </c>
      <c r="F73" s="679" t="s">
        <v>185</v>
      </c>
    </row>
    <row r="74" spans="1:6" s="488" customFormat="1" ht="15" hidden="1" thickBot="1">
      <c r="A74" s="598">
        <v>4320</v>
      </c>
      <c r="B74" s="669" t="s">
        <v>780</v>
      </c>
      <c r="C74" s="664" t="s">
        <v>696</v>
      </c>
      <c r="D74" s="680">
        <f>E74</f>
        <v>0</v>
      </c>
      <c r="E74" s="680">
        <f>E76+E77</f>
        <v>0</v>
      </c>
      <c r="F74" s="679" t="s">
        <v>185</v>
      </c>
    </row>
    <row r="75" spans="1:6" s="488" customFormat="1" ht="15" hidden="1" thickBot="1">
      <c r="A75" s="598"/>
      <c r="B75" s="666" t="s">
        <v>194</v>
      </c>
      <c r="C75" s="664"/>
      <c r="D75" s="680"/>
      <c r="E75" s="680"/>
      <c r="F75" s="679"/>
    </row>
    <row r="76" spans="1:6" s="488" customFormat="1" ht="15" hidden="1" thickBot="1">
      <c r="A76" s="598">
        <v>4321</v>
      </c>
      <c r="B76" s="667" t="s">
        <v>781</v>
      </c>
      <c r="C76" s="668" t="s">
        <v>782</v>
      </c>
      <c r="D76" s="680">
        <f>E76</f>
        <v>0</v>
      </c>
      <c r="E76" s="680">
        <f>[2]aparat!F79+'[2]zags '!F80+'[2]վեկտոր պլյուս'!F80+[2]turq!F80+[2]gjuxatntes!F82+'[2]chanap transp'!F80+'[2]transp nax'!F80+'[2]ajl nax'!F80+'[2]tntes harab'!F82+[2]axb!F80+'[2]srgaka mig'!F80+'[2]bnak shin'!F80+[2]lusav!F80+'[2]hangst sport'!F80+'[2]kent grad'!F80+'[2]mshak palat'!F80+'[2]mshak kazm'!F80+[2]herutahax!F80+[2]texekat!F80+'[2]yndameny mankap.'!F80+[2]gisherotik!F80+[2]marzadp!F82+'[2]soc ogn'!F80+'[2]nvir. b`h'!F80+'[2]pah fond '!F80+'[2]yndam arvest erash'!F80</f>
        <v>0</v>
      </c>
      <c r="F76" s="679" t="s">
        <v>185</v>
      </c>
    </row>
    <row r="77" spans="1:6" s="488" customFormat="1" ht="15" hidden="1" thickBot="1">
      <c r="A77" s="598">
        <v>4322</v>
      </c>
      <c r="B77" s="667" t="s">
        <v>783</v>
      </c>
      <c r="C77" s="668" t="s">
        <v>784</v>
      </c>
      <c r="D77" s="680">
        <f>E77</f>
        <v>0</v>
      </c>
      <c r="E77" s="680">
        <f>[2]aparat!F80+'[2]zags '!F81+'[2]վեկտոր պլյուս'!F81+[2]turq!F81+[2]gjuxatntes!F83+'[2]chanap transp'!F81+'[2]transp nax'!F81+'[2]ajl nax'!F81+'[2]tntes harab'!F83+[2]axb!F81+'[2]srgaka mig'!F81+'[2]bnak shin'!F81+[2]lusav!F81+'[2]hangst sport'!F81+'[2]kent grad'!F81+'[2]mshak palat'!F81+'[2]mshak kazm'!F81+[2]herutahax!F81+[2]texekat!F81+'[2]yndameny mankap.'!F81+[2]gisherotik!F81+[2]marzadp!F83+'[2]soc ogn'!F81+'[2]nvir. b`h'!F81+'[2]pah fond '!F81+'[2]yndam arvest erash'!F81</f>
        <v>0</v>
      </c>
      <c r="F77" s="679" t="s">
        <v>185</v>
      </c>
    </row>
    <row r="78" spans="1:6" s="488" customFormat="1" ht="27" hidden="1" thickBot="1">
      <c r="A78" s="598">
        <v>4330</v>
      </c>
      <c r="B78" s="669" t="s">
        <v>785</v>
      </c>
      <c r="C78" s="664" t="s">
        <v>696</v>
      </c>
      <c r="D78" s="680">
        <f>E78</f>
        <v>0</v>
      </c>
      <c r="E78" s="680">
        <f>E80+E81+E82</f>
        <v>0</v>
      </c>
      <c r="F78" s="679" t="s">
        <v>185</v>
      </c>
    </row>
    <row r="79" spans="1:6" s="488" customFormat="1" ht="15" hidden="1" thickBot="1">
      <c r="A79" s="598"/>
      <c r="B79" s="666" t="s">
        <v>194</v>
      </c>
      <c r="C79" s="664"/>
      <c r="D79" s="680"/>
      <c r="E79" s="680"/>
      <c r="F79" s="679"/>
    </row>
    <row r="80" spans="1:6" s="488" customFormat="1" ht="27.75" hidden="1" thickBot="1">
      <c r="A80" s="598">
        <v>4331</v>
      </c>
      <c r="B80" s="667" t="s">
        <v>786</v>
      </c>
      <c r="C80" s="668" t="s">
        <v>787</v>
      </c>
      <c r="D80" s="680">
        <f>E80</f>
        <v>0</v>
      </c>
      <c r="E80" s="680">
        <f>[2]aparat!F82+'[2]zags '!F83+'[2]վեկտոր պլյուս'!F83+[2]turq!F83+[2]gjuxatntes!F85+'[2]chanap transp'!F83+'[2]transp nax'!F83+'[2]ajl nax'!F83+'[2]tntes harab'!F85+[2]axb!F83+'[2]srgaka mig'!F83+'[2]bnak shin'!F83+[2]lusav!F83+'[2]hangst sport'!F83+'[2]kent grad'!F83+'[2]mshak palat'!F83+'[2]mshak kazm'!F83+[2]herutahax!F83+[2]texekat!F83+'[2]yndameny mankap.'!F83+[2]gisherotik!F83+[2]marzadp!F85+'[2]soc ogn'!F83+'[2]nvir. b`h'!F83+'[2]pah fond '!F83+'[2]yndam arvest erash'!F83</f>
        <v>0</v>
      </c>
      <c r="F80" s="679" t="s">
        <v>185</v>
      </c>
    </row>
    <row r="81" spans="1:6" s="488" customFormat="1" ht="15" hidden="1" thickBot="1">
      <c r="A81" s="598">
        <v>4332</v>
      </c>
      <c r="B81" s="667" t="s">
        <v>788</v>
      </c>
      <c r="C81" s="668" t="s">
        <v>789</v>
      </c>
      <c r="D81" s="680">
        <f>E81</f>
        <v>0</v>
      </c>
      <c r="E81" s="680">
        <f>[2]aparat!F83+'[2]zags '!F84+'[2]վեկտոր պլյուս'!F84+[2]turq!F84+[2]gjuxatntes!F86+'[2]chanap transp'!F84+'[2]transp nax'!F84+'[2]ajl nax'!F84+'[2]tntes harab'!F86+[2]axb!F84+'[2]srgaka mig'!F84+'[2]bnak shin'!F84+[2]lusav!F84+'[2]hangst sport'!F84+'[2]kent grad'!F84+'[2]mshak palat'!F84+'[2]mshak kazm'!F84+[2]herutahax!F84+[2]texekat!F84+'[2]yndameny mankap.'!F84+[2]gisherotik!F84+[2]marzadp!F86+'[2]soc ogn'!F84+'[2]nvir. b`h'!F84+'[2]pah fond '!F84+'[2]yndam arvest erash'!F84</f>
        <v>0</v>
      </c>
      <c r="F81" s="679" t="s">
        <v>185</v>
      </c>
    </row>
    <row r="82" spans="1:6" s="488" customFormat="1" ht="15" hidden="1" thickBot="1">
      <c r="A82" s="607">
        <v>4333</v>
      </c>
      <c r="B82" s="691" t="s">
        <v>790</v>
      </c>
      <c r="C82" s="672" t="s">
        <v>791</v>
      </c>
      <c r="D82" s="692">
        <f>E82</f>
        <v>0</v>
      </c>
      <c r="E82" s="680">
        <f>[2]aparat!F84+'[2]zags '!F85+'[2]վեկտոր պլյուս'!F85+[2]turq!F85+[2]gjuxatntes!F87+'[2]chanap transp'!F85+'[2]transp nax'!F85+'[2]ajl nax'!F85+'[2]tntes harab'!F87+[2]axb!F85+'[2]srgaka mig'!F85+'[2]bnak shin'!F85+[2]lusav!F85+'[2]hangst sport'!F85+'[2]kent grad'!F85+'[2]mshak palat'!F85+'[2]mshak kazm'!F85+[2]herutahax!F85+[2]texekat!F85+'[2]yndameny mankap.'!F85+[2]gisherotik!F85+[2]marzadp!F87+'[2]soc ogn'!F85+'[2]nvir. b`h'!F85+'[2]pah fond '!F85+'[2]yndam arvest erash'!F85</f>
        <v>0</v>
      </c>
      <c r="F82" s="693" t="s">
        <v>185</v>
      </c>
    </row>
    <row r="83" spans="1:6" s="488" customFormat="1" ht="15" hidden="1" thickBot="1">
      <c r="A83" s="694">
        <v>4400</v>
      </c>
      <c r="B83" s="675" t="s">
        <v>792</v>
      </c>
      <c r="C83" s="695" t="s">
        <v>696</v>
      </c>
      <c r="D83" s="696">
        <f>E83</f>
        <v>0</v>
      </c>
      <c r="E83" s="696">
        <f>E85+E89</f>
        <v>0</v>
      </c>
      <c r="F83" s="697" t="s">
        <v>185</v>
      </c>
    </row>
    <row r="84" spans="1:6" s="488" customFormat="1" ht="14.25" hidden="1" thickBot="1">
      <c r="A84" s="583"/>
      <c r="B84" s="659" t="s">
        <v>694</v>
      </c>
      <c r="C84" s="660"/>
      <c r="D84" s="677"/>
      <c r="E84" s="677"/>
      <c r="F84" s="678"/>
    </row>
    <row r="85" spans="1:6" s="488" customFormat="1" ht="28.5" hidden="1" customHeight="1">
      <c r="A85" s="598">
        <v>4410</v>
      </c>
      <c r="B85" s="669" t="s">
        <v>793</v>
      </c>
      <c r="C85" s="664" t="s">
        <v>696</v>
      </c>
      <c r="D85" s="680">
        <f>E85</f>
        <v>0</v>
      </c>
      <c r="E85" s="680">
        <f>E87+E88</f>
        <v>0</v>
      </c>
      <c r="F85" s="679" t="s">
        <v>185</v>
      </c>
    </row>
    <row r="86" spans="1:6" s="488" customFormat="1" ht="15" hidden="1" thickBot="1">
      <c r="A86" s="598"/>
      <c r="B86" s="666" t="s">
        <v>194</v>
      </c>
      <c r="C86" s="664"/>
      <c r="D86" s="680"/>
      <c r="E86" s="680"/>
      <c r="F86" s="679"/>
    </row>
    <row r="87" spans="1:6" s="488" customFormat="1" ht="27.75" hidden="1" thickBot="1">
      <c r="A87" s="598">
        <v>4411</v>
      </c>
      <c r="B87" s="667" t="s">
        <v>794</v>
      </c>
      <c r="C87" s="668" t="s">
        <v>795</v>
      </c>
      <c r="D87" s="680">
        <f>E87</f>
        <v>0</v>
      </c>
      <c r="E87" s="680">
        <f>[2]aparat!F86+'[2]zags '!F87+'[2]վեկտոր պլյուս'!F87+[2]turq!F87+[2]gjuxatntes!F89+'[2]chanap transp'!F87+'[2]transp nax'!F87+'[2]ajl nax'!F87+'[2]tntes harab'!F89+[2]axb!F87+'[2]srgaka mig'!F87+'[2]bnak shin'!F87+[2]lusav!F87+'[2]hangst sport'!F87+'[2]kent grad'!F87+'[2]mshak palat'!F87+'[2]mshak kazm'!F87+[2]herutahax!F87+[2]texekat!F87+'[2]yndameny mankap.'!F87+[2]gisherotik!F87+[2]marzadp!F89+'[2]soc ogn'!F87+'[2]nvir. b`h'!F87+'[2]pah fond '!F87+'[2]yndam arvest erash'!F87</f>
        <v>0</v>
      </c>
      <c r="F87" s="679" t="s">
        <v>185</v>
      </c>
    </row>
    <row r="88" spans="1:6" s="488" customFormat="1" ht="30" hidden="1" customHeight="1">
      <c r="A88" s="598">
        <v>4412</v>
      </c>
      <c r="B88" s="667" t="s">
        <v>796</v>
      </c>
      <c r="C88" s="668" t="s">
        <v>797</v>
      </c>
      <c r="D88" s="680">
        <f>E88</f>
        <v>0</v>
      </c>
      <c r="E88" s="680">
        <f>[2]aparat!F87+'[2]zags '!F88+'[2]վեկտոր պլյուս'!F88+[2]turq!F88+[2]gjuxatntes!F90+'[2]chanap transp'!F88+'[2]transp nax'!F88+'[2]ajl nax'!F88+'[2]tntes harab'!F90+[2]axb!F88+'[2]srgaka mig'!F88+'[2]bnak shin'!F88+[2]lusav!F88+'[2]hangst sport'!F88+'[2]kent grad'!F88+'[2]mshak palat'!F88+'[2]mshak kazm'!F88+[2]herutahax!F88+[2]texekat!F88+'[2]yndameny mankap.'!F88+[2]gisherotik!F88+[2]marzadp!F90+'[2]soc ogn'!F88+'[2]nvir. b`h'!F88+'[2]pah fond '!F88+'[2]yndam arvest erash'!F88</f>
        <v>0</v>
      </c>
      <c r="F88" s="679" t="s">
        <v>185</v>
      </c>
    </row>
    <row r="89" spans="1:6" s="488" customFormat="1" ht="29.25" hidden="1" customHeight="1">
      <c r="A89" s="598">
        <v>4420</v>
      </c>
      <c r="B89" s="669" t="s">
        <v>798</v>
      </c>
      <c r="C89" s="664" t="s">
        <v>696</v>
      </c>
      <c r="D89" s="680">
        <f>E89</f>
        <v>0</v>
      </c>
      <c r="E89" s="680">
        <f>E91+E92</f>
        <v>0</v>
      </c>
      <c r="F89" s="679" t="s">
        <v>185</v>
      </c>
    </row>
    <row r="90" spans="1:6" s="488" customFormat="1" ht="15" hidden="1" thickBot="1">
      <c r="A90" s="598"/>
      <c r="B90" s="666" t="s">
        <v>194</v>
      </c>
      <c r="C90" s="664"/>
      <c r="D90" s="680"/>
      <c r="E90" s="680"/>
      <c r="F90" s="679"/>
    </row>
    <row r="91" spans="1:6" s="488" customFormat="1" ht="27.75" hidden="1" thickBot="1">
      <c r="A91" s="598">
        <v>4421</v>
      </c>
      <c r="B91" s="667" t="s">
        <v>799</v>
      </c>
      <c r="C91" s="668" t="s">
        <v>800</v>
      </c>
      <c r="D91" s="680">
        <f>E91</f>
        <v>0</v>
      </c>
      <c r="E91" s="680">
        <f>[2]aparat!F88+'[2]zags '!F89+'[2]վեկտոր պլյուս'!F89+[2]turq!F89+[2]gjuxatntes!F91+'[2]chanap transp'!F89+'[2]transp nax'!F89+'[2]ajl nax'!F89+'[2]tntes harab'!F91+[2]axb!F89+'[2]srgaka mig'!F89+'[2]bnak shin'!F89+[2]lusav!F89+'[2]hangst sport'!F89+'[2]kent grad'!F89+'[2]mshak palat'!F89+'[2]mshak kazm'!F89+[2]herutahax!F89+[2]texekat!F89+'[2]yndameny mankap.'!F89+[2]gisherotik!F89+[2]marzadp!F91+'[2]soc ogn'!F89+'[2]nvir. b`h'!F89+'[2]pah fond '!F89+'[2]yndam arvest erash'!F89</f>
        <v>0</v>
      </c>
      <c r="F91" s="679" t="s">
        <v>185</v>
      </c>
    </row>
    <row r="92" spans="1:6" s="488" customFormat="1" ht="27.75" hidden="1" thickBot="1">
      <c r="A92" s="607">
        <v>4422</v>
      </c>
      <c r="B92" s="691" t="s">
        <v>801</v>
      </c>
      <c r="C92" s="672" t="s">
        <v>802</v>
      </c>
      <c r="D92" s="692">
        <f>E92</f>
        <v>0</v>
      </c>
      <c r="E92" s="680">
        <f>[2]aparat!F89+'[2]zags '!F90+'[2]վեկտոր պլյուս'!F90+[2]turq!F90+[2]gjuxatntes!F92+'[2]chanap transp'!F90+'[2]transp nax'!F90+'[2]ajl nax'!F90+'[2]tntes harab'!F92+[2]axb!F90+'[2]srgaka mig'!F90+'[2]bnak shin'!F90+[2]lusav!F90+'[2]hangst sport'!F90+'[2]kent grad'!F90+'[2]mshak palat'!F90+'[2]mshak kazm'!F90+[2]herutahax!F90+[2]texekat!F90+'[2]yndameny mankap.'!F90+[2]gisherotik!F90+[2]marzadp!F92+'[2]soc ogn'!F90+'[2]nvir. b`h'!F90+'[2]pah fond '!F90+'[2]yndam arvest erash'!F90</f>
        <v>0</v>
      </c>
      <c r="F92" s="693" t="s">
        <v>185</v>
      </c>
    </row>
    <row r="93" spans="1:6" s="488" customFormat="1" ht="31.5" customHeight="1" thickBot="1">
      <c r="A93" s="654">
        <v>4500</v>
      </c>
      <c r="B93" s="698" t="s">
        <v>803</v>
      </c>
      <c r="C93" s="656" t="s">
        <v>696</v>
      </c>
      <c r="D93" s="676">
        <f>E93</f>
        <v>529761.71000000008</v>
      </c>
      <c r="E93" s="676">
        <f>E95+E99+E103+E115</f>
        <v>529761.71000000008</v>
      </c>
      <c r="F93" s="697" t="s">
        <v>185</v>
      </c>
    </row>
    <row r="94" spans="1:6" s="488" customFormat="1" ht="13.5">
      <c r="A94" s="583"/>
      <c r="B94" s="659" t="s">
        <v>694</v>
      </c>
      <c r="C94" s="660"/>
      <c r="D94" s="677"/>
      <c r="E94" s="677"/>
      <c r="F94" s="678"/>
    </row>
    <row r="95" spans="1:6" s="488" customFormat="1" ht="27" hidden="1">
      <c r="A95" s="598">
        <v>4510</v>
      </c>
      <c r="B95" s="699" t="s">
        <v>804</v>
      </c>
      <c r="C95" s="664" t="s">
        <v>696</v>
      </c>
      <c r="D95" s="680">
        <f>E95</f>
        <v>0</v>
      </c>
      <c r="E95" s="680">
        <f>E97+E98</f>
        <v>0</v>
      </c>
      <c r="F95" s="679" t="s">
        <v>185</v>
      </c>
    </row>
    <row r="96" spans="1:6" s="488" customFormat="1" ht="14.25" hidden="1">
      <c r="A96" s="598"/>
      <c r="B96" s="666" t="s">
        <v>194</v>
      </c>
      <c r="C96" s="664"/>
      <c r="D96" s="680"/>
      <c r="E96" s="680"/>
      <c r="F96" s="679"/>
    </row>
    <row r="97" spans="1:6" s="488" customFormat="1" ht="27" hidden="1">
      <c r="A97" s="598">
        <v>4511</v>
      </c>
      <c r="B97" s="700" t="s">
        <v>805</v>
      </c>
      <c r="C97" s="668" t="s">
        <v>806</v>
      </c>
      <c r="D97" s="680">
        <f>E97</f>
        <v>0</v>
      </c>
      <c r="E97" s="680">
        <f>[2]aparat!F92+'[2]zags '!F93+'[2]վեկտոր պլյուս'!F93+[2]turq!F93+[2]gjuxatntes!F95+'[2]chanap transp'!F93+'[2]transp nax'!F93+'[2]ajl nax'!F93+'[2]tntes harab'!F95+[2]axb!F93+'[2]srgaka mig'!F93+'[2]bnak shin'!F93+[2]lusav!F93+'[2]hangst sport'!F93+'[2]kent grad'!F93+'[2]mshak palat'!F93+'[2]mshak kazm'!F93+[2]herutahax!F93+[2]texekat!F93+'[2]yndameny mankap.'!F93+[2]gisherotik!F93+[2]marzadp!F95+'[2]soc ogn'!F93+'[2]nvir. b`h'!F93+'[2]pah fond '!F93+'[2]yndam arvest erash'!F93</f>
        <v>0</v>
      </c>
      <c r="F97" s="679" t="s">
        <v>185</v>
      </c>
    </row>
    <row r="98" spans="1:6" s="488" customFormat="1" ht="27" hidden="1">
      <c r="A98" s="598">
        <v>4512</v>
      </c>
      <c r="B98" s="667" t="s">
        <v>807</v>
      </c>
      <c r="C98" s="668" t="s">
        <v>808</v>
      </c>
      <c r="D98" s="680">
        <f>E98</f>
        <v>0</v>
      </c>
      <c r="E98" s="680">
        <f>[2]aparat!F93+'[2]zags '!F94+'[2]վեկտոր պլյուս'!F94+[2]turq!F94+[2]gjuxatntes!F96+'[2]chanap transp'!F94+'[2]transp nax'!F94+'[2]ajl nax'!F94+'[2]tntes harab'!F96+[2]axb!F94+'[2]srgaka mig'!F94+'[2]bnak shin'!F94+[2]lusav!F94+'[2]hangst sport'!F94+'[2]kent grad'!F94+'[2]mshak palat'!F94+'[2]mshak kazm'!F94+[2]herutahax!F94+[2]texekat!F94+'[2]yndameny mankap.'!F94+[2]gisherotik!F94+[2]marzadp!F96+'[2]soc ogn'!F94+'[2]nvir. b`h'!F94+'[2]pah fond '!F94+'[2]yndam arvest erash'!F94</f>
        <v>0</v>
      </c>
      <c r="F98" s="679" t="s">
        <v>185</v>
      </c>
    </row>
    <row r="99" spans="1:6" s="488" customFormat="1" ht="27" hidden="1">
      <c r="A99" s="598">
        <v>4520</v>
      </c>
      <c r="B99" s="699" t="s">
        <v>809</v>
      </c>
      <c r="C99" s="664" t="s">
        <v>696</v>
      </c>
      <c r="D99" s="680">
        <f>E99</f>
        <v>0</v>
      </c>
      <c r="E99" s="680">
        <f>E101+E102</f>
        <v>0</v>
      </c>
      <c r="F99" s="679" t="s">
        <v>185</v>
      </c>
    </row>
    <row r="100" spans="1:6" s="488" customFormat="1" ht="14.25" hidden="1">
      <c r="A100" s="598"/>
      <c r="B100" s="666" t="s">
        <v>194</v>
      </c>
      <c r="C100" s="664"/>
      <c r="D100" s="680"/>
      <c r="E100" s="680"/>
      <c r="F100" s="679"/>
    </row>
    <row r="101" spans="1:6" s="488" customFormat="1" ht="27" hidden="1">
      <c r="A101" s="598">
        <v>4521</v>
      </c>
      <c r="B101" s="667" t="s">
        <v>810</v>
      </c>
      <c r="C101" s="668" t="s">
        <v>811</v>
      </c>
      <c r="D101" s="680">
        <f>E101</f>
        <v>0</v>
      </c>
      <c r="E101" s="680">
        <f>[2]aparat!F95+'[2]zags '!F96+'[2]վեկտոր պլյուս'!F96+[2]turq!F96+[2]gjuxatntes!F98+'[2]chanap transp'!F96+'[2]transp nax'!F96+'[2]ajl nax'!F96+'[2]tntes harab'!F98+[2]axb!F96+'[2]srgaka mig'!F96+'[2]bnak shin'!F96+[2]lusav!F96+'[2]hangst sport'!F96+'[2]kent grad'!F96+'[2]mshak palat'!F96+'[2]mshak kazm'!F96+[2]herutahax!F96+[2]texekat!F96+'[2]yndameny mankap.'!F96+[2]gisherotik!F96+[2]marzadp!F98+'[2]soc ogn'!F96+'[2]nvir. b`h'!F96+'[2]pah fond '!F96+'[2]yndam arvest erash'!F96</f>
        <v>0</v>
      </c>
      <c r="F101" s="679" t="s">
        <v>185</v>
      </c>
    </row>
    <row r="102" spans="1:6" s="488" customFormat="1" ht="27" hidden="1">
      <c r="A102" s="598">
        <v>4522</v>
      </c>
      <c r="B102" s="667" t="s">
        <v>812</v>
      </c>
      <c r="C102" s="668" t="s">
        <v>813</v>
      </c>
      <c r="D102" s="680">
        <f>E102</f>
        <v>0</v>
      </c>
      <c r="E102" s="680">
        <f>[2]aparat!F96+'[2]zags '!F97+'[2]վեկտոր պլյուս'!F97+[2]turq!F97+[2]gjuxatntes!F99+'[2]chanap transp'!F97+'[2]transp nax'!F97+'[2]ajl nax'!F97+'[2]tntes harab'!F99+[2]axb!F97+'[2]srgaka mig'!F97+'[2]bnak shin'!F97+[2]lusav!F97+'[2]hangst sport'!F97+'[2]kent grad'!F97+'[2]mshak palat'!F97+'[2]mshak kazm'!F97+[2]herutahax!F97+[2]texekat!F97+'[2]yndameny mankap.'!F97+[2]gisherotik!F97+[2]marzadp!F99+'[2]soc ogn'!F97+'[2]nvir. b`h'!F97+'[2]pah fond '!F97+'[2]yndam arvest erash'!F97</f>
        <v>0</v>
      </c>
      <c r="F102" s="679" t="s">
        <v>185</v>
      </c>
    </row>
    <row r="103" spans="1:6" s="488" customFormat="1" ht="39.75">
      <c r="A103" s="598">
        <v>4530</v>
      </c>
      <c r="B103" s="699" t="s">
        <v>814</v>
      </c>
      <c r="C103" s="664" t="s">
        <v>696</v>
      </c>
      <c r="D103" s="589">
        <f>E103</f>
        <v>521362.81000000006</v>
      </c>
      <c r="E103" s="589">
        <f>E105+E106+E107</f>
        <v>521362.81000000006</v>
      </c>
      <c r="F103" s="679" t="s">
        <v>185</v>
      </c>
    </row>
    <row r="104" spans="1:6" s="488" customFormat="1" ht="14.25">
      <c r="A104" s="598"/>
      <c r="B104" s="666" t="s">
        <v>194</v>
      </c>
      <c r="C104" s="664"/>
      <c r="D104" s="589"/>
      <c r="E104" s="589"/>
      <c r="F104" s="679"/>
    </row>
    <row r="105" spans="1:6" s="488" customFormat="1" ht="26.25" customHeight="1">
      <c r="A105" s="598">
        <v>4531</v>
      </c>
      <c r="B105" s="684" t="s">
        <v>815</v>
      </c>
      <c r="C105" s="668" t="s">
        <v>816</v>
      </c>
      <c r="D105" s="589">
        <f>E105</f>
        <v>521362.81000000006</v>
      </c>
      <c r="E105" s="589">
        <f>[2]aparat!F103+'[2]zags '!F104+'[2]վեկտոր պլյուս'!F104+[2]turq!F104+[2]gjuxatntes!F106+'[2]chanap transp'!F104+'[2]transp nax'!F104+'[2]ajl nax'!F104+'[2]tntes harab'!F106+[2]axb!F104+'[2]srgaka mig'!F104+'[2]bnak shin'!F104+[2]lusav!F104+'[2]hangst sport'!F104+'[2]mshak palat'!F104+'[2]mshak kazm'!F104+[2]herutahax!F104+[2]texekat!F104+'[2]yndameny mankap.'!F104+[2]gisherotik!F104+'[2]yndam arvest erash'!F104+'[2]soc ogn'!F104+'[2]nvir. b`h'!F104+'[2]pah fond '!F104+'[2]kentr. grad'!F105+'[2]mshak palat (2)'!F104</f>
        <v>521362.81000000006</v>
      </c>
      <c r="F105" s="679" t="s">
        <v>185</v>
      </c>
    </row>
    <row r="106" spans="1:6" s="488" customFormat="1" ht="0.75" customHeight="1">
      <c r="A106" s="598">
        <v>4532</v>
      </c>
      <c r="B106" s="684" t="s">
        <v>817</v>
      </c>
      <c r="C106" s="668" t="s">
        <v>818</v>
      </c>
      <c r="D106" s="589">
        <f>E106</f>
        <v>0</v>
      </c>
      <c r="E106" s="589">
        <f>[2]aparat!F104+'[2]zags '!F105+'[2]վեկտոր պլյուս'!F105+[2]turq!F105+[2]gjuxatntes!F107+'[2]chanap transp'!F105+'[2]transp nax'!F105+'[2]ajl nax'!F105+'[2]tntes harab'!F107+[2]axb!F105+'[2]srgaka mig'!F105+'[2]bnak shin'!F105+[2]lusav!F105+'[2]hangst sport'!F105+'[2]kent grad'!F105+'[2]mshak palat'!F105+'[2]mshak kazm'!F105+[2]herutahax!F105+[2]texekat!F105+'[2]yndameny mankap.'!F105+[2]gisherotik!F105+'[2]yndam arvest erash'!F105+[2]marzadp!F107+'[2]soc ogn'!F105+'[2]nvir. b`h'!F105+'[2]pah fond '!F105</f>
        <v>0</v>
      </c>
      <c r="F106" s="679" t="s">
        <v>185</v>
      </c>
    </row>
    <row r="107" spans="1:6" s="488" customFormat="1" ht="42.75" hidden="1" customHeight="1">
      <c r="A107" s="598">
        <v>4533</v>
      </c>
      <c r="B107" s="684" t="s">
        <v>819</v>
      </c>
      <c r="C107" s="668" t="s">
        <v>820</v>
      </c>
      <c r="D107" s="589">
        <f>E107</f>
        <v>0</v>
      </c>
      <c r="E107" s="589">
        <f>[2]aparat!F105+'[2]zags '!F106+'[2]վեկտոր պլյուս'!F106+[2]turq!F106+[2]gjuxatntes!F108+'[2]chanap transp'!F106+'[2]transp nax'!F106+'[2]ajl nax'!F106+'[2]tntes harab'!F108+[2]axb!F106+'[2]srgaka mig'!F106+'[2]bnak shin'!F106+[2]lusav!F106+'[2]hangst sport'!F106+'[2]kent grad'!F106+'[2]mshak palat'!F106+'[2]mshak kazm'!F106+[2]herutahax!F106+[2]texekat!F106+'[2]yndameny mankap.'!F106+[2]gisherotik!F106+'[2]yndam arvest erash'!F106+[2]marzadp!F108+'[2]soc ogn'!F106+'[2]nvir. b`h'!F106+'[2]pah fond '!F106</f>
        <v>0</v>
      </c>
      <c r="F107" s="679" t="s">
        <v>185</v>
      </c>
    </row>
    <row r="108" spans="1:6" s="488" customFormat="1" ht="14.25" hidden="1">
      <c r="A108" s="598"/>
      <c r="B108" s="701" t="s">
        <v>694</v>
      </c>
      <c r="C108" s="668"/>
      <c r="D108" s="589"/>
      <c r="E108" s="589"/>
      <c r="F108" s="679"/>
    </row>
    <row r="109" spans="1:6" s="488" customFormat="1" ht="27" hidden="1">
      <c r="A109" s="598">
        <v>4534</v>
      </c>
      <c r="B109" s="701" t="s">
        <v>821</v>
      </c>
      <c r="C109" s="668"/>
      <c r="D109" s="589">
        <f>E109</f>
        <v>0</v>
      </c>
      <c r="E109" s="589">
        <f>E111+E112</f>
        <v>0</v>
      </c>
      <c r="F109" s="679" t="s">
        <v>185</v>
      </c>
    </row>
    <row r="110" spans="1:6" s="488" customFormat="1" ht="14.25" hidden="1">
      <c r="A110" s="598"/>
      <c r="B110" s="701" t="s">
        <v>822</v>
      </c>
      <c r="C110" s="668"/>
      <c r="D110" s="589"/>
      <c r="E110" s="589"/>
      <c r="F110" s="679"/>
    </row>
    <row r="111" spans="1:6" s="488" customFormat="1" ht="27" hidden="1">
      <c r="A111" s="702">
        <v>4535</v>
      </c>
      <c r="B111" s="703" t="s">
        <v>823</v>
      </c>
      <c r="C111" s="668"/>
      <c r="D111" s="589">
        <f>E111</f>
        <v>0</v>
      </c>
      <c r="E111" s="589"/>
      <c r="F111" s="679" t="s">
        <v>185</v>
      </c>
    </row>
    <row r="112" spans="1:6" s="488" customFormat="1" ht="14.25" hidden="1">
      <c r="A112" s="598">
        <v>4536</v>
      </c>
      <c r="B112" s="701" t="s">
        <v>824</v>
      </c>
      <c r="C112" s="668"/>
      <c r="D112" s="589">
        <f>E112</f>
        <v>0</v>
      </c>
      <c r="E112" s="589"/>
      <c r="F112" s="679" t="s">
        <v>185</v>
      </c>
    </row>
    <row r="113" spans="1:6" s="488" customFormat="1" ht="14.25" hidden="1">
      <c r="A113" s="598">
        <v>4537</v>
      </c>
      <c r="B113" s="701" t="s">
        <v>825</v>
      </c>
      <c r="C113" s="668"/>
      <c r="D113" s="589">
        <f>E113</f>
        <v>0</v>
      </c>
      <c r="E113" s="589"/>
      <c r="F113" s="679" t="s">
        <v>185</v>
      </c>
    </row>
    <row r="114" spans="1:6" s="488" customFormat="1" ht="14.25" hidden="1">
      <c r="A114" s="598">
        <v>4538</v>
      </c>
      <c r="B114" s="701" t="s">
        <v>826</v>
      </c>
      <c r="C114" s="668"/>
      <c r="D114" s="589">
        <f>E114</f>
        <v>0</v>
      </c>
      <c r="E114" s="589"/>
      <c r="F114" s="679" t="s">
        <v>185</v>
      </c>
    </row>
    <row r="115" spans="1:6" s="488" customFormat="1" ht="39.75" hidden="1">
      <c r="A115" s="598">
        <v>4540</v>
      </c>
      <c r="B115" s="699" t="s">
        <v>827</v>
      </c>
      <c r="C115" s="664" t="s">
        <v>696</v>
      </c>
      <c r="D115" s="589">
        <f>E115</f>
        <v>8398.9</v>
      </c>
      <c r="E115" s="589">
        <f>E117+E118+E119</f>
        <v>8398.9</v>
      </c>
      <c r="F115" s="679" t="s">
        <v>185</v>
      </c>
    </row>
    <row r="116" spans="1:6" s="488" customFormat="1" ht="14.25" hidden="1">
      <c r="A116" s="598"/>
      <c r="B116" s="666" t="s">
        <v>194</v>
      </c>
      <c r="C116" s="664"/>
      <c r="D116" s="589"/>
      <c r="E116" s="589"/>
      <c r="F116" s="679"/>
    </row>
    <row r="117" spans="1:6" s="488" customFormat="1" ht="40.5">
      <c r="A117" s="598">
        <v>4541</v>
      </c>
      <c r="B117" s="684" t="s">
        <v>828</v>
      </c>
      <c r="C117" s="668" t="s">
        <v>829</v>
      </c>
      <c r="D117" s="589">
        <f>E117</f>
        <v>6798.9</v>
      </c>
      <c r="E117" s="589">
        <f>[2]aparat!F110+'[2]zags '!F111+'[2]վեկտոր պլյուս'!F111+[2]turq!F111+[2]gjuxatntes!F113+'[2]chanap transp'!F111+'[2]transp nax'!F111+'[2]ajl nax'!F111+'[2]tntes harab'!F113+[2]axb!F111+'[2]srgaka mig'!F111+'[2]bnak shin'!F111+[2]lusav!F111+'[2]hangst sport'!F111+'[2]kent grad'!F111+'[2]mshak palat'!F111+'[2]mshak kazm'!F111+[2]herutahax!F111+[2]texekat!F111+'[2]yndameny mankap.'!F111+[2]gisherotik!F111+'[2]yndam arvest erash'!F111+[2]marzadp!F113+'[2]soc ogn'!F111+'[2]nvir. b`h'!F111+'[2]pah fond '!F111+'[2]kentr. grad'!F112</f>
        <v>6798.9</v>
      </c>
      <c r="F117" s="679" t="s">
        <v>185</v>
      </c>
    </row>
    <row r="118" spans="1:6" s="488" customFormat="1" ht="27" hidden="1">
      <c r="A118" s="598">
        <v>4542</v>
      </c>
      <c r="B118" s="684" t="s">
        <v>830</v>
      </c>
      <c r="C118" s="668" t="s">
        <v>831</v>
      </c>
      <c r="D118" s="589">
        <f>E118</f>
        <v>0</v>
      </c>
      <c r="E118" s="589">
        <f>[2]aparat!F111+'[2]zags '!F112+'[2]վեկտոր պլյուս'!F112+[2]turq!F112+[2]gjuxatntes!F114+'[2]chanap transp'!F112+'[2]transp nax'!F112+'[2]ajl nax'!F112+'[2]tntes harab'!F114+[2]axb!F112+'[2]srgaka mig'!F112+'[2]bnak shin'!F112+[2]lusav!F112+'[2]hangst sport'!F112+'[2]kent grad'!F112+'[2]mshak palat'!F112+'[2]mshak kazm'!F112+[2]herutahax!F112+[2]texekat!F112+'[2]yndameny mankap.'!F112+[2]gisherotik!F112+'[2]yndam arvest erash'!F112+[2]marzadp!F114+'[2]soc ogn'!F112+'[2]nvir. b`h'!F112+'[2]pah fond '!F112</f>
        <v>0</v>
      </c>
      <c r="F118" s="679" t="s">
        <v>185</v>
      </c>
    </row>
    <row r="119" spans="1:6" s="488" customFormat="1" ht="15.75" customHeight="1" thickBot="1">
      <c r="A119" s="598">
        <v>4543</v>
      </c>
      <c r="B119" s="684" t="s">
        <v>832</v>
      </c>
      <c r="C119" s="668" t="s">
        <v>833</v>
      </c>
      <c r="D119" s="595">
        <f>E119</f>
        <v>1600</v>
      </c>
      <c r="E119" s="682">
        <f>[2]marzadproc!F113+'[2]mshak palat'!F113+'[2]hangst sport'!F113+[2]turq!F113+'[2]yndameny mankap.'!F113</f>
        <v>1600</v>
      </c>
      <c r="F119" s="679" t="s">
        <v>185</v>
      </c>
    </row>
    <row r="120" spans="1:6" s="488" customFormat="1" ht="15.75" hidden="1" customHeight="1">
      <c r="A120" s="598"/>
      <c r="B120" s="701" t="s">
        <v>694</v>
      </c>
      <c r="C120" s="668"/>
      <c r="D120" s="680"/>
      <c r="E120" s="680"/>
      <c r="F120" s="679"/>
    </row>
    <row r="121" spans="1:6" s="488" customFormat="1" ht="12.75" hidden="1" customHeight="1">
      <c r="A121" s="598">
        <v>4544</v>
      </c>
      <c r="B121" s="701" t="s">
        <v>834</v>
      </c>
      <c r="C121" s="668"/>
      <c r="D121" s="680">
        <f>E121</f>
        <v>0</v>
      </c>
      <c r="E121" s="680">
        <f>E123+E124</f>
        <v>0</v>
      </c>
      <c r="F121" s="679" t="s">
        <v>185</v>
      </c>
    </row>
    <row r="122" spans="1:6" s="488" customFormat="1" ht="13.5" hidden="1" customHeight="1">
      <c r="A122" s="598"/>
      <c r="B122" s="701" t="s">
        <v>822</v>
      </c>
      <c r="C122" s="668"/>
      <c r="D122" s="680"/>
      <c r="E122" s="680"/>
      <c r="F122" s="679"/>
    </row>
    <row r="123" spans="1:6" s="488" customFormat="1" ht="11.25" hidden="1" customHeight="1">
      <c r="A123" s="702">
        <v>4545</v>
      </c>
      <c r="B123" s="703" t="s">
        <v>823</v>
      </c>
      <c r="C123" s="668"/>
      <c r="D123" s="680">
        <f>E123</f>
        <v>0</v>
      </c>
      <c r="E123" s="680"/>
      <c r="F123" s="679" t="s">
        <v>185</v>
      </c>
    </row>
    <row r="124" spans="1:6" s="488" customFormat="1" ht="13.5" hidden="1" customHeight="1">
      <c r="A124" s="598">
        <v>4546</v>
      </c>
      <c r="B124" s="701" t="s">
        <v>835</v>
      </c>
      <c r="C124" s="668"/>
      <c r="D124" s="680">
        <f>E124</f>
        <v>0</v>
      </c>
      <c r="E124" s="680"/>
      <c r="F124" s="679" t="s">
        <v>185</v>
      </c>
    </row>
    <row r="125" spans="1:6" s="488" customFormat="1" ht="17.25" hidden="1" customHeight="1">
      <c r="A125" s="598">
        <v>4547</v>
      </c>
      <c r="B125" s="701" t="s">
        <v>825</v>
      </c>
      <c r="C125" s="668"/>
      <c r="D125" s="680">
        <f>E125</f>
        <v>0</v>
      </c>
      <c r="E125" s="680"/>
      <c r="F125" s="679" t="s">
        <v>185</v>
      </c>
    </row>
    <row r="126" spans="1:6" s="488" customFormat="1" ht="1.5" hidden="1" customHeight="1" thickBot="1">
      <c r="A126" s="607">
        <v>4548</v>
      </c>
      <c r="B126" s="704" t="s">
        <v>826</v>
      </c>
      <c r="C126" s="672"/>
      <c r="D126" s="692">
        <f>E126</f>
        <v>0</v>
      </c>
      <c r="E126" s="692"/>
      <c r="F126" s="693" t="s">
        <v>185</v>
      </c>
    </row>
    <row r="127" spans="1:6" s="488" customFormat="1" ht="31.5" customHeight="1" thickBot="1">
      <c r="A127" s="654">
        <v>4600</v>
      </c>
      <c r="B127" s="705" t="s">
        <v>836</v>
      </c>
      <c r="C127" s="656" t="s">
        <v>696</v>
      </c>
      <c r="D127" s="657">
        <f>E127</f>
        <v>9683.6890000000003</v>
      </c>
      <c r="E127" s="657">
        <f>E129+E133+E139</f>
        <v>9683.6890000000003</v>
      </c>
      <c r="F127" s="697" t="s">
        <v>185</v>
      </c>
    </row>
    <row r="128" spans="1:6" s="488" customFormat="1" ht="13.5">
      <c r="A128" s="583"/>
      <c r="B128" s="659" t="s">
        <v>694</v>
      </c>
      <c r="C128" s="660"/>
      <c r="D128" s="677"/>
      <c r="E128" s="677"/>
      <c r="F128" s="678"/>
    </row>
    <row r="129" spans="1:6" s="488" customFormat="1" ht="14.25">
      <c r="A129" s="598">
        <v>4610</v>
      </c>
      <c r="B129" s="706" t="s">
        <v>837</v>
      </c>
      <c r="C129" s="689"/>
      <c r="D129" s="595">
        <f>E129</f>
        <v>0</v>
      </c>
      <c r="E129" s="595">
        <f>E131+E132</f>
        <v>0</v>
      </c>
      <c r="F129" s="679" t="s">
        <v>17</v>
      </c>
    </row>
    <row r="130" spans="1:6" s="488" customFormat="1" ht="14.25">
      <c r="A130" s="598"/>
      <c r="B130" s="666" t="s">
        <v>694</v>
      </c>
      <c r="C130" s="689"/>
      <c r="D130" s="595"/>
      <c r="E130" s="595"/>
      <c r="F130" s="679"/>
    </row>
    <row r="131" spans="1:6" s="488" customFormat="1" ht="42.75">
      <c r="A131" s="598">
        <v>4610</v>
      </c>
      <c r="B131" s="707" t="s">
        <v>838</v>
      </c>
      <c r="C131" s="689" t="s">
        <v>839</v>
      </c>
      <c r="D131" s="595">
        <f>E131</f>
        <v>0</v>
      </c>
      <c r="E131" s="595">
        <f>[2]aparat!F115+'[2]zags '!F116+'[2]վեկտոր պլյուս'!F116+[2]turq!F116+[2]gjuxatntes!F118+'[2]chanap transp'!F116+'[2]transp nax'!F116+'[2]ajl nax'!F116+'[2]tntes harab'!F1170+[2]axb!F116+'[2]srgaka mig'!F116+'[2]bnak shin'!F116+[2]lusav!F116+'[2]hangst sport'!F116+'[2]kent grad'!F116+'[2]mshak palat'!F116+'[2]mshak kazm'!F116+[2]herutahax!F116+[2]texekat!F116+'[2]yndameny mankap.'!F116+[2]gisherotik!F116+'[2]yndam arvest erash'!F116+[2]marzadp!F118+'[2]soc ogn'!F116+'[2]nvir. b`h'!F116+'[2]pah fond '!F116</f>
        <v>0</v>
      </c>
      <c r="F131" s="679" t="s">
        <v>185</v>
      </c>
    </row>
    <row r="132" spans="1:6" s="488" customFormat="1" ht="28.5">
      <c r="A132" s="598">
        <v>4620</v>
      </c>
      <c r="B132" s="707" t="s">
        <v>840</v>
      </c>
      <c r="C132" s="689" t="s">
        <v>841</v>
      </c>
      <c r="D132" s="595">
        <f>E132</f>
        <v>0</v>
      </c>
      <c r="E132" s="595">
        <f>[2]aparat!F116+'[2]zags '!F117+'[2]վեկտոր պլյուս'!F117+[2]turq!F117+[2]gjuxatntes!F119+'[2]chanap transp'!F117+'[2]transp nax'!F117+'[2]ajl nax'!F117+'[2]tntes harab'!F1171+[2]axb!F117+'[2]srgaka mig'!F117+'[2]bnak shin'!F117+[2]lusav!F117+'[2]hangst sport'!F117+'[2]kent grad'!F117+'[2]mshak palat'!F117+'[2]mshak kazm'!F117+[2]herutahax!F117+[2]texekat!F117+'[2]yndameny mankap.'!F117+[2]gisherotik!F117+'[2]yndam arvest erash'!F117+[2]marzadp!F119+'[2]soc ogn'!F117+'[2]nvir. b`h'!F117+'[2]pah fond '!F117</f>
        <v>0</v>
      </c>
      <c r="F132" s="679" t="s">
        <v>185</v>
      </c>
    </row>
    <row r="133" spans="1:6" s="488" customFormat="1" ht="39.75" customHeight="1">
      <c r="A133" s="598">
        <v>4630</v>
      </c>
      <c r="B133" s="669" t="s">
        <v>842</v>
      </c>
      <c r="C133" s="664" t="s">
        <v>696</v>
      </c>
      <c r="D133" s="595">
        <f>E133</f>
        <v>9683.6890000000003</v>
      </c>
      <c r="E133" s="595">
        <f>E135+E136+E137+E138</f>
        <v>9683.6890000000003</v>
      </c>
      <c r="F133" s="679" t="s">
        <v>185</v>
      </c>
    </row>
    <row r="134" spans="1:6" s="488" customFormat="1" ht="14.25">
      <c r="A134" s="598"/>
      <c r="B134" s="666" t="s">
        <v>194</v>
      </c>
      <c r="C134" s="664"/>
      <c r="D134" s="595"/>
      <c r="E134" s="595"/>
      <c r="F134" s="679"/>
    </row>
    <row r="135" spans="1:6" s="488" customFormat="1" ht="14.25">
      <c r="A135" s="598">
        <v>4631</v>
      </c>
      <c r="B135" s="667" t="s">
        <v>843</v>
      </c>
      <c r="C135" s="668" t="s">
        <v>844</v>
      </c>
      <c r="D135" s="595">
        <f>E135</f>
        <v>0</v>
      </c>
      <c r="E135" s="595">
        <f>[2]aparat!F123+'[2]zags '!F124+'[2]վեկտոր պլյուս'!F124+[2]turq!F124+[2]gjuxatntes!F126+'[2]chanap transp'!F124+'[2]transp nax'!F124+'[2]ajl nax'!F124+'[2]tntes harab'!F126+[2]axb!F124+'[2]srgaka mig'!F124+'[2]bnak shin'!F124+[2]lusav!F124+'[2]hangst sport'!F124+'[2]kent grad'!F124+'[2]mshak palat'!F124+'[2]mshak kazm'!F124+[2]herutahax!F124+[2]texekat!F124+'[2]yndameny mankap.'!F124+[2]gisherotik!F124+'[2]yndam arvest erash'!F124+[2]marzadp!F126+'[2]soc ogn'!F124+'[2]nvir. b`h'!F124+'[2]pah fond '!F124</f>
        <v>0</v>
      </c>
      <c r="F135" s="679" t="s">
        <v>185</v>
      </c>
    </row>
    <row r="136" spans="1:6" s="488" customFormat="1" ht="27">
      <c r="A136" s="598">
        <v>4632</v>
      </c>
      <c r="B136" s="667" t="s">
        <v>845</v>
      </c>
      <c r="C136" s="668" t="s">
        <v>846</v>
      </c>
      <c r="D136" s="595">
        <f>E136</f>
        <v>0</v>
      </c>
      <c r="E136" s="595">
        <f>[2]aparat!F124+'[2]zags '!F125+'[2]վեկտոր պլյուս'!F125+[2]turq!F125+[2]gjuxatntes!F127+'[2]chanap transp'!F125+'[2]transp nax'!F125+'[2]ajl nax'!F125+'[2]tntes harab'!F127+[2]axb!F125+'[2]srgaka mig'!F125+'[2]bnak shin'!F125+[2]lusav!F125+'[2]hangst sport'!F125+'[2]kent grad'!F125+'[2]mshak palat'!F125+'[2]mshak kazm'!F125+[2]herutahax!F125+[2]texekat!F125+'[2]yndameny mankap.'!F125+[2]gisherotik!F125+'[2]yndam arvest erash'!F125+[2]marzadp!F127+'[2]soc ogn'!F125+'[2]nvir. b`h'!F125+'[2]pah fond '!F125</f>
        <v>0</v>
      </c>
      <c r="F136" s="679" t="s">
        <v>185</v>
      </c>
    </row>
    <row r="137" spans="1:6" s="488" customFormat="1" ht="14.25">
      <c r="A137" s="598">
        <v>4633</v>
      </c>
      <c r="B137" s="667" t="s">
        <v>847</v>
      </c>
      <c r="C137" s="668" t="s">
        <v>848</v>
      </c>
      <c r="D137" s="595">
        <f>E137</f>
        <v>0</v>
      </c>
      <c r="E137" s="595"/>
      <c r="F137" s="679" t="s">
        <v>185</v>
      </c>
    </row>
    <row r="138" spans="1:6" s="488" customFormat="1" ht="14.25" customHeight="1">
      <c r="A138" s="598">
        <v>4634</v>
      </c>
      <c r="B138" s="667" t="s">
        <v>849</v>
      </c>
      <c r="C138" s="668" t="s">
        <v>850</v>
      </c>
      <c r="D138" s="595">
        <f>E138</f>
        <v>9683.6890000000003</v>
      </c>
      <c r="E138" s="595">
        <f>[2]aparat!F126+'[2]zags '!F127+'[2]վեկտոր պլյուս'!F127+[2]turq!F127+[2]gjuxatntes!F129+'[2]chanap transp'!F127+'[2]transp nax'!F127+'[2]ajl nax'!F127+'[2]tntes harab'!F129+[2]axb!F127+'[2]srgaka mig'!F127+'[2]bnak shin'!F127+[2]lusav!F127+'[2]hangst sport'!F127+'[2]mshak palat'!F127+'[2]mshak kazm'!F127+[2]herutahax!F127+[2]texekat!F127+'[2]yndameny mankap.'!F127+[2]gisherotik!F127+'[2]yndam arvest erash'!F127+'[2]soc ogn'!F127+'[2]nvir. b`h'!F127+'[2]pah fond '!F127+'[2]barcraguyn krt.'!F127</f>
        <v>9683.6890000000003</v>
      </c>
      <c r="F138" s="679" t="s">
        <v>185</v>
      </c>
    </row>
    <row r="139" spans="1:6" s="488" customFormat="1" ht="1.5" hidden="1" customHeight="1">
      <c r="A139" s="598">
        <v>4640</v>
      </c>
      <c r="B139" s="669" t="s">
        <v>851</v>
      </c>
      <c r="C139" s="664" t="s">
        <v>696</v>
      </c>
      <c r="D139" s="595">
        <f>E139</f>
        <v>0</v>
      </c>
      <c r="E139" s="595">
        <f>E141</f>
        <v>0</v>
      </c>
      <c r="F139" s="679" t="s">
        <v>185</v>
      </c>
    </row>
    <row r="140" spans="1:6" s="488" customFormat="1" ht="14.25">
      <c r="A140" s="598"/>
      <c r="B140" s="666" t="s">
        <v>194</v>
      </c>
      <c r="C140" s="664"/>
      <c r="D140" s="595"/>
      <c r="E140" s="595"/>
      <c r="F140" s="679"/>
    </row>
    <row r="141" spans="1:6" s="488" customFormat="1" ht="15" thickBot="1">
      <c r="A141" s="607">
        <v>4641</v>
      </c>
      <c r="B141" s="691" t="s">
        <v>852</v>
      </c>
      <c r="C141" s="672" t="s">
        <v>853</v>
      </c>
      <c r="D141" s="708">
        <f>E141</f>
        <v>0</v>
      </c>
      <c r="E141" s="595">
        <f>[2]aparat!F128+'[2]zags '!F129+'[2]վեկտոր պլյուս'!F129+[2]turq!F129+[2]gjuxatntes!F131+'[2]chanap transp'!F129+'[2]transp nax'!F129+'[2]ajl nax'!F129+'[2]tntes harab'!F131+[2]axb!F129+'[2]srgaka mig'!F129+'[2]bnak shin'!F129+[2]lusav!F129+'[2]hangst sport'!F129+'[2]kent grad'!F129+'[2]mshak palat'!F129+'[2]mshak kazm'!F129+[2]herutahax!F129+[2]texekat!F129+'[2]yndameny mankap.'!F129+[2]gisherotik!F129+'[2]yndam arvest erash'!F129+[2]marzadp!F131+'[2]soc ogn'!F129+'[2]nvir. b`h'!F129+'[2]pah fond '!F129</f>
        <v>0</v>
      </c>
      <c r="F141" s="693" t="s">
        <v>185</v>
      </c>
    </row>
    <row r="142" spans="1:6" ht="39" customHeight="1" thickBot="1">
      <c r="A142" s="654">
        <v>4700</v>
      </c>
      <c r="B142" s="709" t="s">
        <v>854</v>
      </c>
      <c r="C142" s="656" t="s">
        <v>696</v>
      </c>
      <c r="D142" s="657">
        <f>E142-[2]ekamut!F124</f>
        <v>7340.7300000000105</v>
      </c>
      <c r="E142" s="657">
        <f>E144+E148+E154+E157+E161+E164+E167</f>
        <v>185340.73</v>
      </c>
      <c r="F142" s="697"/>
    </row>
    <row r="143" spans="1:6" ht="13.5">
      <c r="A143" s="583"/>
      <c r="B143" s="659" t="s">
        <v>694</v>
      </c>
      <c r="C143" s="660"/>
      <c r="D143" s="677"/>
      <c r="E143" s="677"/>
      <c r="F143" s="678"/>
    </row>
    <row r="144" spans="1:6" ht="39.75">
      <c r="A144" s="598">
        <v>4710</v>
      </c>
      <c r="B144" s="669" t="s">
        <v>855</v>
      </c>
      <c r="C144" s="664" t="s">
        <v>696</v>
      </c>
      <c r="D144" s="595">
        <f>E144</f>
        <v>2985</v>
      </c>
      <c r="E144" s="595">
        <f>E146+E147</f>
        <v>2985</v>
      </c>
      <c r="F144" s="679" t="s">
        <v>185</v>
      </c>
    </row>
    <row r="145" spans="1:6" ht="14.25">
      <c r="A145" s="598"/>
      <c r="B145" s="666" t="s">
        <v>194</v>
      </c>
      <c r="C145" s="664"/>
      <c r="D145" s="595"/>
      <c r="E145" s="595"/>
      <c r="F145" s="679"/>
    </row>
    <row r="146" spans="1:6" ht="39.75" customHeight="1">
      <c r="A146" s="598">
        <v>4711</v>
      </c>
      <c r="B146" s="667" t="s">
        <v>856</v>
      </c>
      <c r="C146" s="668" t="s">
        <v>857</v>
      </c>
      <c r="D146" s="595">
        <f>E146</f>
        <v>0</v>
      </c>
      <c r="E146" s="595">
        <f>[2]aparat!F131+'[2]zags '!F132+'[2]վեկտոր պլյուս'!F132+[2]turq!F132+[2]gjuxatntes!F134+'[2]chanap transp'!F132+'[2]transp nax'!F132+'[2]ajl nax'!F132+'[2]tntes harab'!F134+[2]axb!F132+'[2]srgaka mig'!F132+'[2]bnak shin'!F132+[2]lusav!F132+'[2]hangst sport'!F132+'[2]kent grad'!F132+'[2]mshak palat'!F132+'[2]mshak kazm'!F132+[2]herutahax!F132+[2]texekat!F132+'[2]yndameny mankap.'!F132+[2]gisherotik!F132+'[2]yndam arvest erash'!F132+[2]marzadp!F134+'[2]soc ogn'!F132+'[2]nvir. b`h'!F132+'[2]pah fond '!F132</f>
        <v>0</v>
      </c>
      <c r="F146" s="679" t="s">
        <v>185</v>
      </c>
    </row>
    <row r="147" spans="1:6" ht="30" customHeight="1">
      <c r="A147" s="598">
        <v>4712</v>
      </c>
      <c r="B147" s="667" t="s">
        <v>858</v>
      </c>
      <c r="C147" s="668" t="s">
        <v>859</v>
      </c>
      <c r="D147" s="595">
        <f>E147</f>
        <v>2985</v>
      </c>
      <c r="E147" s="595">
        <f>[2]aparat!F132+'[2]zags '!F133+'[2]վեկտոր պլյուս'!F133+[2]turq!F133+[2]gjuxatntes!F135+'[2]chanap transp'!F133+'[2]transp nax'!F133+'[2]ajl nax'!F133+'[2]tntes harab'!F135+[2]axb!F133+'[2]srgaka mig'!F133+'[2]bnak shin'!F133+[2]lusav!F133+'[2]hangst sport'!F133+'[2]mshak palat'!F133+'[2]mshak kazm'!F133+[2]herutahax!F133+[2]texekat!F133+'[2]yndameny mankap.'!F133+[2]gisherotik!F133+'[2]yndam arvest erash'!F133+'[2]soc ogn'!F133+'[2]nvir. b`h'!F133+'[2]pah fond '!F133+'[2]qax. kusakc.'!F133+[2]kronakan!F32+'[2]himn,krt'!J32</f>
        <v>2985</v>
      </c>
      <c r="F147" s="679" t="s">
        <v>185</v>
      </c>
    </row>
    <row r="148" spans="1:6" ht="55.5" customHeight="1">
      <c r="A148" s="598">
        <v>4720</v>
      </c>
      <c r="B148" s="669" t="s">
        <v>860</v>
      </c>
      <c r="C148" s="501" t="s">
        <v>185</v>
      </c>
      <c r="D148" s="595">
        <f>E148</f>
        <v>3700</v>
      </c>
      <c r="E148" s="595">
        <f>E150+E151+E152+E153</f>
        <v>3700</v>
      </c>
      <c r="F148" s="679" t="s">
        <v>185</v>
      </c>
    </row>
    <row r="149" spans="1:6" ht="14.25">
      <c r="A149" s="598"/>
      <c r="B149" s="666" t="s">
        <v>194</v>
      </c>
      <c r="C149" s="664"/>
      <c r="D149" s="595"/>
      <c r="E149" s="595"/>
      <c r="F149" s="679"/>
    </row>
    <row r="150" spans="1:6" ht="14.25">
      <c r="A150" s="598">
        <v>4721</v>
      </c>
      <c r="B150" s="667" t="s">
        <v>861</v>
      </c>
      <c r="C150" s="668" t="s">
        <v>862</v>
      </c>
      <c r="D150" s="595">
        <f>E150</f>
        <v>0</v>
      </c>
      <c r="E150" s="595">
        <f>[2]aparat!F134+'[2]zags '!F135+'[2]վեկտոր պլյուս'!F135+[2]turq!F135+[2]gjuxatntes!F137+'[2]chanap transp'!F135+'[2]transp nax'!F135+'[2]ajl nax'!F135+'[2]tntes harab'!F137+[2]axb!F135+'[2]srgaka mig'!F135+'[2]bnak shin'!F135+[2]lusav!F135+'[2]hangst sport'!F135+'[2]kent grad'!F135+'[2]mshak palat'!F135+'[2]mshak kazm'!F135+[2]herutahax!F135+[2]texekat!F135+'[2]yndameny mankap.'!F135+[2]gisherotik!F135+'[2]yndam arvest erash'!F135+[2]marzadp!F137+'[2]soc ogn'!F135+'[2]nvir. b`h'!F135+'[2]pah fond '!F135</f>
        <v>0</v>
      </c>
      <c r="F150" s="679" t="s">
        <v>185</v>
      </c>
    </row>
    <row r="151" spans="1:6" ht="14.25">
      <c r="A151" s="598">
        <v>4722</v>
      </c>
      <c r="B151" s="667" t="s">
        <v>863</v>
      </c>
      <c r="C151" s="570">
        <v>4822</v>
      </c>
      <c r="D151" s="595">
        <f>E151</f>
        <v>0</v>
      </c>
      <c r="E151" s="595">
        <f>[2]aparat!F135+'[2]zags '!F136+'[2]վեկտոր պլյուս'!F136+[2]turq!F136+[2]gjuxatntes!F138+'[2]chanap transp'!F136+'[2]transp nax'!F136+'[2]ajl nax'!F136+'[2]tntes harab'!F138+[2]axb!F136+'[2]srgaka mig'!F136+'[2]bnak shin'!F136+[2]lusav!F136+'[2]hangst sport'!F136+'[2]kent grad'!F136+'[2]mshak palat'!F136+'[2]mshak kazm'!F136+[2]herutahax!F136+[2]texekat!F136+'[2]yndameny mankap.'!F136+[2]gisherotik!F136+'[2]yndam arvest erash'!F136+[2]marzadp!F138+'[2]soc ogn'!F136+'[2]nvir. b`h'!F136+'[2]pah fond '!F136</f>
        <v>0</v>
      </c>
      <c r="F151" s="679" t="s">
        <v>185</v>
      </c>
    </row>
    <row r="152" spans="1:6" ht="14.25">
      <c r="A152" s="598">
        <v>4723</v>
      </c>
      <c r="B152" s="667" t="s">
        <v>864</v>
      </c>
      <c r="C152" s="668" t="s">
        <v>865</v>
      </c>
      <c r="D152" s="595">
        <f>E152</f>
        <v>3700</v>
      </c>
      <c r="E152" s="595">
        <f>[2]aparat!F136+'[2]zags '!F137+'[2]վեկտոր պլյուս'!F137+[2]turq!F137+[2]gjuxatntes!F139+'[2]chanap transp'!F137+'[2]transp nax'!F137+'[2]ajl nax'!F137+'[2]tntes harab'!F139+[2]axb!F137+'[2]srgaka mig'!F137+'[2]bnak shin'!F137+[2]lusav!F137+'[2]hangst sport'!F137+'[2]mshak palat'!F137+'[2]mshak kazm'!F137+[2]herutahax!F137+[2]texekat!F137+'[2]yndameny mankap.'!F137+[2]gisherotik!F137+'[2]yndam arvest erash'!F137+'[2]soc ogn'!F137+'[2]nvir. b`h'!F137+'[2]pah fond '!F137+'[2]kentr. grad'!F138</f>
        <v>3700</v>
      </c>
      <c r="F152" s="679" t="s">
        <v>185</v>
      </c>
    </row>
    <row r="153" spans="1:6" ht="27">
      <c r="A153" s="598">
        <v>4724</v>
      </c>
      <c r="B153" s="667" t="s">
        <v>866</v>
      </c>
      <c r="C153" s="668" t="s">
        <v>867</v>
      </c>
      <c r="D153" s="595">
        <f>E153</f>
        <v>0</v>
      </c>
      <c r="E153" s="595">
        <f>[2]aparat!F137+'[2]zags '!F138+'[2]վեկտոր պլյուս'!F138+[2]turq!F138+[2]gjuxatntes!F140+'[2]chanap transp'!F138+'[2]transp nax'!F138+'[2]ajl nax'!F138+'[2]tntes harab'!F140+[2]axb!F138+'[2]srgaka mig'!F138+'[2]bnak shin'!F138+[2]lusav!F138+'[2]hangst sport'!F138+'[2]kent grad'!F138+'[2]mshak palat'!F138+'[2]mshak kazm'!F138+[2]herutahax!F138+[2]texekat!F138+'[2]yndameny mankap.'!F138+[2]gisherotik!F138+'[2]yndam arvest erash'!F138+[2]marzadp!F140+'[2]soc ogn'!F138+'[2]nvir. b`h'!F138+'[2]pah fond '!F138</f>
        <v>0</v>
      </c>
      <c r="F153" s="679" t="s">
        <v>185</v>
      </c>
    </row>
    <row r="154" spans="1:6" ht="27">
      <c r="A154" s="598">
        <v>4730</v>
      </c>
      <c r="B154" s="669" t="s">
        <v>868</v>
      </c>
      <c r="C154" s="664" t="s">
        <v>696</v>
      </c>
      <c r="D154" s="595">
        <f>E154</f>
        <v>0</v>
      </c>
      <c r="E154" s="595">
        <f>E156</f>
        <v>0</v>
      </c>
      <c r="F154" s="679" t="s">
        <v>185</v>
      </c>
    </row>
    <row r="155" spans="1:6" ht="14.25">
      <c r="A155" s="598"/>
      <c r="B155" s="666" t="s">
        <v>194</v>
      </c>
      <c r="C155" s="664"/>
      <c r="D155" s="595"/>
      <c r="E155" s="595"/>
      <c r="F155" s="679"/>
    </row>
    <row r="156" spans="1:6" ht="27">
      <c r="A156" s="598">
        <v>4731</v>
      </c>
      <c r="B156" s="700" t="s">
        <v>869</v>
      </c>
      <c r="C156" s="668" t="s">
        <v>870</v>
      </c>
      <c r="D156" s="595">
        <f>E156</f>
        <v>0</v>
      </c>
      <c r="E156" s="595">
        <f>[2]aparat!F139+'[2]zags '!F140+'[2]վեկտոր պլյուս'!F140+[2]turq!F140+[2]gjuxatntes!F142+'[2]chanap transp'!F140+'[2]transp nax'!F140+'[2]ajl nax'!F140+'[2]tntes harab'!F142+[2]axb!F140+'[2]srgaka mig'!F140+'[2]bnak shin'!F140+[2]lusav!F140+'[2]hangst sport'!F140+'[2]kent grad'!F140+'[2]mshak palat'!F140+'[2]mshak kazm'!F140+[2]herutahax!F140+[2]texekat!F140+'[2]yndameny mankap.'!F140+[2]gisherotik!F140+'[2]yndam arvest erash'!F140+[2]marzadp!F142+'[2]soc ogn'!F140+'[2]nvir. b`h'!F140+'[2]pah fond '!F140</f>
        <v>0</v>
      </c>
      <c r="F156" s="679" t="s">
        <v>185</v>
      </c>
    </row>
    <row r="157" spans="1:6" ht="53.25">
      <c r="A157" s="598">
        <v>4740</v>
      </c>
      <c r="B157" s="669" t="s">
        <v>871</v>
      </c>
      <c r="C157" s="664" t="s">
        <v>696</v>
      </c>
      <c r="D157" s="595">
        <f>E157</f>
        <v>0</v>
      </c>
      <c r="E157" s="595">
        <f>E159+E160</f>
        <v>0</v>
      </c>
      <c r="F157" s="679" t="s">
        <v>185</v>
      </c>
    </row>
    <row r="158" spans="1:6" ht="14.25">
      <c r="A158" s="598"/>
      <c r="B158" s="666" t="s">
        <v>194</v>
      </c>
      <c r="C158" s="664"/>
      <c r="D158" s="595"/>
      <c r="E158" s="595"/>
      <c r="F158" s="679"/>
    </row>
    <row r="159" spans="1:6" ht="16.5" customHeight="1">
      <c r="A159" s="598">
        <v>4741</v>
      </c>
      <c r="B159" s="667" t="s">
        <v>872</v>
      </c>
      <c r="C159" s="668" t="s">
        <v>873</v>
      </c>
      <c r="D159" s="595">
        <f>E159</f>
        <v>0</v>
      </c>
      <c r="E159" s="595">
        <f>[2]aparat!F141+'[2]zags '!F142+'[2]վեկտոր պլյուս'!F142+[2]turq!F142+[2]gjuxatntes!F144+'[2]chanap transp'!F142+'[2]transp nax'!F142+'[2]ajl nax'!F142+'[2]tntes harab'!F144+[2]axb!F142+'[2]srgaka mig'!F142+'[2]bnak shin'!F142+[2]lusav!F142+'[2]hangst sport'!F142+'[2]kent grad'!F142+'[2]mshak palat'!F142+'[2]mshak kazm'!F142+[2]herutahax!F142+[2]texekat!F142+'[2]yndameny mankap.'!F142+[2]gisherotik!F142+'[2]yndam arvest erash'!F142+[2]marzadp!F144+'[2]soc ogn'!F142+'[2]nvir. b`h'!F142+'[2]pah fond '!F142</f>
        <v>0</v>
      </c>
      <c r="F159" s="679" t="s">
        <v>185</v>
      </c>
    </row>
    <row r="160" spans="1:6" ht="27">
      <c r="A160" s="598">
        <v>4742</v>
      </c>
      <c r="B160" s="667" t="s">
        <v>874</v>
      </c>
      <c r="C160" s="668" t="s">
        <v>875</v>
      </c>
      <c r="D160" s="595">
        <f>E160</f>
        <v>0</v>
      </c>
      <c r="E160" s="595">
        <f>[2]aparat!F142+'[2]zags '!F143+'[2]վեկտոր պլյուս'!F143+[2]turq!F143+[2]gjuxatntes!F145+'[2]chanap transp'!F143+'[2]transp nax'!F143+'[2]ajl nax'!F143+'[2]tntes harab'!F145+[2]axb!F143+'[2]srgaka mig'!F143+'[2]bnak shin'!F143+[2]lusav!F143+'[2]hangst sport'!F143+'[2]kent grad'!F143+'[2]mshak palat'!F143+'[2]mshak kazm'!F143+[2]herutahax!F143+[2]texekat!F143+'[2]yndameny mankap.'!F143+[2]gisherotik!F143+'[2]yndam arvest erash'!F143+[2]marzadp!F145+'[2]soc ogn'!F143+'[2]nvir. b`h'!F143+'[2]pah fond '!F143</f>
        <v>0</v>
      </c>
      <c r="F160" s="679" t="s">
        <v>185</v>
      </c>
    </row>
    <row r="161" spans="1:6" ht="54">
      <c r="A161" s="598">
        <v>4750</v>
      </c>
      <c r="B161" s="669" t="s">
        <v>876</v>
      </c>
      <c r="C161" s="664" t="s">
        <v>696</v>
      </c>
      <c r="D161" s="595">
        <f>E161</f>
        <v>0</v>
      </c>
      <c r="E161" s="595">
        <f>E163</f>
        <v>0</v>
      </c>
      <c r="F161" s="679" t="s">
        <v>185</v>
      </c>
    </row>
    <row r="162" spans="1:6" ht="14.25">
      <c r="A162" s="598"/>
      <c r="B162" s="666" t="s">
        <v>194</v>
      </c>
      <c r="C162" s="664"/>
      <c r="D162" s="595"/>
      <c r="E162" s="595"/>
      <c r="F162" s="679"/>
    </row>
    <row r="163" spans="1:6" ht="45" customHeight="1">
      <c r="A163" s="598">
        <v>4751</v>
      </c>
      <c r="B163" s="667" t="s">
        <v>877</v>
      </c>
      <c r="C163" s="668" t="s">
        <v>878</v>
      </c>
      <c r="D163" s="595">
        <f>E163</f>
        <v>0</v>
      </c>
      <c r="E163" s="595">
        <f>[2]aparat!F144+'[2]zags '!F145+'[2]վեկտոր պլյուս'!F145+[2]turq!F145+[2]gjuxatntes!F147+'[2]chanap transp'!F145+'[2]transp nax'!F145+'[2]ajl nax'!F145+'[2]tntes harab'!F147+[2]axb!F145+'[2]srgaka mig'!F145+'[2]bnak shin'!F145+[2]lusav!F145+'[2]hangst sport'!F145+'[2]kent grad'!F145+'[2]mshak palat'!F145+'[2]mshak kazm'!F145+[2]herutahax!F145+[2]texekat!F145+'[2]yndameny mankap.'!F145+[2]gisherotik!F145+'[2]yndam arvest erash'!F145+[2]marzadp!F147+'[2]soc ogn'!F145+'[2]nvir. b`h'!F145+'[2]pah fond '!F145</f>
        <v>0</v>
      </c>
      <c r="F163" s="679" t="s">
        <v>185</v>
      </c>
    </row>
    <row r="164" spans="1:6" ht="14.25">
      <c r="A164" s="598">
        <v>4760</v>
      </c>
      <c r="B164" s="669" t="s">
        <v>879</v>
      </c>
      <c r="C164" s="664" t="s">
        <v>696</v>
      </c>
      <c r="D164" s="595">
        <f>E164</f>
        <v>0</v>
      </c>
      <c r="E164" s="595">
        <f>E166</f>
        <v>0</v>
      </c>
      <c r="F164" s="679" t="s">
        <v>185</v>
      </c>
    </row>
    <row r="165" spans="1:6" ht="14.25">
      <c r="A165" s="598"/>
      <c r="B165" s="666" t="s">
        <v>194</v>
      </c>
      <c r="C165" s="664"/>
      <c r="D165" s="595"/>
      <c r="E165" s="595"/>
      <c r="F165" s="679"/>
    </row>
    <row r="166" spans="1:6" ht="14.25">
      <c r="A166" s="598">
        <v>4761</v>
      </c>
      <c r="B166" s="667" t="s">
        <v>880</v>
      </c>
      <c r="C166" s="668" t="s">
        <v>881</v>
      </c>
      <c r="D166" s="595">
        <f>E166</f>
        <v>0</v>
      </c>
      <c r="E166" s="595">
        <f>[2]aparat!F146+'[2]zags '!F147+'[2]վեկտոր պլյուս'!F147+[2]turq!F147+[2]gjuxatntes!F149+'[2]chanap transp'!F147+'[2]transp nax'!F147+'[2]ajl nax'!F147+'[2]tntes harab'!F149+[2]axb!F147+'[2]srgaka mig'!F147+'[2]bnak shin'!F147+[2]lusav!F147+'[2]hangst sport'!F147+'[2]kent grad'!F147+'[2]mshak palat'!F147+'[2]mshak kazm'!F147+[2]herutahax!F147+[2]texekat!F147+'[2]yndameny mankap.'!F147+[2]gisherotik!F147+'[2]yndam arvest erash'!F147+[2]marzadp!F149+'[2]soc ogn'!F147+'[2]nvir. b`h'!F147+'[2]pah fond '!F147</f>
        <v>0</v>
      </c>
      <c r="F166" s="679" t="s">
        <v>185</v>
      </c>
    </row>
    <row r="167" spans="1:6" ht="14.25">
      <c r="A167" s="598">
        <v>4770</v>
      </c>
      <c r="B167" s="669" t="s">
        <v>882</v>
      </c>
      <c r="C167" s="664" t="s">
        <v>696</v>
      </c>
      <c r="D167" s="595">
        <f>D169</f>
        <v>655.73000000001048</v>
      </c>
      <c r="E167" s="595">
        <f>E169</f>
        <v>178655.73</v>
      </c>
      <c r="F167" s="679"/>
    </row>
    <row r="168" spans="1:6" ht="14.25">
      <c r="A168" s="598"/>
      <c r="B168" s="666" t="s">
        <v>194</v>
      </c>
      <c r="C168" s="664"/>
      <c r="D168" s="595"/>
      <c r="E168" s="595"/>
      <c r="F168" s="679"/>
    </row>
    <row r="169" spans="1:6" ht="14.25" customHeight="1">
      <c r="A169" s="598">
        <v>4771</v>
      </c>
      <c r="B169" s="667" t="s">
        <v>883</v>
      </c>
      <c r="C169" s="668" t="s">
        <v>884</v>
      </c>
      <c r="D169" s="595">
        <f>E169+F169-[2]ekamut!F124</f>
        <v>655.73000000001048</v>
      </c>
      <c r="E169" s="595">
        <f>'[2]gorc caxs'!G307</f>
        <v>178655.73</v>
      </c>
      <c r="F169" s="679"/>
    </row>
    <row r="170" spans="1:6" ht="27.75" customHeight="1" thickBot="1">
      <c r="A170" s="607">
        <v>4772</v>
      </c>
      <c r="B170" s="710" t="s">
        <v>885</v>
      </c>
      <c r="C170" s="711" t="s">
        <v>696</v>
      </c>
      <c r="D170" s="708">
        <f>E170</f>
        <v>178000</v>
      </c>
      <c r="E170" s="708">
        <f>[2]ekamut!F124</f>
        <v>178000</v>
      </c>
      <c r="F170" s="693"/>
    </row>
    <row r="171" spans="1:6" s="715" customFormat="1" ht="48" customHeight="1" thickBot="1">
      <c r="A171" s="654">
        <v>5000</v>
      </c>
      <c r="B171" s="712" t="s">
        <v>886</v>
      </c>
      <c r="C171" s="656" t="s">
        <v>696</v>
      </c>
      <c r="D171" s="713">
        <f>F171</f>
        <v>2485282.9629999995</v>
      </c>
      <c r="E171" s="714" t="s">
        <v>185</v>
      </c>
      <c r="F171" s="713">
        <f>F173+F191+F197+F200</f>
        <v>2485282.9629999995</v>
      </c>
    </row>
    <row r="172" spans="1:6" ht="12.75" customHeight="1" thickBot="1">
      <c r="A172" s="716"/>
      <c r="B172" s="717" t="s">
        <v>694</v>
      </c>
      <c r="C172" s="718"/>
      <c r="D172" s="719"/>
      <c r="E172" s="719"/>
      <c r="F172" s="720"/>
    </row>
    <row r="173" spans="1:6" ht="24.75" customHeight="1" thickBot="1">
      <c r="A173" s="654">
        <v>5100</v>
      </c>
      <c r="B173" s="675" t="s">
        <v>887</v>
      </c>
      <c r="C173" s="656" t="s">
        <v>696</v>
      </c>
      <c r="D173" s="713">
        <f>F173</f>
        <v>2485282.9629999995</v>
      </c>
      <c r="E173" s="721" t="s">
        <v>185</v>
      </c>
      <c r="F173" s="643">
        <f>F175+F180+F185</f>
        <v>2485282.9629999995</v>
      </c>
    </row>
    <row r="174" spans="1:6" ht="16.5" customHeight="1">
      <c r="A174" s="583"/>
      <c r="B174" s="659" t="s">
        <v>694</v>
      </c>
      <c r="C174" s="660"/>
      <c r="D174" s="722"/>
      <c r="E174" s="722"/>
      <c r="F174" s="662"/>
    </row>
    <row r="175" spans="1:6" ht="24.75" customHeight="1">
      <c r="A175" s="598">
        <v>5110</v>
      </c>
      <c r="B175" s="669" t="s">
        <v>888</v>
      </c>
      <c r="C175" s="664" t="s">
        <v>696</v>
      </c>
      <c r="D175" s="589">
        <f>F175</f>
        <v>2438123.6629999997</v>
      </c>
      <c r="E175" s="540" t="s">
        <v>185</v>
      </c>
      <c r="F175" s="723">
        <f>F177+F178+F179</f>
        <v>2438123.6629999997</v>
      </c>
    </row>
    <row r="176" spans="1:6" ht="15" customHeight="1">
      <c r="A176" s="598"/>
      <c r="B176" s="666" t="s">
        <v>194</v>
      </c>
      <c r="C176" s="664"/>
      <c r="D176" s="589"/>
      <c r="E176" s="589"/>
      <c r="F176" s="665"/>
    </row>
    <row r="177" spans="1:6" ht="14.25" customHeight="1">
      <c r="A177" s="598">
        <v>5111</v>
      </c>
      <c r="B177" s="667" t="s">
        <v>889</v>
      </c>
      <c r="C177" s="724" t="s">
        <v>890</v>
      </c>
      <c r="D177" s="595">
        <f>F177</f>
        <v>0</v>
      </c>
      <c r="E177" s="725" t="s">
        <v>185</v>
      </c>
      <c r="F177" s="595">
        <f>[2]aparat!F151+'[2]zags '!F152+'[2]վեկտոր պլյուս'!F152+[2]turq!F152+[2]gjuxatntes!F154+'[2]chanap transp'!F152+'[2]transp nax'!F152+'[2]ajl nax'!F152+[2]axb!F152+'[2]srgaka mig'!F152+'[2]bnak shin'!F152+[2]lusav!F152+'[2]hangst sport'!F152+'[2]kent grad'!F152+'[2]mshak palat'!F152+'[2]mshak kazm'!F152+[2]herutahax!F152+[2]texekat!F152+'[2]yndameny mankap.'!F152+[2]gisherotik!F152+'[2]yndam arvest erash'!F152+[2]marzadp!F154+'[2]soc ogn'!F152+'[2]nvir. b`h'!F152+'[2]pah fond '!F152</f>
        <v>0</v>
      </c>
    </row>
    <row r="178" spans="1:6" ht="19.5" customHeight="1">
      <c r="A178" s="598">
        <v>5112</v>
      </c>
      <c r="B178" s="667" t="s">
        <v>891</v>
      </c>
      <c r="C178" s="724" t="s">
        <v>892</v>
      </c>
      <c r="D178" s="595">
        <f>F178</f>
        <v>670314.89500000002</v>
      </c>
      <c r="E178" s="725" t="s">
        <v>185</v>
      </c>
      <c r="F178" s="595">
        <f>[2]aparat!F152+'[2]zags '!F153+'[2]վեկտոր պլյուս'!F153+[2]turq!F153+[2]gjuxatntes!F155+'[2]chanap transp'!F153+'[2]transp nax'!F153+'[2]ajl nax'!F153+[2]axb!F153+'[2]srgaka mig'!F153+'[2]bnak shin'!F153+[2]lusav!F153+'[2]hangst sport'!F153+'[2]kent grad'!F153+'[2]mshak palat'!F153+'[2]mshak kazm'!F153+[2]herutahax!F153+[2]texekat!F153+'[2]yndameny mankap.'!F153+[2]gisherotik!F153+'[2]yndam arvest erash'!F153+[2]marzadp!F155+'[2]soc ogn'!F153+'[2]nvir. b`h'!F153+'[2]pah fond '!F153+[2]jramatakararum!F153+[2]gazafikacum!F134</f>
        <v>670314.89500000002</v>
      </c>
    </row>
    <row r="179" spans="1:6" ht="13.5" customHeight="1">
      <c r="A179" s="598">
        <v>5113</v>
      </c>
      <c r="B179" s="667" t="s">
        <v>893</v>
      </c>
      <c r="C179" s="724" t="s">
        <v>894</v>
      </c>
      <c r="D179" s="589">
        <f>F179</f>
        <v>1767808.7679999999</v>
      </c>
      <c r="E179" s="726" t="s">
        <v>185</v>
      </c>
      <c r="F179" s="589">
        <f>[2]aparat!F153+'[2]zags '!F154+'[2]վեկտոր պլյուս'!F154+[2]turq!F154+[2]gjuxatntes!F156+'[2]chanap transp'!F154+'[2]transp nax'!F154+'[2]ajl nax'!F154+[2]axb!F154+'[2]srgaka mig'!F154+'[2]bnak shin'!F154+[2]lusav!F154+'[2]hangst sport'!F154+'[2]mshak palat'!F154+'[2]mshak kazm'!F154+[2]herutahax!F154+[2]texekat!F154+'[2]yndameny mankap.'!F154+[2]gisherotik!F154+'[2]yndam arvest erash'!F154+'[2]soc ogn'!F154+'[2]nvir. b`h'!F154+'[2]pah fond '!F154+[2]jramatakararum!F154+'[2]kentr. grad'!F155</f>
        <v>1767808.7679999999</v>
      </c>
    </row>
    <row r="180" spans="1:6" ht="13.5" customHeight="1">
      <c r="A180" s="598">
        <v>5120</v>
      </c>
      <c r="B180" s="669" t="s">
        <v>895</v>
      </c>
      <c r="C180" s="664" t="s">
        <v>696</v>
      </c>
      <c r="D180" s="595">
        <f>F180</f>
        <v>9384.7999999999993</v>
      </c>
      <c r="E180" s="514" t="s">
        <v>185</v>
      </c>
      <c r="F180" s="727">
        <f>F182+F183+F184</f>
        <v>9384.7999999999993</v>
      </c>
    </row>
    <row r="181" spans="1:6" ht="13.5" customHeight="1">
      <c r="A181" s="598"/>
      <c r="B181" s="728" t="s">
        <v>194</v>
      </c>
      <c r="C181" s="664"/>
      <c r="D181" s="595"/>
      <c r="E181" s="595"/>
      <c r="F181" s="729"/>
    </row>
    <row r="182" spans="1:6" ht="13.5" customHeight="1">
      <c r="A182" s="598">
        <v>5121</v>
      </c>
      <c r="B182" s="667" t="s">
        <v>896</v>
      </c>
      <c r="C182" s="724" t="s">
        <v>897</v>
      </c>
      <c r="D182" s="595">
        <f>F182</f>
        <v>0</v>
      </c>
      <c r="E182" s="725" t="s">
        <v>185</v>
      </c>
      <c r="F182" s="595">
        <f>[2]aparat!F154+'[2]zags '!F155+'[2]վեկտոր պլյուս'!F155+[2]turq!F155+[2]gjuxatntes!F157+'[2]chanap transp'!F155+'[2]transp nax'!F155+'[2]ajl nax'!F155+[2]axb!F155+'[2]srgaka mig'!F155+'[2]bnak shin'!F155+[2]lusav!F155+'[2]hangst sport'!F155+'[2]kent grad'!F155+'[2]mshak palat'!F155+'[2]mshak kazm'!F155+[2]herutahax!F155+[2]texekat!F155+'[2]yndameny mankap.'!F155+[2]gisherotik!F155+'[2]yndam arvest erash'!F155+[2]marzadp!F157+'[2]soc ogn'!F155+'[2]nvir. b`h'!F155+'[2]pah fond '!F155</f>
        <v>0</v>
      </c>
    </row>
    <row r="183" spans="1:6" ht="13.5" customHeight="1">
      <c r="A183" s="598">
        <v>5122</v>
      </c>
      <c r="B183" s="667" t="s">
        <v>898</v>
      </c>
      <c r="C183" s="724" t="s">
        <v>899</v>
      </c>
      <c r="D183" s="595">
        <f>F183</f>
        <v>5295</v>
      </c>
      <c r="E183" s="725" t="s">
        <v>185</v>
      </c>
      <c r="F183" s="595">
        <f>[2]aparat!F155+'[2]zags '!F156+'[2]վեկտոր պլյուս'!F156+[2]turq!F156+[2]gjuxatntes!F158+'[2]chanap transp'!F156+'[2]transp nax'!F156+'[2]ajl nax'!F156+[2]axb!F156+'[2]srgaka mig'!F156+'[2]bnak shin'!F156+[2]lusav!F156+'[2]hangst sport'!F156+'[2]kent grad'!F156+'[2]mshak palat'!F156+'[2]mshak kazm'!F156+[2]herutahax!F156+[2]texekat!F156+'[2]yndameny mankap.'!F156+[2]gisherotik!F156+'[2]yndam arvest erash'!F156+[2]marzadp!F158+'[2]soc ogn'!F156+'[2]nvir. b`h'!F156+'[2]pah fond '!F156</f>
        <v>5295</v>
      </c>
    </row>
    <row r="184" spans="1:6" ht="13.5" customHeight="1">
      <c r="A184" s="598">
        <v>5123</v>
      </c>
      <c r="B184" s="667" t="s">
        <v>900</v>
      </c>
      <c r="C184" s="724" t="s">
        <v>901</v>
      </c>
      <c r="D184" s="595">
        <f>F184</f>
        <v>4089.8</v>
      </c>
      <c r="E184" s="725" t="s">
        <v>185</v>
      </c>
      <c r="F184" s="595">
        <f>[2]aparat!F156+'[2]zags '!F157+'[2]վեկտոր պլյուս'!F157+[2]turq!F157+[2]gjuxatntes!F159+'[2]chanap transp'!F157+'[2]transp nax'!F157+'[2]ajl nax'!F157+[2]axb!F157+'[2]srgaka mig'!F157+'[2]bnak shin'!F157+[2]lusav!F157+'[2]hangst sport'!F157+'[2]kent grad'!F157+'[2]mshak palat'!F157+'[2]mshak kazm'!F157+[2]herutahax!F157+[2]texekat!F157+'[2]yndameny mankap.'!F157+[2]gisherotik!F157+'[2]yndam arvest erash'!F157+[2]marzadp!F159+'[2]soc ogn'!F157+'[2]nvir. b`h'!F157+'[2]pah fond '!F157</f>
        <v>4089.8</v>
      </c>
    </row>
    <row r="185" spans="1:6" ht="13.5" customHeight="1">
      <c r="A185" s="598">
        <v>5130</v>
      </c>
      <c r="B185" s="669" t="s">
        <v>902</v>
      </c>
      <c r="C185" s="664" t="s">
        <v>696</v>
      </c>
      <c r="D185" s="595">
        <f>F185</f>
        <v>37774.5</v>
      </c>
      <c r="E185" s="514" t="s">
        <v>185</v>
      </c>
      <c r="F185" s="727">
        <f>F187+F188+F189+F190</f>
        <v>37774.5</v>
      </c>
    </row>
    <row r="186" spans="1:6" ht="13.5" customHeight="1">
      <c r="A186" s="598"/>
      <c r="B186" s="666" t="s">
        <v>194</v>
      </c>
      <c r="C186" s="664"/>
      <c r="D186" s="595"/>
      <c r="E186" s="595"/>
      <c r="F186" s="729"/>
    </row>
    <row r="187" spans="1:6" ht="13.5" customHeight="1">
      <c r="A187" s="598">
        <v>5131</v>
      </c>
      <c r="B187" s="667" t="s">
        <v>903</v>
      </c>
      <c r="C187" s="724" t="s">
        <v>904</v>
      </c>
      <c r="D187" s="595">
        <f>F187</f>
        <v>1000</v>
      </c>
      <c r="E187" s="725" t="s">
        <v>185</v>
      </c>
      <c r="F187" s="595">
        <f>[2]aparat!F157+'[2]zags '!F158+'[2]վեկտոր պլյուս'!F158+[2]turq!F158+[2]gjuxatntes!F160+'[2]chanap transp'!F158+'[2]transp nax'!F158+'[2]ajl nax'!F158+[2]axb!F158+'[2]srgaka mig'!F158+'[2]bnak shin'!F158+[2]lusav!F158+'[2]hangst sport'!F158+'[2]kent grad'!F158+'[2]mshak palat'!F158+'[2]mshak kazm'!F158+[2]herutahax!F158+[2]texekat!F158+'[2]yndameny mankap.'!F158+[2]gisherotik!F158+'[2]yndam arvest erash'!F158+[2]marzadp!F160+'[2]soc ogn'!F158+'[2]nvir. b`h'!F158+'[2]pah fond '!F158</f>
        <v>1000</v>
      </c>
    </row>
    <row r="188" spans="1:6" ht="13.5" customHeight="1">
      <c r="A188" s="598">
        <v>5132</v>
      </c>
      <c r="B188" s="667" t="s">
        <v>905</v>
      </c>
      <c r="C188" s="724" t="s">
        <v>906</v>
      </c>
      <c r="D188" s="595">
        <f>F188</f>
        <v>0</v>
      </c>
      <c r="E188" s="725" t="s">
        <v>185</v>
      </c>
      <c r="F188" s="595">
        <f>[2]aparat!F158+'[2]zags '!F159+'[2]վեկտոր պլյուս'!F159+[2]turq!F159+[2]gjuxatntes!F161+'[2]chanap transp'!F159+'[2]transp nax'!F159+'[2]ajl nax'!F159+[2]axb!F159+'[2]srgaka mig'!F159+'[2]bnak shin'!F159+[2]lusav!F159+'[2]hangst sport'!F159+'[2]kent grad'!F159+'[2]mshak palat'!F159+'[2]mshak kazm'!F159+[2]herutahax!F159+[2]texekat!F159+'[2]yndameny mankap.'!F159+[2]gisherotik!F159+'[2]yndam arvest erash'!F159+[2]marzadp!F161+'[2]soc ogn'!F159+'[2]nvir. b`h'!F159+'[2]pah fond '!F159</f>
        <v>0</v>
      </c>
    </row>
    <row r="189" spans="1:6" ht="13.5" customHeight="1">
      <c r="A189" s="598">
        <v>5133</v>
      </c>
      <c r="B189" s="667" t="s">
        <v>907</v>
      </c>
      <c r="C189" s="724" t="s">
        <v>908</v>
      </c>
      <c r="D189" s="595">
        <f>F189</f>
        <v>0</v>
      </c>
      <c r="E189" s="514" t="s">
        <v>185</v>
      </c>
      <c r="F189" s="595">
        <f>[2]aparat!F159+'[2]zags '!F160+'[2]վեկտոր պլյուս'!F160+[2]turq!F160+[2]gjuxatntes!F162+'[2]chanap transp'!F160+'[2]transp nax'!F160+'[2]ajl nax'!F160+[2]axb!F160+'[2]srgaka mig'!F160+'[2]bnak shin'!F160+[2]lusav!F160+'[2]hangst sport'!F160+'[2]kent grad'!F160+'[2]mshak palat'!F160+'[2]mshak kazm'!F160+[2]herutahax!F160+[2]texekat!F160+'[2]yndameny mankap.'!F160+[2]gisherotik!F160+'[2]yndam arvest erash'!F160+[2]marzadp!F162+'[2]soc ogn'!F160+'[2]nvir. b`h'!F160+'[2]pah fond '!F160</f>
        <v>0</v>
      </c>
    </row>
    <row r="190" spans="1:6" ht="13.5" customHeight="1" thickBot="1">
      <c r="A190" s="607">
        <v>5134</v>
      </c>
      <c r="B190" s="691" t="s">
        <v>909</v>
      </c>
      <c r="C190" s="730" t="s">
        <v>910</v>
      </c>
      <c r="D190" s="708">
        <f>F190</f>
        <v>36774.5</v>
      </c>
      <c r="E190" s="552" t="s">
        <v>185</v>
      </c>
      <c r="F190" s="595">
        <f>[2]aparat!F160+'[2]zags '!F161+'[2]վեկտոր պլյուս'!F161+[2]turq!F161+[2]gjuxatntes!F163+'[2]chanap transp'!F161+'[2]transp nax'!F161+'[2]ajl nax'!F161+[2]axb!F161+'[2]srgaka mig'!F161+'[2]bnak shin'!F161+[2]lusav!F161+'[2]hangst sport'!F161+'[2]mshak palat'!F161+'[2]mshak kazm'!F161+[2]herutahax!F161+[2]texekat!F161+'[2]yndameny mankap.'!F161+[2]gisherotik!F161+'[2]yndam arvest erash'!F161+'[2]soc ogn'!F161+'[2]nvir. b`h'!F161+'[2]pah fond '!F161+[2]jramatakararum!F161+'[2]kentr. grad'!F162</f>
        <v>36774.5</v>
      </c>
    </row>
    <row r="191" spans="1:6" ht="33.75" hidden="1" customHeight="1" thickBot="1">
      <c r="A191" s="654">
        <v>5200</v>
      </c>
      <c r="B191" s="709" t="s">
        <v>911</v>
      </c>
      <c r="C191" s="656" t="s">
        <v>696</v>
      </c>
      <c r="D191" s="657">
        <f>F191</f>
        <v>0</v>
      </c>
      <c r="E191" s="731" t="s">
        <v>185</v>
      </c>
      <c r="F191" s="639">
        <f>F193+F194+F195+F196</f>
        <v>0</v>
      </c>
    </row>
    <row r="192" spans="1:6" ht="33.75" hidden="1" customHeight="1">
      <c r="A192" s="583"/>
      <c r="B192" s="659" t="s">
        <v>694</v>
      </c>
      <c r="C192" s="660"/>
      <c r="D192" s="661"/>
      <c r="E192" s="661"/>
      <c r="F192" s="732"/>
    </row>
    <row r="193" spans="1:6" ht="33.75" hidden="1" customHeight="1">
      <c r="A193" s="598">
        <v>5211</v>
      </c>
      <c r="B193" s="667" t="s">
        <v>912</v>
      </c>
      <c r="C193" s="724" t="s">
        <v>913</v>
      </c>
      <c r="D193" s="595">
        <f>F193</f>
        <v>0</v>
      </c>
      <c r="E193" s="725" t="s">
        <v>185</v>
      </c>
      <c r="F193" s="595">
        <f>[2]aparat!F162+'[2]zags '!F163+'[2]վեկտոր պլյուս'!F163+[2]turq!F163+[2]gjuxatntes!F165+'[2]chanap transp'!F163+'[2]transp nax'!F163+'[2]ajl nax'!F163+[2]axb!F163+'[2]srgaka mig'!F163+'[2]bnak shin'!F163+[2]lusav!F163+'[2]hangst sport'!F163+'[2]kent grad'!F163+'[2]mshak palat'!F163+'[2]mshak kazm'!F163+[2]herutahax!F163+[2]texekat!F163+'[2]yndameny mankap.'!F163+[2]gisherotik!F163+'[2]yndam arvest erash'!F163+[2]marzadp!F165+'[2]soc ogn'!F163+'[2]nvir. b`h'!F163+'[2]pah fond '!F163</f>
        <v>0</v>
      </c>
    </row>
    <row r="194" spans="1:6" ht="33.75" hidden="1" customHeight="1">
      <c r="A194" s="598">
        <v>5221</v>
      </c>
      <c r="B194" s="667" t="s">
        <v>914</v>
      </c>
      <c r="C194" s="724" t="s">
        <v>915</v>
      </c>
      <c r="D194" s="595">
        <f>F194</f>
        <v>0</v>
      </c>
      <c r="E194" s="725" t="s">
        <v>185</v>
      </c>
      <c r="F194" s="595">
        <f>[2]aparat!F163+'[2]zags '!F164+'[2]վեկտոր պլյուս'!F164+[2]turq!F164+[2]gjuxatntes!F166+'[2]chanap transp'!F164+'[2]transp nax'!F164+'[2]ajl nax'!F164+[2]axb!F164+'[2]srgaka mig'!F164+'[2]bnak shin'!F164+[2]lusav!F164+'[2]hangst sport'!F164+'[2]kent grad'!F164+'[2]mshak palat'!F164+'[2]mshak kazm'!F164+[2]herutahax!F164+[2]texekat!F164+'[2]yndameny mankap.'!F164+[2]gisherotik!F164+'[2]yndam arvest erash'!F164+[2]marzadp!F166+'[2]soc ogn'!F164+'[2]nvir. b`h'!F164+'[2]pah fond '!F164</f>
        <v>0</v>
      </c>
    </row>
    <row r="195" spans="1:6" ht="33.75" hidden="1" customHeight="1">
      <c r="A195" s="598">
        <v>5231</v>
      </c>
      <c r="B195" s="667" t="s">
        <v>916</v>
      </c>
      <c r="C195" s="724" t="s">
        <v>917</v>
      </c>
      <c r="D195" s="595">
        <f>F195</f>
        <v>0</v>
      </c>
      <c r="E195" s="725" t="s">
        <v>185</v>
      </c>
      <c r="F195" s="595">
        <f>[2]aparat!F164+'[2]zags '!F165+'[2]վեկտոր պլյուս'!F165+[2]turq!F165+[2]gjuxatntes!F167+'[2]chanap transp'!F165+'[2]transp nax'!F165+'[2]ajl nax'!F165+[2]axb!F165+'[2]srgaka mig'!F165+'[2]bnak shin'!F165+[2]lusav!F165+'[2]hangst sport'!F165+'[2]kent grad'!F165+'[2]mshak palat'!F165+'[2]mshak kazm'!F165+[2]herutahax!F165+[2]texekat!F165+'[2]yndameny mankap.'!F165+[2]gisherotik!F165+'[2]yndam arvest erash'!F165+[2]marzadp!F167+'[2]soc ogn'!F165+'[2]nvir. b`h'!F165+'[2]pah fond '!F165</f>
        <v>0</v>
      </c>
    </row>
    <row r="196" spans="1:6" ht="33.75" hidden="1" customHeight="1" thickBot="1">
      <c r="A196" s="607">
        <v>5241</v>
      </c>
      <c r="B196" s="691" t="s">
        <v>918</v>
      </c>
      <c r="C196" s="730" t="s">
        <v>919</v>
      </c>
      <c r="D196" s="708">
        <f>F196</f>
        <v>0</v>
      </c>
      <c r="E196" s="733" t="s">
        <v>185</v>
      </c>
      <c r="F196" s="595">
        <f>[2]aparat!F165+'[2]zags '!F166+'[2]վեկտոր պլյուս'!F166+[2]turq!F166+[2]gjuxatntes!F168+'[2]chanap transp'!F166+'[2]transp nax'!F166+'[2]ajl nax'!F166+[2]axb!F166+'[2]srgaka mig'!F166+'[2]bnak shin'!F166+[2]lusav!F166+'[2]hangst sport'!F166+'[2]kent grad'!F166+'[2]mshak palat'!F166+'[2]mshak kazm'!F166+[2]herutahax!F166+[2]texekat!F166+'[2]yndameny mankap.'!F166+[2]gisherotik!F166+'[2]yndam arvest erash'!F166+[2]marzadp!F168+'[2]soc ogn'!F166+'[2]nvir. b`h'!F166+'[2]pah fond '!F166</f>
        <v>0</v>
      </c>
    </row>
    <row r="197" spans="1:6" ht="33.75" hidden="1" customHeight="1" thickBot="1">
      <c r="A197" s="654">
        <v>5300</v>
      </c>
      <c r="B197" s="709" t="s">
        <v>920</v>
      </c>
      <c r="C197" s="656" t="s">
        <v>696</v>
      </c>
      <c r="D197" s="657">
        <f>F197</f>
        <v>0</v>
      </c>
      <c r="E197" s="731" t="s">
        <v>185</v>
      </c>
      <c r="F197" s="639">
        <f>F199</f>
        <v>0</v>
      </c>
    </row>
    <row r="198" spans="1:6" ht="33.75" hidden="1" customHeight="1">
      <c r="A198" s="583"/>
      <c r="B198" s="659" t="s">
        <v>694</v>
      </c>
      <c r="C198" s="660"/>
      <c r="D198" s="661"/>
      <c r="E198" s="661"/>
      <c r="F198" s="732"/>
    </row>
    <row r="199" spans="1:6" ht="33.75" hidden="1" customHeight="1" thickBot="1">
      <c r="A199" s="607">
        <v>5311</v>
      </c>
      <c r="B199" s="691" t="s">
        <v>921</v>
      </c>
      <c r="C199" s="730" t="s">
        <v>922</v>
      </c>
      <c r="D199" s="708">
        <f>F199</f>
        <v>0</v>
      </c>
      <c r="E199" s="733" t="s">
        <v>185</v>
      </c>
      <c r="F199" s="595">
        <f>[2]aparat!F167+'[2]zags '!F168+'[2]վեկտոր պլյուս'!F168+[2]turq!F168+[2]gjuxatntes!F170+'[2]chanap transp'!F168+'[2]transp nax'!F168+'[2]ajl nax'!F168+[2]axb!F168+'[2]srgaka mig'!F168+'[2]bnak shin'!F168+[2]lusav!F168+'[2]hangst sport'!F168+'[2]kent grad'!F168+'[2]mshak palat'!F168+'[2]mshak kazm'!F168+[2]herutahax!F168+[2]texekat!F168+'[2]yndameny mankap.'!F168+[2]gisherotik!F168+'[2]yndam arvest erash'!F168+[2]marzadp!F170+'[2]soc ogn'!F168+'[2]nvir. b`h'!F168+'[2]pah fond '!F168</f>
        <v>0</v>
      </c>
    </row>
    <row r="200" spans="1:6" ht="33.75" hidden="1" customHeight="1" thickBot="1">
      <c r="A200" s="654">
        <v>5400</v>
      </c>
      <c r="B200" s="709" t="s">
        <v>923</v>
      </c>
      <c r="C200" s="656" t="s">
        <v>696</v>
      </c>
      <c r="D200" s="657">
        <f>F200</f>
        <v>0</v>
      </c>
      <c r="E200" s="731" t="s">
        <v>185</v>
      </c>
      <c r="F200" s="639">
        <f>F202+F203+F204+F205</f>
        <v>0</v>
      </c>
    </row>
    <row r="201" spans="1:6" ht="33.75" hidden="1" customHeight="1">
      <c r="A201" s="583"/>
      <c r="B201" s="659" t="s">
        <v>694</v>
      </c>
      <c r="C201" s="660"/>
      <c r="D201" s="661"/>
      <c r="E201" s="661"/>
      <c r="F201" s="732"/>
    </row>
    <row r="202" spans="1:6" ht="33.75" hidden="1" customHeight="1">
      <c r="A202" s="598">
        <v>5411</v>
      </c>
      <c r="B202" s="667" t="s">
        <v>924</v>
      </c>
      <c r="C202" s="724" t="s">
        <v>925</v>
      </c>
      <c r="D202" s="595">
        <f>F202</f>
        <v>0</v>
      </c>
      <c r="E202" s="725" t="s">
        <v>185</v>
      </c>
      <c r="F202" s="595">
        <f>[2]aparat!F169+'[2]zags '!F170+'[2]վեկտոր պլյուս'!F170+[2]turq!F170+[2]gjuxatntes!F172+'[2]chanap transp'!F170+'[2]transp nax'!F170+'[2]ajl nax'!F170+[2]axb!F170+'[2]srgaka mig'!F170+'[2]bnak shin'!F170+[2]lusav!F170+'[2]hangst sport'!F170+'[2]kent grad'!F170+'[2]mshak palat'!F170+'[2]mshak kazm'!F170+[2]herutahax!F170+[2]texekat!F170+'[2]yndameny mankap.'!F170+[2]gisherotik!F170+'[2]yndam arvest erash'!F170+[2]marzadp!F172+'[2]soc ogn'!F170+'[2]nvir. b`h'!F170+'[2]pah fond '!F170</f>
        <v>0</v>
      </c>
    </row>
    <row r="203" spans="1:6" ht="33.75" hidden="1" customHeight="1">
      <c r="A203" s="598">
        <v>5421</v>
      </c>
      <c r="B203" s="667" t="s">
        <v>926</v>
      </c>
      <c r="C203" s="724" t="s">
        <v>927</v>
      </c>
      <c r="D203" s="595">
        <f>F203</f>
        <v>0</v>
      </c>
      <c r="E203" s="725" t="s">
        <v>185</v>
      </c>
      <c r="F203" s="595">
        <f>[2]aparat!F170+'[2]zags '!F171+'[2]վեկտոր պլյուս'!F171+[2]turq!F171+[2]gjuxatntes!F173+'[2]chanap transp'!F171+'[2]transp nax'!F171+'[2]ajl nax'!F171+[2]axb!F171+'[2]srgaka mig'!F171+'[2]bnak shin'!F171+[2]lusav!F171+'[2]hangst sport'!F171+'[2]kent grad'!F171+'[2]mshak palat'!F171+'[2]mshak kazm'!F171+[2]herutahax!F171+[2]texekat!F171+'[2]yndameny mankap.'!F171+[2]gisherotik!F171+'[2]yndam arvest erash'!F171+[2]marzadp!F173+'[2]soc ogn'!F171+'[2]nvir. b`h'!F171+'[2]pah fond '!F171</f>
        <v>0</v>
      </c>
    </row>
    <row r="204" spans="1:6" ht="33.75" hidden="1" customHeight="1">
      <c r="A204" s="598">
        <v>5431</v>
      </c>
      <c r="B204" s="667" t="s">
        <v>928</v>
      </c>
      <c r="C204" s="724" t="s">
        <v>929</v>
      </c>
      <c r="D204" s="595">
        <f>F204</f>
        <v>0</v>
      </c>
      <c r="E204" s="725" t="s">
        <v>185</v>
      </c>
      <c r="F204" s="595">
        <f>[2]aparat!F171+'[2]zags '!F172+'[2]վեկտոր պլյուս'!F172+[2]turq!F172+[2]gjuxatntes!F174+'[2]chanap transp'!F172+'[2]transp nax'!F172+'[2]ajl nax'!F172+[2]axb!F172+'[2]srgaka mig'!F172+'[2]bnak shin'!F172+[2]lusav!F172+'[2]hangst sport'!F172+'[2]kent grad'!F172+'[2]mshak palat'!F172+'[2]mshak kazm'!F172+[2]herutahax!F172+[2]texekat!F172+'[2]yndameny mankap.'!F172+[2]gisherotik!F172+'[2]yndam arvest erash'!F172+[2]marzadp!F174+'[2]soc ogn'!F172+'[2]nvir. b`h'!F172+'[2]pah fond '!F172</f>
        <v>0</v>
      </c>
    </row>
    <row r="205" spans="1:6" ht="33.75" hidden="1" customHeight="1" thickBot="1">
      <c r="A205" s="607">
        <v>5441</v>
      </c>
      <c r="B205" s="734" t="s">
        <v>930</v>
      </c>
      <c r="C205" s="730" t="s">
        <v>931</v>
      </c>
      <c r="D205" s="708">
        <f>F205</f>
        <v>0</v>
      </c>
      <c r="E205" s="733" t="s">
        <v>185</v>
      </c>
      <c r="F205" s="595">
        <f>[2]aparat!F172+'[2]zags '!F173+'[2]վեկտոր պլյուս'!F173+[2]turq!F173+[2]gjuxatntes!F175+'[2]chanap transp'!F173+'[2]transp nax'!F173+'[2]ajl nax'!F173+[2]axb!F173+'[2]srgaka mig'!F173+'[2]bnak shin'!F173+[2]lusav!F173+'[2]hangst sport'!F173+'[2]kent grad'!F173+'[2]mshak palat'!F173+'[2]mshak kazm'!F173+[2]herutahax!F173+[2]texekat!F173+'[2]yndameny mankap.'!F173+[2]gisherotik!F173+'[2]yndam arvest erash'!F173+[2]marzadp!F175+'[2]soc ogn'!F173+'[2]nvir. b`h'!F173+'[2]pah fond '!F173</f>
        <v>0</v>
      </c>
    </row>
    <row r="206" spans="1:6" s="741" customFormat="1" ht="33.75" customHeight="1" thickBot="1">
      <c r="A206" s="735" t="s">
        <v>932</v>
      </c>
      <c r="B206" s="736" t="s">
        <v>933</v>
      </c>
      <c r="C206" s="737" t="s">
        <v>696</v>
      </c>
      <c r="D206" s="738">
        <f>F206</f>
        <v>-260000</v>
      </c>
      <c r="E206" s="739" t="s">
        <v>934</v>
      </c>
      <c r="F206" s="740">
        <f>F208+F213+F221+F224</f>
        <v>-260000</v>
      </c>
    </row>
    <row r="207" spans="1:6" s="741" customFormat="1" ht="14.25">
      <c r="A207" s="742"/>
      <c r="B207" s="743" t="s">
        <v>191</v>
      </c>
      <c r="C207" s="744"/>
      <c r="D207" s="745"/>
      <c r="E207" s="746"/>
      <c r="F207" s="747"/>
    </row>
    <row r="208" spans="1:6" s="751" customFormat="1" ht="28.5">
      <c r="A208" s="748" t="s">
        <v>935</v>
      </c>
      <c r="B208" s="749" t="s">
        <v>936</v>
      </c>
      <c r="C208" s="526" t="s">
        <v>696</v>
      </c>
      <c r="D208" s="595">
        <f>F208</f>
        <v>0</v>
      </c>
      <c r="E208" s="750" t="s">
        <v>934</v>
      </c>
      <c r="F208" s="727">
        <f>F210+F211+F212</f>
        <v>0</v>
      </c>
    </row>
    <row r="209" spans="1:7" s="751" customFormat="1" ht="14.25">
      <c r="A209" s="748"/>
      <c r="B209" s="728" t="s">
        <v>191</v>
      </c>
      <c r="C209" s="526"/>
      <c r="D209" s="595"/>
      <c r="E209" s="750"/>
      <c r="F209" s="727"/>
    </row>
    <row r="210" spans="1:7" s="751" customFormat="1" ht="14.25">
      <c r="A210" s="748" t="s">
        <v>937</v>
      </c>
      <c r="B210" s="752" t="s">
        <v>938</v>
      </c>
      <c r="C210" s="753" t="s">
        <v>939</v>
      </c>
      <c r="D210" s="595">
        <f>F210</f>
        <v>0</v>
      </c>
      <c r="E210" s="750" t="s">
        <v>934</v>
      </c>
      <c r="F210" s="727">
        <f>'[2]tntes harab'!F156</f>
        <v>0</v>
      </c>
    </row>
    <row r="211" spans="1:7" s="755" customFormat="1" ht="14.25">
      <c r="A211" s="748" t="s">
        <v>940</v>
      </c>
      <c r="B211" s="752" t="s">
        <v>941</v>
      </c>
      <c r="C211" s="753" t="s">
        <v>942</v>
      </c>
      <c r="D211" s="593"/>
      <c r="E211" s="750" t="s">
        <v>934</v>
      </c>
      <c r="F211" s="754">
        <f>'[2]tntes harab'!F157</f>
        <v>0</v>
      </c>
    </row>
    <row r="212" spans="1:7" s="751" customFormat="1" ht="13.5" customHeight="1">
      <c r="A212" s="756" t="s">
        <v>943</v>
      </c>
      <c r="B212" s="752" t="s">
        <v>944</v>
      </c>
      <c r="C212" s="753" t="s">
        <v>945</v>
      </c>
      <c r="D212" s="595"/>
      <c r="E212" s="750" t="s">
        <v>934</v>
      </c>
      <c r="F212" s="727">
        <f>'[2]tntes harab'!F158</f>
        <v>0</v>
      </c>
      <c r="G212" s="757"/>
    </row>
    <row r="213" spans="1:7" s="751" customFormat="1" ht="28.5" customHeight="1">
      <c r="A213" s="756" t="s">
        <v>946</v>
      </c>
      <c r="B213" s="749" t="s">
        <v>947</v>
      </c>
      <c r="C213" s="526" t="s">
        <v>696</v>
      </c>
      <c r="D213" s="595">
        <f>F213</f>
        <v>0</v>
      </c>
      <c r="E213" s="750" t="s">
        <v>934</v>
      </c>
      <c r="F213" s="727">
        <f>F215</f>
        <v>0</v>
      </c>
      <c r="G213" s="757"/>
    </row>
    <row r="214" spans="1:7" s="751" customFormat="1" ht="14.25">
      <c r="A214" s="756"/>
      <c r="B214" s="728" t="s">
        <v>191</v>
      </c>
      <c r="C214" s="526"/>
      <c r="D214" s="595"/>
      <c r="E214" s="750"/>
      <c r="F214" s="727"/>
      <c r="G214" s="757"/>
    </row>
    <row r="215" spans="1:7" s="751" customFormat="1" ht="26.25" customHeight="1">
      <c r="A215" s="756" t="s">
        <v>948</v>
      </c>
      <c r="B215" s="752" t="s">
        <v>949</v>
      </c>
      <c r="C215" s="526" t="s">
        <v>950</v>
      </c>
      <c r="D215" s="595">
        <f>F215</f>
        <v>0</v>
      </c>
      <c r="E215" s="750" t="s">
        <v>934</v>
      </c>
      <c r="F215" s="727">
        <f>'[2]tntes harab'!F161</f>
        <v>0</v>
      </c>
      <c r="G215" s="757"/>
    </row>
    <row r="216" spans="1:7" s="751" customFormat="1" ht="26.25">
      <c r="A216" s="756" t="s">
        <v>951</v>
      </c>
      <c r="B216" s="752" t="s">
        <v>952</v>
      </c>
      <c r="C216" s="526" t="s">
        <v>696</v>
      </c>
      <c r="D216" s="595">
        <f>F216</f>
        <v>0</v>
      </c>
      <c r="E216" s="750" t="s">
        <v>934</v>
      </c>
      <c r="F216" s="727">
        <f>F218+F219+F220</f>
        <v>0</v>
      </c>
      <c r="G216" s="757"/>
    </row>
    <row r="217" spans="1:7" s="751" customFormat="1" ht="13.5">
      <c r="A217" s="756"/>
      <c r="B217" s="758" t="s">
        <v>194</v>
      </c>
      <c r="C217" s="688"/>
      <c r="D217" s="595"/>
      <c r="E217" s="595"/>
      <c r="F217" s="727"/>
      <c r="G217" s="757"/>
    </row>
    <row r="218" spans="1:7" s="751" customFormat="1" ht="14.25">
      <c r="A218" s="756" t="s">
        <v>953</v>
      </c>
      <c r="B218" s="758" t="s">
        <v>954</v>
      </c>
      <c r="C218" s="753" t="s">
        <v>955</v>
      </c>
      <c r="D218" s="595"/>
      <c r="E218" s="750" t="s">
        <v>934</v>
      </c>
      <c r="F218" s="727">
        <f>'[2]tntes harab'!F164</f>
        <v>0</v>
      </c>
      <c r="G218" s="757"/>
    </row>
    <row r="219" spans="1:7" s="751" customFormat="1" ht="24.75" customHeight="1">
      <c r="A219" s="759" t="s">
        <v>956</v>
      </c>
      <c r="B219" s="758" t="s">
        <v>957</v>
      </c>
      <c r="C219" s="526" t="s">
        <v>958</v>
      </c>
      <c r="D219" s="595"/>
      <c r="E219" s="750" t="s">
        <v>934</v>
      </c>
      <c r="F219" s="727">
        <f>'[2]tntes harab'!F165</f>
        <v>0</v>
      </c>
      <c r="G219" s="757"/>
    </row>
    <row r="220" spans="1:7" s="751" customFormat="1" ht="27">
      <c r="A220" s="756" t="s">
        <v>959</v>
      </c>
      <c r="B220" s="760" t="s">
        <v>960</v>
      </c>
      <c r="C220" s="526" t="s">
        <v>961</v>
      </c>
      <c r="D220" s="595"/>
      <c r="E220" s="750" t="s">
        <v>934</v>
      </c>
      <c r="F220" s="727">
        <f>'[2]tntes harab'!F166</f>
        <v>0</v>
      </c>
      <c r="G220" s="757"/>
    </row>
    <row r="221" spans="1:7" s="751" customFormat="1" ht="33" customHeight="1">
      <c r="A221" s="756" t="s">
        <v>962</v>
      </c>
      <c r="B221" s="749" t="s">
        <v>963</v>
      </c>
      <c r="C221" s="526" t="s">
        <v>696</v>
      </c>
      <c r="D221" s="595">
        <f>F221</f>
        <v>0</v>
      </c>
      <c r="E221" s="750" t="s">
        <v>934</v>
      </c>
      <c r="F221" s="727">
        <f>F223</f>
        <v>0</v>
      </c>
    </row>
    <row r="222" spans="1:7" s="751" customFormat="1" ht="14.25">
      <c r="A222" s="756"/>
      <c r="B222" s="728" t="s">
        <v>191</v>
      </c>
      <c r="C222" s="688"/>
      <c r="D222" s="595"/>
      <c r="E222" s="750"/>
      <c r="F222" s="727"/>
    </row>
    <row r="223" spans="1:7" s="751" customFormat="1" ht="27">
      <c r="A223" s="759" t="s">
        <v>964</v>
      </c>
      <c r="B223" s="752" t="s">
        <v>965</v>
      </c>
      <c r="C223" s="761" t="s">
        <v>966</v>
      </c>
      <c r="D223" s="595">
        <f>F223</f>
        <v>0</v>
      </c>
      <c r="E223" s="750" t="s">
        <v>934</v>
      </c>
      <c r="F223" s="727">
        <f>'[2]tntes harab'!F169</f>
        <v>0</v>
      </c>
    </row>
    <row r="224" spans="1:7" s="751" customFormat="1" ht="41.25">
      <c r="A224" s="756" t="s">
        <v>967</v>
      </c>
      <c r="B224" s="749" t="s">
        <v>968</v>
      </c>
      <c r="C224" s="526" t="s">
        <v>696</v>
      </c>
      <c r="D224" s="595">
        <f>F224</f>
        <v>-260000</v>
      </c>
      <c r="E224" s="750" t="s">
        <v>934</v>
      </c>
      <c r="F224" s="727">
        <f>F226+F227+F228+F229</f>
        <v>-260000</v>
      </c>
    </row>
    <row r="225" spans="1:6" s="751" customFormat="1" ht="14.25">
      <c r="A225" s="756"/>
      <c r="B225" s="762" t="s">
        <v>191</v>
      </c>
      <c r="C225" s="526"/>
      <c r="D225" s="595"/>
      <c r="E225" s="750"/>
      <c r="F225" s="727"/>
    </row>
    <row r="226" spans="1:6" s="751" customFormat="1" ht="17.25" customHeight="1">
      <c r="A226" s="756" t="s">
        <v>969</v>
      </c>
      <c r="B226" s="752" t="s">
        <v>970</v>
      </c>
      <c r="C226" s="753" t="s">
        <v>971</v>
      </c>
      <c r="D226" s="595">
        <f>F226</f>
        <v>-260000</v>
      </c>
      <c r="E226" s="750" t="s">
        <v>934</v>
      </c>
      <c r="F226" s="727">
        <f>'[2]tntes harab'!F172</f>
        <v>-260000</v>
      </c>
    </row>
    <row r="227" spans="1:6" s="751" customFormat="1" ht="0.75" customHeight="1">
      <c r="A227" s="759" t="s">
        <v>972</v>
      </c>
      <c r="B227" s="752" t="s">
        <v>973</v>
      </c>
      <c r="C227" s="761" t="s">
        <v>974</v>
      </c>
      <c r="D227" s="595">
        <f>F227</f>
        <v>0</v>
      </c>
      <c r="E227" s="750" t="s">
        <v>934</v>
      </c>
      <c r="F227" s="727">
        <f>'[2]tntes harab'!F173</f>
        <v>0</v>
      </c>
    </row>
    <row r="228" spans="1:6" s="751" customFormat="1" ht="31.5" hidden="1" customHeight="1">
      <c r="A228" s="756" t="s">
        <v>975</v>
      </c>
      <c r="B228" s="752" t="s">
        <v>976</v>
      </c>
      <c r="C228" s="526" t="s">
        <v>977</v>
      </c>
      <c r="D228" s="595">
        <f>F228</f>
        <v>0</v>
      </c>
      <c r="E228" s="750" t="s">
        <v>934</v>
      </c>
      <c r="F228" s="727">
        <f>'[2]tntes harab'!F174</f>
        <v>0</v>
      </c>
    </row>
    <row r="229" spans="1:6" s="751" customFormat="1" ht="30" hidden="1" customHeight="1" thickBot="1">
      <c r="A229" s="763" t="s">
        <v>978</v>
      </c>
      <c r="B229" s="764" t="s">
        <v>979</v>
      </c>
      <c r="C229" s="765" t="s">
        <v>980</v>
      </c>
      <c r="D229" s="766">
        <f>F229</f>
        <v>0</v>
      </c>
      <c r="E229" s="767" t="s">
        <v>934</v>
      </c>
      <c r="F229" s="768">
        <f>'[2]tntes harab'!F175</f>
        <v>0</v>
      </c>
    </row>
    <row r="230" spans="1:6" s="772" customFormat="1">
      <c r="A230" s="769"/>
      <c r="B230" s="770"/>
      <c r="C230" s="771"/>
      <c r="F230" s="773"/>
    </row>
    <row r="231" spans="1:6" s="772" customFormat="1">
      <c r="A231" s="769"/>
      <c r="B231" s="774"/>
      <c r="C231" s="775"/>
      <c r="F231" s="773"/>
    </row>
    <row r="232" spans="1:6" s="772" customFormat="1">
      <c r="A232" s="769"/>
      <c r="B232" s="776"/>
      <c r="C232" s="775"/>
      <c r="F232" s="773"/>
    </row>
    <row r="233" spans="1:6" s="772" customFormat="1">
      <c r="A233" s="769"/>
      <c r="B233" s="777"/>
      <c r="C233" s="778"/>
      <c r="F233" s="773"/>
    </row>
    <row r="234" spans="1:6" s="772" customFormat="1">
      <c r="A234" s="769"/>
      <c r="B234" s="774"/>
      <c r="C234" s="775"/>
      <c r="F234" s="773"/>
    </row>
    <row r="235" spans="1:6" s="772" customFormat="1">
      <c r="A235" s="769"/>
      <c r="B235" s="779"/>
      <c r="C235" s="775"/>
      <c r="F235" s="773"/>
    </row>
    <row r="236" spans="1:6" s="772" customFormat="1">
      <c r="A236" s="769"/>
      <c r="B236" s="779"/>
      <c r="C236" s="775"/>
      <c r="F236" s="773"/>
    </row>
    <row r="237" spans="1:6" s="772" customFormat="1">
      <c r="A237" s="769"/>
      <c r="B237" s="779"/>
      <c r="C237" s="775"/>
      <c r="F237" s="773"/>
    </row>
    <row r="238" spans="1:6" s="772" customFormat="1">
      <c r="A238" s="769"/>
      <c r="B238" s="779"/>
      <c r="C238" s="775"/>
      <c r="F238" s="773"/>
    </row>
    <row r="239" spans="1:6" s="772" customFormat="1">
      <c r="A239" s="769"/>
      <c r="B239" s="777"/>
      <c r="C239" s="778"/>
      <c r="F239" s="773"/>
    </row>
    <row r="240" spans="1:6" s="772" customFormat="1">
      <c r="A240" s="769"/>
      <c r="B240" s="779"/>
      <c r="C240" s="775"/>
      <c r="F240" s="773"/>
    </row>
    <row r="241" spans="1:6" s="772" customFormat="1">
      <c r="A241" s="769"/>
      <c r="B241" s="779"/>
      <c r="C241" s="775"/>
      <c r="F241" s="773"/>
    </row>
    <row r="242" spans="1:6" s="772" customFormat="1">
      <c r="A242" s="769"/>
      <c r="B242" s="779"/>
      <c r="C242" s="775"/>
      <c r="F242" s="773"/>
    </row>
    <row r="243" spans="1:6" s="772" customFormat="1">
      <c r="A243" s="769"/>
      <c r="B243" s="779"/>
      <c r="C243" s="775"/>
      <c r="F243" s="773"/>
    </row>
    <row r="244" spans="1:6" s="772" customFormat="1">
      <c r="A244" s="769"/>
      <c r="B244" s="779"/>
      <c r="C244" s="775"/>
      <c r="F244" s="773"/>
    </row>
    <row r="245" spans="1:6" s="772" customFormat="1">
      <c r="A245" s="769"/>
      <c r="B245" s="779"/>
      <c r="C245" s="775"/>
      <c r="F245" s="773"/>
    </row>
    <row r="246" spans="1:6" s="772" customFormat="1">
      <c r="A246" s="769"/>
      <c r="B246" s="777"/>
      <c r="C246" s="778"/>
      <c r="F246" s="773"/>
    </row>
    <row r="247" spans="1:6" s="772" customFormat="1">
      <c r="A247" s="769"/>
      <c r="B247" s="779"/>
      <c r="C247" s="775"/>
      <c r="F247" s="773"/>
    </row>
    <row r="248" spans="1:6" s="772" customFormat="1">
      <c r="A248" s="769"/>
      <c r="B248" s="774"/>
      <c r="C248" s="775"/>
      <c r="F248" s="773"/>
    </row>
    <row r="249" spans="1:6" s="772" customFormat="1">
      <c r="A249" s="769"/>
      <c r="B249" s="779"/>
      <c r="C249" s="775"/>
      <c r="F249" s="773"/>
    </row>
    <row r="250" spans="1:6" s="772" customFormat="1">
      <c r="A250" s="769"/>
      <c r="B250" s="780"/>
      <c r="C250" s="775"/>
      <c r="F250" s="773"/>
    </row>
    <row r="251" spans="1:6" s="772" customFormat="1">
      <c r="A251" s="769"/>
      <c r="B251" s="777"/>
      <c r="C251" s="778"/>
      <c r="F251" s="773"/>
    </row>
    <row r="252" spans="1:6" s="772" customFormat="1">
      <c r="A252" s="769"/>
      <c r="B252" s="779"/>
      <c r="C252" s="775"/>
      <c r="F252" s="773"/>
    </row>
    <row r="253" spans="1:6" s="772" customFormat="1">
      <c r="A253" s="769"/>
      <c r="B253" s="779"/>
      <c r="C253" s="775"/>
      <c r="F253" s="773"/>
    </row>
    <row r="254" spans="1:6" s="772" customFormat="1">
      <c r="A254" s="769"/>
      <c r="B254" s="777"/>
      <c r="C254" s="778"/>
      <c r="F254" s="773"/>
    </row>
    <row r="255" spans="1:6" s="772" customFormat="1">
      <c r="A255" s="769"/>
      <c r="B255" s="779"/>
      <c r="C255" s="775"/>
      <c r="F255" s="773"/>
    </row>
    <row r="256" spans="1:6" s="772" customFormat="1">
      <c r="A256" s="769"/>
      <c r="B256" s="779"/>
      <c r="C256" s="775"/>
      <c r="F256" s="773"/>
    </row>
    <row r="257" spans="1:6" s="772" customFormat="1">
      <c r="A257" s="769"/>
      <c r="B257" s="780"/>
      <c r="C257" s="775"/>
      <c r="F257" s="773"/>
    </row>
    <row r="258" spans="1:6" s="772" customFormat="1">
      <c r="A258" s="769"/>
      <c r="B258" s="777"/>
      <c r="C258" s="778"/>
      <c r="F258" s="773"/>
    </row>
    <row r="259" spans="1:6" s="772" customFormat="1">
      <c r="A259" s="769"/>
      <c r="B259" s="779"/>
      <c r="C259" s="775"/>
      <c r="F259" s="773"/>
    </row>
    <row r="260" spans="1:6" s="772" customFormat="1">
      <c r="A260" s="769"/>
      <c r="B260" s="779"/>
      <c r="C260" s="775"/>
      <c r="F260" s="773"/>
    </row>
    <row r="261" spans="1:6" s="772" customFormat="1">
      <c r="A261" s="769"/>
      <c r="B261" s="777"/>
      <c r="C261" s="778"/>
      <c r="F261" s="773"/>
    </row>
    <row r="262" spans="1:6" s="772" customFormat="1">
      <c r="A262" s="769"/>
      <c r="B262" s="779"/>
      <c r="C262" s="775"/>
      <c r="F262" s="773"/>
    </row>
    <row r="263" spans="1:6" s="772" customFormat="1">
      <c r="A263" s="769"/>
      <c r="B263" s="779"/>
      <c r="C263" s="775"/>
      <c r="F263" s="773"/>
    </row>
    <row r="264" spans="1:6" s="772" customFormat="1">
      <c r="A264" s="769"/>
      <c r="B264" s="779"/>
      <c r="C264" s="775"/>
      <c r="F264" s="773"/>
    </row>
    <row r="265" spans="1:6" s="772" customFormat="1">
      <c r="A265" s="769"/>
      <c r="B265" s="779"/>
      <c r="C265" s="775"/>
      <c r="F265" s="773"/>
    </row>
    <row r="266" spans="1:6" s="772" customFormat="1">
      <c r="A266" s="769"/>
      <c r="B266" s="779"/>
      <c r="C266" s="775"/>
      <c r="F266" s="773"/>
    </row>
    <row r="267" spans="1:6" s="772" customFormat="1">
      <c r="A267" s="769"/>
      <c r="B267" s="777"/>
      <c r="C267" s="778"/>
      <c r="F267" s="773"/>
    </row>
    <row r="268" spans="1:6" s="772" customFormat="1">
      <c r="A268" s="769"/>
      <c r="B268" s="779"/>
      <c r="C268" s="775"/>
      <c r="F268" s="773"/>
    </row>
    <row r="269" spans="1:6" s="772" customFormat="1">
      <c r="A269" s="769"/>
      <c r="B269" s="779"/>
      <c r="C269" s="775"/>
      <c r="F269" s="773"/>
    </row>
    <row r="270" spans="1:6" s="772" customFormat="1">
      <c r="A270" s="769"/>
      <c r="B270" s="779"/>
      <c r="C270" s="775"/>
      <c r="F270" s="773"/>
    </row>
    <row r="271" spans="1:6" s="772" customFormat="1">
      <c r="A271" s="769"/>
      <c r="B271" s="774"/>
      <c r="C271" s="775"/>
      <c r="F271" s="773"/>
    </row>
    <row r="272" spans="1:6" s="772" customFormat="1">
      <c r="A272" s="769"/>
      <c r="B272" s="774"/>
      <c r="C272" s="775"/>
      <c r="F272" s="773"/>
    </row>
    <row r="273" spans="1:6" s="772" customFormat="1">
      <c r="A273" s="769"/>
      <c r="B273" s="774"/>
      <c r="C273" s="775"/>
      <c r="F273" s="773"/>
    </row>
    <row r="274" spans="1:6" s="772" customFormat="1">
      <c r="A274" s="769"/>
      <c r="B274" s="774"/>
      <c r="C274" s="775"/>
      <c r="F274" s="773"/>
    </row>
    <row r="275" spans="1:6" s="772" customFormat="1">
      <c r="A275" s="769"/>
      <c r="B275" s="774"/>
      <c r="C275" s="775"/>
      <c r="F275" s="773"/>
    </row>
    <row r="276" spans="1:6" s="772" customFormat="1">
      <c r="A276" s="769"/>
      <c r="B276" s="779"/>
      <c r="C276" s="775"/>
      <c r="F276" s="773"/>
    </row>
    <row r="277" spans="1:6" s="772" customFormat="1">
      <c r="A277" s="769"/>
      <c r="B277" s="779"/>
      <c r="C277" s="775"/>
      <c r="F277" s="773"/>
    </row>
    <row r="278" spans="1:6" s="772" customFormat="1">
      <c r="A278" s="769"/>
      <c r="B278" s="779"/>
      <c r="C278" s="775"/>
      <c r="F278" s="773"/>
    </row>
    <row r="279" spans="1:6" s="772" customFormat="1">
      <c r="A279" s="769"/>
      <c r="B279" s="776"/>
      <c r="C279" s="775"/>
      <c r="F279" s="773"/>
    </row>
    <row r="280" spans="1:6" s="772" customFormat="1">
      <c r="A280" s="769"/>
      <c r="B280" s="774"/>
      <c r="C280" s="778"/>
      <c r="F280" s="773"/>
    </row>
    <row r="281" spans="1:6" s="772" customFormat="1" ht="65.25" customHeight="1">
      <c r="A281" s="769"/>
      <c r="B281" s="779"/>
      <c r="C281" s="775"/>
      <c r="F281" s="773"/>
    </row>
    <row r="282" spans="1:6" s="772" customFormat="1" ht="39.75" customHeight="1">
      <c r="A282" s="769"/>
      <c r="B282" s="779"/>
      <c r="C282" s="775"/>
      <c r="F282" s="773"/>
    </row>
    <row r="283" spans="1:6" s="772" customFormat="1">
      <c r="A283" s="769"/>
      <c r="B283" s="779"/>
      <c r="C283" s="775"/>
      <c r="F283" s="773"/>
    </row>
    <row r="284" spans="1:6" s="772" customFormat="1">
      <c r="A284" s="769"/>
      <c r="B284" s="779"/>
      <c r="C284" s="775"/>
      <c r="F284" s="773"/>
    </row>
    <row r="285" spans="1:6" s="772" customFormat="1">
      <c r="A285" s="769"/>
      <c r="B285" s="779"/>
      <c r="C285" s="775"/>
      <c r="F285" s="773"/>
    </row>
    <row r="286" spans="1:6" s="772" customFormat="1">
      <c r="A286" s="769"/>
      <c r="B286" s="779"/>
      <c r="C286" s="775"/>
      <c r="F286" s="773"/>
    </row>
    <row r="287" spans="1:6" s="772" customFormat="1">
      <c r="A287" s="769"/>
      <c r="B287" s="779"/>
      <c r="C287" s="775"/>
      <c r="F287" s="773"/>
    </row>
    <row r="288" spans="1:6" s="772" customFormat="1">
      <c r="A288" s="769"/>
      <c r="B288" s="779"/>
      <c r="C288" s="775"/>
      <c r="F288" s="773"/>
    </row>
    <row r="289" spans="1:6" s="772" customFormat="1">
      <c r="A289" s="769"/>
      <c r="B289" s="779"/>
      <c r="C289" s="775"/>
      <c r="F289" s="773"/>
    </row>
    <row r="290" spans="1:6" s="772" customFormat="1">
      <c r="A290" s="769"/>
      <c r="B290" s="779"/>
      <c r="C290" s="775"/>
      <c r="F290" s="773"/>
    </row>
    <row r="291" spans="1:6" s="772" customFormat="1">
      <c r="A291" s="769"/>
      <c r="B291" s="779"/>
      <c r="C291" s="775"/>
      <c r="F291" s="773"/>
    </row>
    <row r="292" spans="1:6" s="772" customFormat="1">
      <c r="A292" s="769"/>
      <c r="B292" s="779"/>
      <c r="C292" s="775"/>
      <c r="F292" s="773"/>
    </row>
    <row r="293" spans="1:6" s="772" customFormat="1">
      <c r="A293" s="769"/>
      <c r="B293" s="779"/>
      <c r="C293" s="775"/>
      <c r="F293" s="773"/>
    </row>
    <row r="294" spans="1:6" s="772" customFormat="1">
      <c r="A294" s="769"/>
      <c r="B294" s="781"/>
      <c r="C294" s="775"/>
      <c r="F294" s="773"/>
    </row>
    <row r="295" spans="1:6" s="772" customFormat="1">
      <c r="A295" s="769"/>
      <c r="B295" s="779"/>
      <c r="C295" s="775"/>
      <c r="F295" s="773"/>
    </row>
    <row r="296" spans="1:6" s="772" customFormat="1">
      <c r="A296" s="769"/>
      <c r="B296" s="782"/>
      <c r="C296" s="775"/>
      <c r="F296" s="773"/>
    </row>
    <row r="297" spans="1:6" s="772" customFormat="1">
      <c r="A297" s="769"/>
      <c r="B297" s="782"/>
      <c r="C297" s="775"/>
      <c r="F297" s="773"/>
    </row>
    <row r="298" spans="1:6" s="772" customFormat="1">
      <c r="A298" s="769"/>
      <c r="B298" s="782"/>
      <c r="C298" s="783"/>
      <c r="F298" s="773"/>
    </row>
    <row r="299" spans="1:6" s="772" customFormat="1">
      <c r="A299" s="769"/>
      <c r="B299" s="782"/>
      <c r="C299" s="783"/>
      <c r="F299" s="773"/>
    </row>
    <row r="300" spans="1:6" s="772" customFormat="1">
      <c r="A300" s="769"/>
      <c r="B300" s="784"/>
      <c r="C300" s="783"/>
      <c r="F300" s="773"/>
    </row>
    <row r="301" spans="1:6" s="772" customFormat="1">
      <c r="A301" s="769"/>
      <c r="B301" s="779"/>
      <c r="C301" s="775"/>
      <c r="F301" s="773"/>
    </row>
    <row r="302" spans="1:6" s="772" customFormat="1">
      <c r="A302" s="769"/>
      <c r="B302" s="779"/>
      <c r="C302" s="775"/>
      <c r="F302" s="773"/>
    </row>
    <row r="303" spans="1:6" s="772" customFormat="1">
      <c r="A303" s="769"/>
      <c r="B303" s="779"/>
      <c r="C303" s="775"/>
      <c r="F303" s="773"/>
    </row>
    <row r="304" spans="1:6" s="772" customFormat="1">
      <c r="A304" s="769"/>
      <c r="B304" s="779"/>
      <c r="C304" s="775"/>
      <c r="F304" s="773"/>
    </row>
    <row r="305" spans="1:6" s="772" customFormat="1">
      <c r="A305" s="769"/>
      <c r="B305" s="785"/>
      <c r="C305" s="775"/>
      <c r="F305" s="773"/>
    </row>
    <row r="306" spans="1:6" s="772" customFormat="1">
      <c r="A306" s="769"/>
      <c r="B306" s="785"/>
      <c r="C306" s="115"/>
      <c r="F306" s="773"/>
    </row>
    <row r="307" spans="1:6" s="772" customFormat="1">
      <c r="A307" s="769"/>
      <c r="B307" s="786"/>
      <c r="C307" s="115"/>
      <c r="F307" s="773"/>
    </row>
    <row r="308" spans="1:6" s="772" customFormat="1">
      <c r="A308" s="769"/>
      <c r="B308" s="785"/>
      <c r="C308" s="115"/>
      <c r="F308" s="773"/>
    </row>
    <row r="309" spans="1:6" s="772" customFormat="1">
      <c r="A309" s="769"/>
      <c r="B309" s="785"/>
      <c r="C309" s="115"/>
      <c r="F309" s="773"/>
    </row>
    <row r="310" spans="1:6" s="772" customFormat="1">
      <c r="A310" s="769"/>
      <c r="B310" s="785"/>
      <c r="C310" s="115"/>
      <c r="F310" s="773"/>
    </row>
    <row r="311" spans="1:6" s="772" customFormat="1">
      <c r="A311" s="769"/>
      <c r="B311" s="785"/>
      <c r="C311" s="115"/>
      <c r="F311" s="773"/>
    </row>
    <row r="312" spans="1:6" s="772" customFormat="1">
      <c r="A312" s="769"/>
      <c r="B312" s="785"/>
      <c r="C312" s="115"/>
      <c r="F312" s="773"/>
    </row>
    <row r="313" spans="1:6" s="772" customFormat="1">
      <c r="A313" s="769"/>
      <c r="B313" s="785"/>
      <c r="C313" s="115"/>
      <c r="F313" s="773"/>
    </row>
    <row r="314" spans="1:6" s="772" customFormat="1">
      <c r="A314" s="769"/>
      <c r="B314" s="785"/>
      <c r="C314" s="115"/>
      <c r="F314" s="773"/>
    </row>
    <row r="315" spans="1:6" s="772" customFormat="1">
      <c r="A315" s="769"/>
      <c r="B315" s="785"/>
      <c r="C315" s="115"/>
      <c r="F315" s="773"/>
    </row>
    <row r="316" spans="1:6" s="772" customFormat="1">
      <c r="A316" s="769"/>
      <c r="B316" s="785"/>
      <c r="C316" s="115"/>
      <c r="F316" s="773"/>
    </row>
    <row r="317" spans="1:6" s="772" customFormat="1">
      <c r="A317" s="769"/>
      <c r="B317" s="785"/>
      <c r="C317" s="115"/>
      <c r="F317" s="773"/>
    </row>
    <row r="318" spans="1:6" s="772" customFormat="1">
      <c r="A318" s="769"/>
      <c r="B318" s="785"/>
      <c r="C318" s="115"/>
      <c r="F318" s="773"/>
    </row>
    <row r="319" spans="1:6" s="772" customFormat="1">
      <c r="A319" s="769"/>
      <c r="B319" s="785"/>
      <c r="C319" s="115"/>
      <c r="F319" s="773"/>
    </row>
    <row r="320" spans="1:6" s="772" customFormat="1">
      <c r="A320" s="769"/>
      <c r="B320" s="785"/>
      <c r="C320" s="115"/>
      <c r="F320" s="773"/>
    </row>
    <row r="321" spans="1:6" s="772" customFormat="1">
      <c r="A321" s="769"/>
      <c r="B321" s="785"/>
      <c r="C321" s="115"/>
      <c r="F321" s="773"/>
    </row>
    <row r="322" spans="1:6" s="772" customFormat="1">
      <c r="A322" s="769"/>
      <c r="B322" s="785"/>
      <c r="C322" s="115"/>
      <c r="F322" s="773"/>
    </row>
    <row r="323" spans="1:6" s="772" customFormat="1">
      <c r="A323" s="769"/>
      <c r="B323" s="785"/>
      <c r="C323" s="115"/>
      <c r="F323" s="773"/>
    </row>
    <row r="324" spans="1:6" s="772" customFormat="1">
      <c r="A324" s="769"/>
      <c r="B324" s="785"/>
      <c r="C324" s="115"/>
      <c r="F324" s="773"/>
    </row>
    <row r="325" spans="1:6" s="772" customFormat="1">
      <c r="A325" s="769"/>
      <c r="B325" s="785"/>
      <c r="C325" s="115"/>
      <c r="F325" s="773"/>
    </row>
    <row r="326" spans="1:6" s="772" customFormat="1">
      <c r="A326" s="769"/>
      <c r="B326" s="785"/>
      <c r="C326" s="115"/>
      <c r="F326" s="773"/>
    </row>
    <row r="327" spans="1:6" s="772" customFormat="1">
      <c r="A327" s="769"/>
      <c r="B327" s="785"/>
      <c r="C327" s="115"/>
      <c r="F327" s="773"/>
    </row>
    <row r="328" spans="1:6" s="772" customFormat="1">
      <c r="A328" s="769"/>
      <c r="B328" s="785"/>
      <c r="C328" s="115"/>
      <c r="F328" s="773"/>
    </row>
    <row r="329" spans="1:6" s="772" customFormat="1">
      <c r="A329" s="769"/>
      <c r="B329" s="785"/>
      <c r="C329" s="115"/>
      <c r="F329" s="773"/>
    </row>
    <row r="330" spans="1:6" s="772" customFormat="1">
      <c r="A330" s="769"/>
      <c r="B330" s="785"/>
      <c r="C330" s="115"/>
      <c r="F330" s="773"/>
    </row>
    <row r="331" spans="1:6" s="772" customFormat="1">
      <c r="A331" s="769"/>
      <c r="B331" s="785"/>
      <c r="C331" s="115"/>
      <c r="F331" s="773"/>
    </row>
    <row r="332" spans="1:6" s="772" customFormat="1">
      <c r="A332" s="769"/>
      <c r="B332" s="787"/>
      <c r="C332" s="788"/>
      <c r="F332" s="773"/>
    </row>
    <row r="333" spans="1:6" s="772" customFormat="1">
      <c r="A333" s="769"/>
      <c r="B333" s="785"/>
      <c r="C333" s="115"/>
      <c r="F333" s="773"/>
    </row>
    <row r="334" spans="1:6" s="772" customFormat="1">
      <c r="A334" s="769"/>
      <c r="B334" s="785"/>
      <c r="C334" s="115"/>
      <c r="F334" s="773"/>
    </row>
    <row r="335" spans="1:6" s="772" customFormat="1">
      <c r="A335" s="769"/>
      <c r="B335" s="785"/>
      <c r="C335" s="115"/>
      <c r="F335" s="773"/>
    </row>
    <row r="336" spans="1:6" s="772" customFormat="1">
      <c r="A336" s="769"/>
      <c r="B336" s="785"/>
      <c r="C336" s="115"/>
      <c r="F336" s="773"/>
    </row>
    <row r="337" spans="1:6" s="772" customFormat="1">
      <c r="A337" s="769"/>
      <c r="B337" s="785"/>
      <c r="C337" s="115"/>
      <c r="F337" s="773"/>
    </row>
    <row r="338" spans="1:6" s="772" customFormat="1">
      <c r="A338" s="769"/>
      <c r="B338" s="785"/>
      <c r="C338" s="115"/>
      <c r="F338" s="773"/>
    </row>
    <row r="339" spans="1:6" s="772" customFormat="1">
      <c r="A339" s="769"/>
      <c r="B339" s="785"/>
      <c r="C339" s="115"/>
      <c r="F339" s="773"/>
    </row>
    <row r="340" spans="1:6" s="772" customFormat="1">
      <c r="A340" s="769"/>
      <c r="B340" s="785"/>
      <c r="C340" s="115"/>
      <c r="F340" s="773"/>
    </row>
    <row r="341" spans="1:6" s="772" customFormat="1">
      <c r="A341" s="769"/>
      <c r="B341" s="785"/>
      <c r="C341" s="115"/>
      <c r="F341" s="773"/>
    </row>
    <row r="342" spans="1:6" s="772" customFormat="1">
      <c r="A342" s="769"/>
      <c r="B342" s="785"/>
      <c r="C342" s="115"/>
      <c r="F342" s="773"/>
    </row>
    <row r="343" spans="1:6" s="772" customFormat="1">
      <c r="A343" s="769"/>
      <c r="B343" s="785"/>
      <c r="C343" s="115"/>
      <c r="F343" s="773"/>
    </row>
    <row r="344" spans="1:6" s="772" customFormat="1">
      <c r="A344" s="769"/>
      <c r="B344" s="785"/>
      <c r="C344" s="115"/>
      <c r="F344" s="773"/>
    </row>
    <row r="345" spans="1:6" s="772" customFormat="1">
      <c r="A345" s="769"/>
      <c r="B345" s="785"/>
      <c r="C345" s="115"/>
      <c r="F345" s="773"/>
    </row>
    <row r="346" spans="1:6" s="772" customFormat="1">
      <c r="A346" s="769"/>
      <c r="B346" s="785"/>
      <c r="C346" s="115"/>
      <c r="F346" s="773"/>
    </row>
    <row r="347" spans="1:6" s="772" customFormat="1">
      <c r="A347" s="769"/>
      <c r="B347" s="785"/>
      <c r="C347" s="115"/>
      <c r="F347" s="773"/>
    </row>
    <row r="348" spans="1:6" s="772" customFormat="1">
      <c r="A348" s="769"/>
      <c r="B348" s="789"/>
      <c r="C348" s="775"/>
      <c r="F348" s="773"/>
    </row>
    <row r="349" spans="1:6" s="772" customFormat="1">
      <c r="A349" s="769"/>
      <c r="B349" s="782"/>
      <c r="C349" s="783"/>
      <c r="F349" s="773"/>
    </row>
    <row r="350" spans="1:6" s="772" customFormat="1">
      <c r="A350" s="769"/>
      <c r="B350" s="782"/>
      <c r="C350" s="790"/>
      <c r="F350" s="773"/>
    </row>
    <row r="351" spans="1:6" s="772" customFormat="1">
      <c r="A351" s="769"/>
      <c r="B351" s="782"/>
      <c r="C351" s="790"/>
      <c r="F351" s="773"/>
    </row>
    <row r="352" spans="1:6" s="772" customFormat="1">
      <c r="A352" s="769"/>
      <c r="B352" s="782"/>
      <c r="C352" s="790"/>
      <c r="F352" s="773"/>
    </row>
    <row r="353" spans="1:6" s="772" customFormat="1">
      <c r="A353" s="769"/>
      <c r="B353" s="782"/>
      <c r="C353" s="790"/>
      <c r="F353" s="773"/>
    </row>
    <row r="354" spans="1:6" s="772" customFormat="1">
      <c r="A354" s="769"/>
      <c r="B354" s="780"/>
      <c r="C354" s="790"/>
      <c r="F354" s="773"/>
    </row>
    <row r="355" spans="1:6" s="772" customFormat="1">
      <c r="A355" s="769"/>
      <c r="B355" s="791"/>
      <c r="C355" s="792"/>
      <c r="F355" s="773"/>
    </row>
    <row r="356" spans="1:6" s="772" customFormat="1">
      <c r="A356" s="769"/>
      <c r="B356" s="782"/>
      <c r="C356" s="790"/>
      <c r="F356" s="773"/>
    </row>
    <row r="357" spans="1:6" s="772" customFormat="1">
      <c r="A357" s="769"/>
      <c r="B357" s="782"/>
      <c r="C357" s="790"/>
      <c r="F357" s="773"/>
    </row>
    <row r="358" spans="1:6" s="772" customFormat="1">
      <c r="A358" s="769"/>
      <c r="B358" s="782"/>
      <c r="C358" s="790"/>
      <c r="F358" s="773"/>
    </row>
    <row r="359" spans="1:6" s="772" customFormat="1">
      <c r="A359" s="769"/>
      <c r="B359" s="791"/>
      <c r="C359" s="792"/>
      <c r="F359" s="773"/>
    </row>
    <row r="360" spans="1:6" s="772" customFormat="1">
      <c r="A360" s="769"/>
      <c r="B360" s="782"/>
      <c r="C360" s="790"/>
      <c r="F360" s="773"/>
    </row>
    <row r="361" spans="1:6" s="772" customFormat="1">
      <c r="A361" s="769"/>
      <c r="B361" s="782"/>
      <c r="C361" s="790"/>
      <c r="F361" s="773"/>
    </row>
    <row r="362" spans="1:6" s="772" customFormat="1">
      <c r="A362" s="769"/>
      <c r="B362" s="782"/>
      <c r="C362" s="790"/>
      <c r="F362" s="773"/>
    </row>
    <row r="363" spans="1:6" s="772" customFormat="1">
      <c r="A363" s="769"/>
      <c r="B363" s="782"/>
      <c r="C363" s="790"/>
      <c r="F363" s="773"/>
    </row>
    <row r="364" spans="1:6" s="772" customFormat="1">
      <c r="A364" s="769"/>
      <c r="B364" s="782"/>
      <c r="C364" s="790"/>
      <c r="F364" s="773"/>
    </row>
    <row r="365" spans="1:6" s="772" customFormat="1">
      <c r="A365" s="769"/>
      <c r="B365" s="782"/>
      <c r="C365" s="790"/>
      <c r="F365" s="773"/>
    </row>
    <row r="366" spans="1:6" s="772" customFormat="1">
      <c r="A366" s="769"/>
      <c r="B366" s="782"/>
      <c r="C366" s="790"/>
      <c r="F366" s="773"/>
    </row>
    <row r="367" spans="1:6" s="772" customFormat="1">
      <c r="A367" s="769"/>
      <c r="B367" s="782"/>
      <c r="C367" s="790"/>
      <c r="F367" s="773"/>
    </row>
    <row r="368" spans="1:6" s="772" customFormat="1">
      <c r="A368" s="769"/>
      <c r="B368" s="782"/>
      <c r="C368" s="790"/>
      <c r="F368" s="773"/>
    </row>
    <row r="369" spans="1:6" s="772" customFormat="1">
      <c r="A369" s="769"/>
      <c r="B369" s="782"/>
      <c r="C369" s="790"/>
      <c r="F369" s="773"/>
    </row>
    <row r="370" spans="1:6" s="772" customFormat="1">
      <c r="A370" s="769"/>
      <c r="B370" s="782"/>
      <c r="C370" s="790"/>
      <c r="F370" s="773"/>
    </row>
    <row r="371" spans="1:6" s="772" customFormat="1">
      <c r="A371" s="769"/>
      <c r="B371" s="782"/>
      <c r="C371" s="790"/>
      <c r="F371" s="773"/>
    </row>
    <row r="372" spans="1:6" s="772" customFormat="1">
      <c r="A372" s="769"/>
      <c r="B372" s="782"/>
      <c r="C372" s="790"/>
      <c r="F372" s="773"/>
    </row>
    <row r="373" spans="1:6" s="772" customFormat="1">
      <c r="A373" s="769"/>
      <c r="B373" s="782"/>
      <c r="C373" s="790"/>
      <c r="F373" s="773"/>
    </row>
    <row r="374" spans="1:6" s="772" customFormat="1">
      <c r="A374" s="769"/>
      <c r="B374" s="791"/>
      <c r="C374" s="792"/>
      <c r="F374" s="773"/>
    </row>
    <row r="375" spans="1:6" s="772" customFormat="1">
      <c r="A375" s="769"/>
      <c r="B375" s="782"/>
      <c r="C375" s="790"/>
      <c r="F375" s="773"/>
    </row>
    <row r="376" spans="1:6" s="772" customFormat="1">
      <c r="A376" s="769"/>
      <c r="B376" s="791"/>
      <c r="C376" s="788"/>
      <c r="F376" s="773"/>
    </row>
    <row r="377" spans="1:6" s="772" customFormat="1">
      <c r="A377" s="769"/>
      <c r="B377" s="782"/>
      <c r="C377" s="790"/>
      <c r="F377" s="773"/>
    </row>
    <row r="378" spans="1:6" s="772" customFormat="1">
      <c r="A378" s="769"/>
      <c r="B378" s="782"/>
      <c r="C378" s="790"/>
      <c r="F378" s="773"/>
    </row>
    <row r="379" spans="1:6" s="772" customFormat="1">
      <c r="A379" s="769"/>
      <c r="B379" s="782"/>
      <c r="C379" s="790"/>
      <c r="F379" s="773"/>
    </row>
    <row r="380" spans="1:6" s="772" customFormat="1">
      <c r="A380" s="769"/>
      <c r="B380" s="791"/>
      <c r="C380" s="788"/>
      <c r="F380" s="773"/>
    </row>
    <row r="381" spans="1:6" s="772" customFormat="1">
      <c r="A381" s="769"/>
      <c r="B381" s="782"/>
      <c r="C381" s="790"/>
      <c r="F381" s="773"/>
    </row>
    <row r="382" spans="1:6" s="772" customFormat="1">
      <c r="A382" s="769"/>
      <c r="B382" s="791"/>
      <c r="C382" s="792"/>
      <c r="F382" s="773"/>
    </row>
    <row r="383" spans="1:6" s="772" customFormat="1">
      <c r="A383" s="769"/>
      <c r="B383" s="782"/>
      <c r="C383" s="790"/>
      <c r="F383" s="773"/>
    </row>
    <row r="384" spans="1:6" s="772" customFormat="1">
      <c r="A384" s="769"/>
      <c r="B384" s="782"/>
      <c r="C384" s="790"/>
      <c r="F384" s="773"/>
    </row>
    <row r="385" spans="1:6" s="772" customFormat="1">
      <c r="A385" s="769"/>
      <c r="B385" s="782"/>
      <c r="C385" s="790"/>
      <c r="F385" s="773"/>
    </row>
    <row r="386" spans="1:6" s="772" customFormat="1">
      <c r="A386" s="769"/>
      <c r="B386" s="791"/>
      <c r="C386" s="792"/>
      <c r="F386" s="773"/>
    </row>
    <row r="387" spans="1:6" s="772" customFormat="1">
      <c r="A387" s="769"/>
      <c r="B387" s="782"/>
      <c r="C387" s="790"/>
      <c r="F387" s="773"/>
    </row>
    <row r="388" spans="1:6" s="772" customFormat="1">
      <c r="A388" s="769"/>
      <c r="B388" s="782"/>
      <c r="C388" s="790"/>
    </row>
    <row r="389" spans="1:6" s="772" customFormat="1" ht="14.25">
      <c r="A389" s="769"/>
      <c r="B389" s="793"/>
      <c r="C389" s="790"/>
    </row>
    <row r="390" spans="1:6" s="772" customFormat="1">
      <c r="A390" s="769"/>
      <c r="B390" s="780"/>
      <c r="C390" s="790"/>
    </row>
    <row r="391" spans="1:6" s="772" customFormat="1">
      <c r="A391" s="769"/>
      <c r="B391" s="791"/>
      <c r="C391" s="792"/>
      <c r="E391" s="773"/>
    </row>
    <row r="392" spans="1:6" s="772" customFormat="1">
      <c r="A392" s="769"/>
      <c r="B392" s="780"/>
      <c r="C392" s="792"/>
      <c r="E392" s="773"/>
    </row>
    <row r="393" spans="1:6" s="772" customFormat="1">
      <c r="A393" s="769"/>
      <c r="B393" s="782"/>
      <c r="C393" s="790"/>
      <c r="E393" s="773"/>
    </row>
    <row r="394" spans="1:6" s="772" customFormat="1">
      <c r="A394" s="769"/>
      <c r="B394" s="782"/>
      <c r="C394" s="790"/>
      <c r="E394" s="773"/>
    </row>
    <row r="395" spans="1:6" s="772" customFormat="1">
      <c r="A395" s="769"/>
      <c r="B395" s="782"/>
      <c r="C395" s="790"/>
      <c r="E395" s="773"/>
    </row>
    <row r="396" spans="1:6" s="772" customFormat="1">
      <c r="A396" s="769"/>
      <c r="B396" s="782"/>
      <c r="C396" s="790"/>
      <c r="E396" s="773"/>
    </row>
    <row r="397" spans="1:6" s="772" customFormat="1">
      <c r="A397" s="769"/>
      <c r="B397" s="782"/>
      <c r="C397" s="790"/>
      <c r="E397" s="773"/>
    </row>
    <row r="398" spans="1:6" s="772" customFormat="1">
      <c r="A398" s="769"/>
      <c r="B398" s="782"/>
      <c r="C398" s="790"/>
      <c r="E398" s="773"/>
    </row>
    <row r="399" spans="1:6" s="772" customFormat="1">
      <c r="A399" s="769"/>
      <c r="B399" s="782"/>
      <c r="C399" s="790"/>
      <c r="E399" s="773"/>
    </row>
    <row r="400" spans="1:6" s="772" customFormat="1">
      <c r="A400" s="769"/>
      <c r="B400" s="782"/>
      <c r="C400" s="790"/>
      <c r="E400" s="773"/>
    </row>
    <row r="401" spans="1:5" s="772" customFormat="1">
      <c r="A401" s="769"/>
      <c r="B401" s="782"/>
      <c r="C401" s="790"/>
      <c r="E401" s="773"/>
    </row>
    <row r="402" spans="1:5" s="772" customFormat="1">
      <c r="A402" s="769"/>
      <c r="B402" s="782"/>
      <c r="C402" s="790"/>
      <c r="E402" s="773"/>
    </row>
    <row r="403" spans="1:5" s="772" customFormat="1">
      <c r="A403" s="769"/>
      <c r="B403" s="782"/>
      <c r="C403" s="790"/>
      <c r="E403" s="773"/>
    </row>
    <row r="404" spans="1:5" s="772" customFormat="1">
      <c r="A404" s="769"/>
      <c r="B404" s="782"/>
      <c r="C404" s="790"/>
      <c r="E404" s="773"/>
    </row>
    <row r="405" spans="1:5" s="772" customFormat="1">
      <c r="A405" s="769"/>
      <c r="B405" s="782"/>
      <c r="C405" s="790"/>
      <c r="E405" s="773"/>
    </row>
    <row r="406" spans="1:5" s="772" customFormat="1">
      <c r="A406" s="769"/>
      <c r="B406" s="782"/>
      <c r="C406" s="790"/>
      <c r="E406" s="773"/>
    </row>
    <row r="407" spans="1:5" s="772" customFormat="1">
      <c r="A407" s="769"/>
      <c r="B407" s="782"/>
      <c r="C407" s="790"/>
      <c r="E407" s="773"/>
    </row>
    <row r="408" spans="1:5" s="772" customFormat="1">
      <c r="A408" s="769"/>
      <c r="B408" s="782"/>
      <c r="C408" s="790"/>
      <c r="E408" s="773"/>
    </row>
    <row r="409" spans="1:5" s="772" customFormat="1">
      <c r="A409" s="769"/>
      <c r="B409" s="780"/>
      <c r="C409" s="790"/>
      <c r="E409" s="773"/>
    </row>
    <row r="410" spans="1:5" s="772" customFormat="1">
      <c r="A410" s="769"/>
      <c r="B410" s="782"/>
      <c r="C410" s="790"/>
      <c r="E410" s="773"/>
    </row>
    <row r="411" spans="1:5" s="772" customFormat="1">
      <c r="A411" s="769"/>
      <c r="B411" s="782"/>
      <c r="C411" s="790"/>
      <c r="E411" s="773"/>
    </row>
    <row r="412" spans="1:5" s="772" customFormat="1">
      <c r="A412" s="769"/>
      <c r="B412" s="782"/>
      <c r="C412" s="790"/>
      <c r="E412" s="773"/>
    </row>
    <row r="413" spans="1:5" s="772" customFormat="1">
      <c r="A413" s="769"/>
      <c r="B413" s="782"/>
      <c r="C413" s="790"/>
      <c r="E413" s="773"/>
    </row>
    <row r="414" spans="1:5" s="772" customFormat="1">
      <c r="A414" s="769"/>
      <c r="B414" s="782"/>
      <c r="C414" s="790"/>
      <c r="E414" s="773"/>
    </row>
    <row r="415" spans="1:5" s="772" customFormat="1">
      <c r="A415" s="769"/>
      <c r="B415" s="782"/>
      <c r="C415" s="790"/>
      <c r="E415" s="773"/>
    </row>
    <row r="416" spans="1:5" s="772" customFormat="1">
      <c r="A416" s="769"/>
      <c r="B416" s="782"/>
      <c r="C416" s="790"/>
      <c r="E416" s="773"/>
    </row>
    <row r="417" spans="1:5" s="772" customFormat="1">
      <c r="A417" s="769"/>
      <c r="B417" s="782"/>
      <c r="C417" s="790"/>
      <c r="E417" s="773"/>
    </row>
    <row r="418" spans="1:5" s="772" customFormat="1">
      <c r="A418" s="769"/>
      <c r="B418" s="782"/>
      <c r="C418" s="790"/>
      <c r="E418" s="773"/>
    </row>
    <row r="419" spans="1:5" s="772" customFormat="1">
      <c r="A419" s="769"/>
      <c r="B419" s="782"/>
      <c r="C419" s="790"/>
      <c r="E419" s="773"/>
    </row>
    <row r="420" spans="1:5" s="772" customFormat="1">
      <c r="A420" s="769"/>
      <c r="B420" s="782"/>
      <c r="C420" s="790"/>
      <c r="E420" s="773"/>
    </row>
    <row r="421" spans="1:5" s="772" customFormat="1">
      <c r="A421" s="769"/>
      <c r="B421" s="782"/>
      <c r="C421" s="790"/>
      <c r="E421" s="773"/>
    </row>
    <row r="422" spans="1:5" s="772" customFormat="1">
      <c r="A422" s="769"/>
      <c r="B422" s="782"/>
      <c r="C422" s="790"/>
      <c r="E422" s="773"/>
    </row>
    <row r="423" spans="1:5" s="772" customFormat="1">
      <c r="A423" s="769"/>
      <c r="B423" s="782"/>
      <c r="C423" s="790"/>
      <c r="E423" s="773"/>
    </row>
    <row r="424" spans="1:5" s="772" customFormat="1">
      <c r="A424" s="769"/>
      <c r="B424" s="782"/>
      <c r="C424" s="790"/>
      <c r="E424" s="773"/>
    </row>
    <row r="425" spans="1:5" s="772" customFormat="1">
      <c r="A425" s="769"/>
      <c r="B425" s="782"/>
      <c r="C425" s="790"/>
      <c r="E425" s="773"/>
    </row>
    <row r="426" spans="1:5" s="772" customFormat="1">
      <c r="A426" s="769"/>
      <c r="B426" s="782"/>
      <c r="C426" s="790"/>
      <c r="E426" s="773"/>
    </row>
    <row r="427" spans="1:5" s="772" customFormat="1">
      <c r="A427" s="769"/>
      <c r="B427" s="782"/>
      <c r="C427" s="790"/>
      <c r="E427" s="773"/>
    </row>
    <row r="428" spans="1:5" s="772" customFormat="1">
      <c r="A428" s="769"/>
      <c r="B428" s="782"/>
      <c r="C428" s="790"/>
      <c r="E428" s="773"/>
    </row>
    <row r="429" spans="1:5" s="772" customFormat="1">
      <c r="A429" s="769"/>
      <c r="B429" s="782"/>
      <c r="C429" s="790"/>
      <c r="E429" s="773"/>
    </row>
    <row r="430" spans="1:5" s="772" customFormat="1">
      <c r="A430" s="769"/>
      <c r="B430" s="782"/>
      <c r="C430" s="790"/>
      <c r="E430" s="773"/>
    </row>
    <row r="431" spans="1:5" s="772" customFormat="1">
      <c r="A431" s="769"/>
      <c r="B431" s="782"/>
      <c r="C431" s="790"/>
      <c r="E431" s="773"/>
    </row>
    <row r="432" spans="1:5" s="772" customFormat="1">
      <c r="A432" s="769"/>
      <c r="B432" s="782"/>
      <c r="C432" s="790"/>
      <c r="E432" s="773"/>
    </row>
    <row r="433" spans="1:5" s="772" customFormat="1">
      <c r="A433" s="769"/>
      <c r="B433" s="782"/>
      <c r="C433" s="790"/>
      <c r="E433" s="773"/>
    </row>
    <row r="434" spans="1:5" s="772" customFormat="1">
      <c r="A434" s="769"/>
      <c r="B434" s="782"/>
      <c r="C434" s="790"/>
      <c r="E434" s="773"/>
    </row>
    <row r="435" spans="1:5" s="772" customFormat="1">
      <c r="A435" s="769"/>
      <c r="B435" s="782"/>
      <c r="C435" s="790"/>
      <c r="E435" s="773"/>
    </row>
    <row r="436" spans="1:5" s="772" customFormat="1">
      <c r="A436" s="769"/>
      <c r="B436" s="794"/>
      <c r="C436" s="790"/>
      <c r="E436" s="773"/>
    </row>
    <row r="437" spans="1:5" s="772" customFormat="1">
      <c r="A437" s="769"/>
      <c r="B437" s="782"/>
      <c r="C437" s="790"/>
      <c r="E437" s="773"/>
    </row>
    <row r="438" spans="1:5" s="772" customFormat="1">
      <c r="A438" s="769"/>
      <c r="B438" s="782"/>
      <c r="C438" s="790"/>
      <c r="E438" s="773"/>
    </row>
    <row r="439" spans="1:5" s="772" customFormat="1">
      <c r="A439" s="769"/>
      <c r="B439" s="782"/>
      <c r="C439" s="790"/>
      <c r="E439" s="773"/>
    </row>
    <row r="440" spans="1:5" s="772" customFormat="1">
      <c r="A440" s="769"/>
      <c r="B440" s="782"/>
      <c r="C440" s="790"/>
      <c r="E440" s="773"/>
    </row>
    <row r="441" spans="1:5" s="772" customFormat="1">
      <c r="A441" s="769"/>
      <c r="B441" s="782"/>
      <c r="C441" s="790"/>
      <c r="E441" s="773"/>
    </row>
    <row r="442" spans="1:5" s="772" customFormat="1">
      <c r="A442" s="769"/>
      <c r="B442" s="782"/>
      <c r="C442" s="790"/>
      <c r="E442" s="773"/>
    </row>
    <row r="443" spans="1:5" s="772" customFormat="1">
      <c r="A443" s="769"/>
      <c r="B443" s="782"/>
      <c r="C443" s="790"/>
      <c r="E443" s="773"/>
    </row>
    <row r="444" spans="1:5" s="772" customFormat="1">
      <c r="A444" s="769"/>
      <c r="B444" s="782"/>
      <c r="C444" s="790"/>
      <c r="E444" s="773"/>
    </row>
    <row r="445" spans="1:5" s="772" customFormat="1">
      <c r="A445" s="769"/>
      <c r="B445" s="782"/>
      <c r="C445" s="790"/>
      <c r="E445" s="773"/>
    </row>
    <row r="446" spans="1:5" s="772" customFormat="1">
      <c r="A446" s="769"/>
      <c r="B446" s="782"/>
      <c r="C446" s="790"/>
      <c r="E446" s="773"/>
    </row>
    <row r="447" spans="1:5" s="772" customFormat="1">
      <c r="A447" s="769"/>
      <c r="B447" s="782"/>
      <c r="C447" s="790"/>
      <c r="E447" s="773"/>
    </row>
    <row r="448" spans="1:5" s="772" customFormat="1">
      <c r="A448" s="769"/>
      <c r="B448" s="782"/>
      <c r="C448" s="790"/>
      <c r="E448" s="773"/>
    </row>
    <row r="449" spans="1:5" s="772" customFormat="1">
      <c r="A449" s="769"/>
      <c r="B449" s="782"/>
      <c r="C449" s="790"/>
      <c r="E449" s="773"/>
    </row>
    <row r="450" spans="1:5" s="772" customFormat="1">
      <c r="A450" s="769"/>
      <c r="B450" s="782"/>
      <c r="C450" s="790"/>
      <c r="E450" s="773"/>
    </row>
    <row r="451" spans="1:5" s="772" customFormat="1">
      <c r="A451" s="769"/>
      <c r="B451" s="782"/>
      <c r="C451" s="790"/>
      <c r="E451" s="773"/>
    </row>
    <row r="452" spans="1:5" s="772" customFormat="1">
      <c r="A452" s="769"/>
      <c r="B452" s="782"/>
      <c r="C452" s="790"/>
      <c r="E452" s="773"/>
    </row>
    <row r="453" spans="1:5" s="772" customFormat="1">
      <c r="A453" s="769"/>
      <c r="B453" s="782"/>
      <c r="C453" s="790"/>
      <c r="E453" s="773"/>
    </row>
    <row r="454" spans="1:5" s="772" customFormat="1">
      <c r="A454" s="769"/>
      <c r="B454" s="782"/>
      <c r="C454" s="790"/>
      <c r="E454" s="773"/>
    </row>
    <row r="455" spans="1:5" s="772" customFormat="1">
      <c r="A455" s="769"/>
      <c r="B455" s="782"/>
      <c r="C455" s="790"/>
      <c r="E455" s="773"/>
    </row>
    <row r="456" spans="1:5" s="772" customFormat="1">
      <c r="A456" s="769"/>
      <c r="B456" s="782"/>
      <c r="C456" s="790"/>
      <c r="E456" s="773"/>
    </row>
    <row r="457" spans="1:5" s="772" customFormat="1">
      <c r="A457" s="769"/>
      <c r="B457" s="782"/>
      <c r="C457" s="790"/>
      <c r="E457" s="773"/>
    </row>
    <row r="458" spans="1:5" s="772" customFormat="1">
      <c r="A458" s="769"/>
      <c r="B458" s="782"/>
      <c r="C458" s="790"/>
      <c r="E458" s="773"/>
    </row>
    <row r="459" spans="1:5" s="772" customFormat="1">
      <c r="A459" s="769"/>
      <c r="B459" s="782"/>
      <c r="C459" s="790"/>
      <c r="E459" s="773"/>
    </row>
    <row r="460" spans="1:5" s="772" customFormat="1">
      <c r="A460" s="769"/>
      <c r="B460" s="782"/>
      <c r="C460" s="790"/>
      <c r="E460" s="773"/>
    </row>
    <row r="461" spans="1:5" s="772" customFormat="1">
      <c r="A461" s="769"/>
      <c r="B461" s="782"/>
      <c r="C461" s="790"/>
      <c r="E461" s="773"/>
    </row>
    <row r="462" spans="1:5" s="772" customFormat="1">
      <c r="A462" s="769"/>
      <c r="B462" s="782"/>
      <c r="C462" s="790"/>
      <c r="E462" s="773"/>
    </row>
    <row r="463" spans="1:5" s="772" customFormat="1">
      <c r="A463" s="769"/>
      <c r="B463" s="795"/>
      <c r="C463" s="788"/>
      <c r="E463" s="773"/>
    </row>
    <row r="464" spans="1:5" s="772" customFormat="1">
      <c r="A464" s="769"/>
      <c r="B464" s="780"/>
      <c r="C464" s="790"/>
      <c r="E464" s="773"/>
    </row>
    <row r="465" spans="1:5" s="772" customFormat="1">
      <c r="A465" s="769"/>
      <c r="B465" s="782"/>
      <c r="C465" s="790"/>
      <c r="E465" s="773"/>
    </row>
    <row r="466" spans="1:5" s="772" customFormat="1">
      <c r="A466" s="769"/>
      <c r="B466" s="782"/>
      <c r="C466" s="790"/>
      <c r="E466" s="773"/>
    </row>
    <row r="467" spans="1:5" s="772" customFormat="1">
      <c r="A467" s="769"/>
      <c r="B467" s="782"/>
      <c r="C467" s="790"/>
      <c r="E467" s="773"/>
    </row>
    <row r="468" spans="1:5" s="772" customFormat="1">
      <c r="A468" s="769"/>
      <c r="B468" s="782"/>
      <c r="C468" s="790"/>
      <c r="E468" s="773"/>
    </row>
    <row r="469" spans="1:5" s="772" customFormat="1">
      <c r="A469" s="769"/>
      <c r="B469" s="782"/>
      <c r="C469" s="790"/>
      <c r="E469" s="773"/>
    </row>
    <row r="470" spans="1:5" s="772" customFormat="1">
      <c r="A470" s="769"/>
      <c r="B470" s="782"/>
      <c r="C470" s="790"/>
      <c r="E470" s="773"/>
    </row>
    <row r="471" spans="1:5" s="772" customFormat="1">
      <c r="A471" s="769"/>
      <c r="B471" s="782"/>
      <c r="C471" s="790"/>
      <c r="E471" s="773"/>
    </row>
    <row r="472" spans="1:5" s="772" customFormat="1">
      <c r="A472" s="769"/>
      <c r="B472" s="782"/>
      <c r="C472" s="790"/>
      <c r="E472" s="773"/>
    </row>
    <row r="473" spans="1:5" s="772" customFormat="1">
      <c r="A473" s="769"/>
      <c r="B473" s="782"/>
      <c r="C473" s="790"/>
      <c r="E473" s="773"/>
    </row>
    <row r="474" spans="1:5" s="772" customFormat="1">
      <c r="A474" s="769"/>
      <c r="B474" s="782"/>
      <c r="C474" s="790"/>
      <c r="E474" s="773"/>
    </row>
    <row r="475" spans="1:5" s="772" customFormat="1">
      <c r="A475" s="769"/>
      <c r="B475" s="782"/>
      <c r="C475" s="790"/>
      <c r="E475" s="773"/>
    </row>
    <row r="476" spans="1:5" s="772" customFormat="1">
      <c r="A476" s="769"/>
      <c r="B476" s="782"/>
      <c r="C476" s="790"/>
      <c r="E476" s="773"/>
    </row>
    <row r="477" spans="1:5" s="772" customFormat="1">
      <c r="A477" s="769"/>
      <c r="B477" s="782"/>
      <c r="C477" s="790"/>
      <c r="E477" s="773"/>
    </row>
    <row r="478" spans="1:5" s="772" customFormat="1">
      <c r="A478" s="769"/>
      <c r="B478" s="782"/>
      <c r="C478" s="790"/>
      <c r="E478" s="773"/>
    </row>
    <row r="479" spans="1:5" s="772" customFormat="1">
      <c r="A479" s="769"/>
      <c r="B479" s="782"/>
      <c r="C479" s="790"/>
      <c r="E479" s="773"/>
    </row>
    <row r="480" spans="1:5" s="772" customFormat="1">
      <c r="A480" s="769"/>
      <c r="B480" s="780"/>
      <c r="C480" s="790"/>
      <c r="E480" s="773"/>
    </row>
    <row r="481" spans="1:5" s="772" customFormat="1">
      <c r="A481" s="769"/>
      <c r="B481" s="782"/>
      <c r="C481" s="790"/>
      <c r="E481" s="773"/>
    </row>
    <row r="482" spans="1:5" s="772" customFormat="1">
      <c r="A482" s="769"/>
      <c r="B482" s="782"/>
      <c r="C482" s="790"/>
      <c r="E482" s="773"/>
    </row>
    <row r="483" spans="1:5" s="772" customFormat="1">
      <c r="A483" s="769"/>
      <c r="B483" s="782"/>
      <c r="C483" s="790"/>
      <c r="E483" s="773"/>
    </row>
    <row r="484" spans="1:5" s="772" customFormat="1">
      <c r="A484" s="769"/>
      <c r="B484" s="782"/>
      <c r="C484" s="790"/>
      <c r="E484" s="773"/>
    </row>
    <row r="485" spans="1:5" s="772" customFormat="1">
      <c r="A485" s="769"/>
      <c r="B485" s="780"/>
      <c r="C485" s="790"/>
      <c r="E485" s="773"/>
    </row>
    <row r="486" spans="1:5" s="772" customFormat="1">
      <c r="A486" s="769"/>
      <c r="B486" s="782"/>
      <c r="C486" s="790"/>
      <c r="E486" s="773"/>
    </row>
    <row r="487" spans="1:5" s="772" customFormat="1">
      <c r="A487" s="769"/>
      <c r="B487" s="782"/>
      <c r="C487" s="790"/>
      <c r="E487" s="773"/>
    </row>
    <row r="488" spans="1:5" s="772" customFormat="1">
      <c r="A488" s="769"/>
      <c r="B488" s="782"/>
      <c r="C488" s="790"/>
      <c r="E488" s="773"/>
    </row>
    <row r="489" spans="1:5" s="772" customFormat="1">
      <c r="A489" s="769"/>
      <c r="B489" s="782"/>
      <c r="C489" s="790"/>
      <c r="E489" s="773"/>
    </row>
    <row r="490" spans="1:5" s="772" customFormat="1">
      <c r="A490" s="769"/>
      <c r="B490" s="782"/>
      <c r="C490" s="790"/>
      <c r="E490" s="773"/>
    </row>
    <row r="491" spans="1:5" s="772" customFormat="1">
      <c r="A491" s="769"/>
      <c r="B491" s="782"/>
      <c r="C491" s="790"/>
      <c r="E491" s="773"/>
    </row>
    <row r="492" spans="1:5" s="772" customFormat="1">
      <c r="A492" s="769"/>
      <c r="B492" s="782"/>
      <c r="C492" s="790"/>
      <c r="E492" s="773"/>
    </row>
    <row r="493" spans="1:5" s="772" customFormat="1">
      <c r="A493" s="769"/>
      <c r="B493" s="782"/>
      <c r="C493" s="790"/>
      <c r="E493" s="773"/>
    </row>
    <row r="494" spans="1:5" s="772" customFormat="1">
      <c r="A494" s="769"/>
      <c r="B494" s="782"/>
      <c r="C494" s="790"/>
      <c r="E494" s="773"/>
    </row>
    <row r="495" spans="1:5" s="772" customFormat="1">
      <c r="A495" s="769"/>
      <c r="B495" s="782"/>
      <c r="C495" s="790"/>
      <c r="E495" s="773"/>
    </row>
    <row r="496" spans="1:5" s="772" customFormat="1">
      <c r="A496" s="769"/>
      <c r="B496" s="782"/>
      <c r="C496" s="790"/>
      <c r="E496" s="773"/>
    </row>
    <row r="497" spans="1:5" s="772" customFormat="1">
      <c r="A497" s="769"/>
      <c r="B497" s="782"/>
      <c r="C497" s="790"/>
      <c r="E497" s="773"/>
    </row>
    <row r="498" spans="1:5" s="772" customFormat="1">
      <c r="A498" s="769"/>
      <c r="B498" s="782"/>
      <c r="C498" s="115"/>
      <c r="E498" s="773"/>
    </row>
    <row r="499" spans="1:5" s="772" customFormat="1">
      <c r="A499" s="769"/>
      <c r="B499" s="782"/>
      <c r="C499" s="790"/>
      <c r="E499" s="773"/>
    </row>
    <row r="500" spans="1:5" s="772" customFormat="1">
      <c r="A500" s="769"/>
      <c r="B500" s="782"/>
      <c r="C500" s="790"/>
      <c r="E500" s="773"/>
    </row>
    <row r="501" spans="1:5" s="772" customFormat="1">
      <c r="A501" s="769"/>
      <c r="B501" s="782"/>
      <c r="C501" s="790"/>
      <c r="E501" s="773"/>
    </row>
    <row r="502" spans="1:5" s="772" customFormat="1">
      <c r="A502" s="769"/>
      <c r="B502" s="782"/>
      <c r="C502" s="790"/>
      <c r="E502" s="773"/>
    </row>
    <row r="503" spans="1:5" s="772" customFormat="1">
      <c r="A503" s="769"/>
      <c r="B503" s="782"/>
      <c r="C503" s="790"/>
      <c r="E503" s="773"/>
    </row>
    <row r="504" spans="1:5" s="772" customFormat="1">
      <c r="A504" s="769"/>
      <c r="B504" s="780"/>
      <c r="C504" s="790"/>
      <c r="E504" s="773"/>
    </row>
    <row r="505" spans="1:5" s="772" customFormat="1">
      <c r="A505" s="769"/>
      <c r="B505" s="782"/>
      <c r="C505" s="790"/>
      <c r="E505" s="773"/>
    </row>
    <row r="506" spans="1:5" s="772" customFormat="1">
      <c r="A506" s="769"/>
      <c r="B506" s="782"/>
      <c r="C506" s="790"/>
      <c r="E506" s="773"/>
    </row>
    <row r="507" spans="1:5" s="772" customFormat="1">
      <c r="A507" s="769"/>
      <c r="B507" s="782"/>
      <c r="C507" s="790"/>
      <c r="E507" s="773"/>
    </row>
    <row r="508" spans="1:5" s="772" customFormat="1">
      <c r="A508" s="769"/>
      <c r="B508" s="782"/>
      <c r="C508" s="790"/>
      <c r="E508" s="773"/>
    </row>
    <row r="509" spans="1:5" s="772" customFormat="1">
      <c r="A509" s="769"/>
      <c r="B509" s="782"/>
      <c r="C509" s="790"/>
      <c r="E509" s="773"/>
    </row>
    <row r="510" spans="1:5" s="772" customFormat="1">
      <c r="A510" s="769"/>
      <c r="B510" s="782"/>
      <c r="C510" s="790"/>
      <c r="E510" s="773"/>
    </row>
    <row r="511" spans="1:5" s="772" customFormat="1">
      <c r="A511" s="769"/>
      <c r="B511" s="782"/>
      <c r="C511" s="790"/>
      <c r="E511" s="773"/>
    </row>
    <row r="512" spans="1:5" s="772" customFormat="1">
      <c r="A512" s="769"/>
      <c r="B512" s="791"/>
      <c r="C512" s="792"/>
      <c r="E512" s="773"/>
    </row>
    <row r="513" spans="1:5" s="772" customFormat="1">
      <c r="A513" s="769"/>
      <c r="B513" s="780"/>
      <c r="C513" s="790"/>
      <c r="E513" s="773"/>
    </row>
    <row r="514" spans="1:5" s="772" customFormat="1">
      <c r="A514" s="769"/>
      <c r="B514" s="782"/>
      <c r="C514" s="790"/>
      <c r="E514" s="773"/>
    </row>
    <row r="515" spans="1:5" s="772" customFormat="1">
      <c r="A515" s="769"/>
      <c r="B515" s="782"/>
      <c r="C515" s="790"/>
      <c r="E515" s="773"/>
    </row>
    <row r="516" spans="1:5" s="772" customFormat="1">
      <c r="A516" s="769"/>
      <c r="B516" s="782"/>
      <c r="C516" s="790"/>
      <c r="E516" s="773"/>
    </row>
    <row r="517" spans="1:5" s="772" customFormat="1">
      <c r="A517" s="769"/>
      <c r="B517" s="782"/>
      <c r="C517" s="790"/>
      <c r="E517" s="773"/>
    </row>
    <row r="518" spans="1:5" s="772" customFormat="1">
      <c r="A518" s="769"/>
      <c r="B518" s="782"/>
      <c r="C518" s="790"/>
      <c r="E518" s="773"/>
    </row>
    <row r="519" spans="1:5" s="772" customFormat="1">
      <c r="A519" s="769"/>
      <c r="B519" s="782"/>
      <c r="C519" s="790"/>
      <c r="E519" s="773"/>
    </row>
    <row r="520" spans="1:5" s="772" customFormat="1">
      <c r="A520" s="769"/>
      <c r="B520" s="782"/>
      <c r="C520" s="790"/>
      <c r="E520" s="773"/>
    </row>
    <row r="521" spans="1:5" s="772" customFormat="1">
      <c r="A521" s="769"/>
      <c r="B521" s="782"/>
      <c r="C521" s="790"/>
      <c r="E521" s="773"/>
    </row>
    <row r="522" spans="1:5" s="772" customFormat="1">
      <c r="A522" s="769"/>
      <c r="B522" s="782"/>
      <c r="C522" s="790"/>
      <c r="E522" s="773"/>
    </row>
    <row r="523" spans="1:5" s="772" customFormat="1">
      <c r="A523" s="769"/>
      <c r="B523" s="782"/>
      <c r="C523" s="790"/>
      <c r="E523" s="773"/>
    </row>
    <row r="524" spans="1:5" s="772" customFormat="1">
      <c r="A524" s="769"/>
      <c r="B524" s="782"/>
      <c r="C524" s="790"/>
      <c r="E524" s="773"/>
    </row>
    <row r="525" spans="1:5" s="772" customFormat="1">
      <c r="A525" s="769"/>
      <c r="B525" s="780"/>
      <c r="C525" s="790"/>
      <c r="E525" s="773"/>
    </row>
    <row r="526" spans="1:5" s="772" customFormat="1">
      <c r="A526" s="769"/>
      <c r="B526" s="782"/>
      <c r="C526" s="790"/>
      <c r="E526" s="773"/>
    </row>
    <row r="527" spans="1:5" s="772" customFormat="1">
      <c r="A527" s="769"/>
      <c r="B527" s="782"/>
      <c r="C527" s="790"/>
      <c r="E527" s="773"/>
    </row>
    <row r="528" spans="1:5" s="772" customFormat="1">
      <c r="A528" s="769"/>
      <c r="B528" s="782"/>
      <c r="C528" s="790"/>
      <c r="E528" s="773"/>
    </row>
    <row r="529" spans="1:5" s="772" customFormat="1">
      <c r="A529" s="769"/>
      <c r="B529" s="782"/>
      <c r="C529" s="790"/>
      <c r="E529" s="773"/>
    </row>
    <row r="530" spans="1:5" s="772" customFormat="1">
      <c r="A530" s="769"/>
      <c r="B530" s="782"/>
      <c r="C530" s="790"/>
      <c r="E530" s="773"/>
    </row>
    <row r="531" spans="1:5" s="772" customFormat="1">
      <c r="A531" s="769"/>
      <c r="B531" s="782"/>
      <c r="C531" s="790"/>
      <c r="E531" s="773"/>
    </row>
    <row r="532" spans="1:5" s="772" customFormat="1">
      <c r="A532" s="769"/>
      <c r="B532" s="782"/>
      <c r="C532" s="790"/>
      <c r="E532" s="773"/>
    </row>
    <row r="533" spans="1:5" s="772" customFormat="1">
      <c r="A533" s="769"/>
      <c r="B533" s="782"/>
      <c r="C533" s="790"/>
      <c r="E533" s="773"/>
    </row>
    <row r="534" spans="1:5" s="772" customFormat="1">
      <c r="A534" s="769"/>
      <c r="B534" s="782"/>
      <c r="C534" s="790"/>
      <c r="E534" s="773"/>
    </row>
    <row r="535" spans="1:5" s="772" customFormat="1">
      <c r="A535" s="769"/>
      <c r="B535" s="782"/>
      <c r="C535" s="790"/>
      <c r="E535" s="773"/>
    </row>
    <row r="536" spans="1:5" s="772" customFormat="1">
      <c r="A536" s="769"/>
      <c r="B536" s="782"/>
      <c r="C536" s="790"/>
      <c r="E536" s="773"/>
    </row>
    <row r="537" spans="1:5" s="772" customFormat="1">
      <c r="A537" s="769"/>
      <c r="B537" s="782"/>
      <c r="C537" s="790"/>
      <c r="E537" s="773"/>
    </row>
    <row r="538" spans="1:5" s="772" customFormat="1">
      <c r="A538" s="769"/>
      <c r="B538" s="782"/>
      <c r="C538" s="790"/>
      <c r="E538" s="773"/>
    </row>
    <row r="539" spans="1:5" s="772" customFormat="1">
      <c r="A539" s="769"/>
      <c r="B539" s="782"/>
      <c r="C539" s="790"/>
      <c r="E539" s="773"/>
    </row>
    <row r="540" spans="1:5" s="772" customFormat="1">
      <c r="A540" s="769"/>
      <c r="B540" s="782"/>
      <c r="C540" s="790"/>
      <c r="E540" s="773"/>
    </row>
    <row r="541" spans="1:5" s="772" customFormat="1">
      <c r="A541" s="769"/>
      <c r="B541" s="782"/>
      <c r="C541" s="790"/>
      <c r="E541" s="773"/>
    </row>
    <row r="542" spans="1:5" s="772" customFormat="1">
      <c r="A542" s="769"/>
      <c r="B542" s="780"/>
      <c r="C542" s="790"/>
      <c r="E542" s="773"/>
    </row>
    <row r="543" spans="1:5" s="772" customFormat="1">
      <c r="A543" s="769"/>
      <c r="B543" s="791"/>
      <c r="C543" s="792"/>
      <c r="E543" s="773"/>
    </row>
    <row r="544" spans="1:5" s="772" customFormat="1">
      <c r="A544" s="769"/>
      <c r="B544" s="782"/>
      <c r="C544" s="790"/>
      <c r="E544" s="773"/>
    </row>
    <row r="545" spans="1:5" s="772" customFormat="1">
      <c r="A545" s="769"/>
      <c r="B545" s="791"/>
      <c r="C545" s="792"/>
      <c r="E545" s="773"/>
    </row>
    <row r="546" spans="1:5" s="772" customFormat="1">
      <c r="A546" s="769"/>
      <c r="B546" s="782"/>
      <c r="C546" s="790"/>
      <c r="E546" s="773"/>
    </row>
    <row r="547" spans="1:5" s="772" customFormat="1">
      <c r="A547" s="769"/>
      <c r="B547" s="791"/>
      <c r="C547" s="792"/>
      <c r="E547" s="773"/>
    </row>
    <row r="548" spans="1:5" s="772" customFormat="1">
      <c r="A548" s="769"/>
      <c r="B548" s="782"/>
      <c r="C548" s="790"/>
      <c r="E548" s="773"/>
    </row>
    <row r="549" spans="1:5" s="772" customFormat="1">
      <c r="A549" s="769"/>
      <c r="B549" s="791"/>
      <c r="C549" s="792"/>
      <c r="E549" s="773"/>
    </row>
    <row r="550" spans="1:5" s="772" customFormat="1">
      <c r="A550" s="769"/>
      <c r="B550" s="782"/>
      <c r="C550" s="790"/>
      <c r="E550" s="773"/>
    </row>
    <row r="551" spans="1:5" s="772" customFormat="1">
      <c r="A551" s="769"/>
      <c r="B551" s="782"/>
      <c r="C551" s="790"/>
      <c r="E551" s="773"/>
    </row>
    <row r="552" spans="1:5" s="772" customFormat="1">
      <c r="A552" s="769"/>
      <c r="B552" s="782"/>
      <c r="C552" s="790"/>
      <c r="E552" s="773"/>
    </row>
    <row r="553" spans="1:5" s="772" customFormat="1">
      <c r="A553" s="769"/>
      <c r="B553" s="782"/>
      <c r="C553" s="790"/>
      <c r="E553" s="773"/>
    </row>
    <row r="554" spans="1:5" s="772" customFormat="1">
      <c r="A554" s="769"/>
      <c r="B554" s="782"/>
      <c r="C554" s="790"/>
      <c r="E554" s="773"/>
    </row>
    <row r="555" spans="1:5" s="772" customFormat="1">
      <c r="A555" s="769"/>
      <c r="B555" s="782"/>
      <c r="C555" s="783"/>
      <c r="E555" s="773"/>
    </row>
    <row r="556" spans="1:5" s="772" customFormat="1">
      <c r="A556" s="796"/>
      <c r="B556" s="774"/>
      <c r="C556" s="775"/>
      <c r="E556" s="773"/>
    </row>
    <row r="557" spans="1:5" s="772" customFormat="1">
      <c r="A557" s="621"/>
      <c r="B557" s="791"/>
      <c r="C557" s="797"/>
      <c r="E557" s="773"/>
    </row>
    <row r="558" spans="1:5" s="772" customFormat="1">
      <c r="A558" s="621"/>
      <c r="B558" s="782"/>
      <c r="C558" s="783"/>
      <c r="E558" s="773"/>
    </row>
    <row r="559" spans="1:5" s="772" customFormat="1">
      <c r="A559" s="621"/>
      <c r="B559" s="780"/>
      <c r="C559" s="783"/>
      <c r="E559" s="773"/>
    </row>
    <row r="560" spans="1:5" s="772" customFormat="1">
      <c r="A560" s="621"/>
      <c r="B560" s="791"/>
      <c r="C560" s="797"/>
      <c r="E560" s="773"/>
    </row>
    <row r="561" spans="1:5" s="772" customFormat="1">
      <c r="A561" s="621"/>
      <c r="B561" s="782"/>
      <c r="C561" s="783"/>
      <c r="E561" s="773"/>
    </row>
    <row r="562" spans="1:5" s="772" customFormat="1">
      <c r="A562" s="621"/>
      <c r="B562" s="782"/>
      <c r="C562" s="783"/>
      <c r="E562" s="773"/>
    </row>
    <row r="563" spans="1:5" s="772" customFormat="1">
      <c r="A563" s="621"/>
      <c r="B563" s="782"/>
      <c r="C563" s="783"/>
      <c r="E563" s="773"/>
    </row>
    <row r="564" spans="1:5" s="772" customFormat="1">
      <c r="A564" s="621"/>
      <c r="B564" s="791"/>
      <c r="C564" s="797"/>
      <c r="E564" s="773"/>
    </row>
    <row r="565" spans="1:5" s="772" customFormat="1">
      <c r="A565" s="621"/>
      <c r="B565" s="782"/>
      <c r="C565" s="783"/>
      <c r="E565" s="773"/>
    </row>
    <row r="566" spans="1:5" s="772" customFormat="1">
      <c r="A566" s="621"/>
      <c r="B566" s="782"/>
      <c r="C566" s="783"/>
      <c r="E566" s="773"/>
    </row>
    <row r="567" spans="1:5" s="772" customFormat="1">
      <c r="A567" s="621"/>
      <c r="B567" s="791"/>
      <c r="C567" s="797"/>
      <c r="E567" s="773"/>
    </row>
    <row r="568" spans="1:5" s="772" customFormat="1">
      <c r="A568" s="621"/>
      <c r="B568" s="782"/>
      <c r="C568" s="783"/>
      <c r="E568" s="773"/>
    </row>
    <row r="569" spans="1:5" s="772" customFormat="1">
      <c r="A569" s="621"/>
      <c r="B569" s="791"/>
      <c r="C569" s="797"/>
      <c r="E569" s="773"/>
    </row>
    <row r="570" spans="1:5" s="772" customFormat="1">
      <c r="A570" s="621"/>
      <c r="B570" s="782"/>
      <c r="C570" s="783"/>
      <c r="E570" s="773"/>
    </row>
    <row r="571" spans="1:5" s="772" customFormat="1" ht="14.25">
      <c r="A571" s="769"/>
      <c r="B571" s="793"/>
      <c r="C571" s="790"/>
      <c r="E571" s="773"/>
    </row>
    <row r="572" spans="1:5" s="772" customFormat="1">
      <c r="A572" s="769"/>
      <c r="B572" s="780"/>
      <c r="C572" s="797"/>
      <c r="E572" s="773"/>
    </row>
    <row r="573" spans="1:5" s="772" customFormat="1">
      <c r="A573" s="769"/>
      <c r="B573" s="791"/>
      <c r="C573" s="797"/>
      <c r="E573" s="773"/>
    </row>
    <row r="574" spans="1:5" s="772" customFormat="1">
      <c r="A574" s="769"/>
      <c r="B574" s="782"/>
      <c r="C574" s="783"/>
      <c r="E574" s="773"/>
    </row>
    <row r="575" spans="1:5" s="772" customFormat="1">
      <c r="A575" s="769"/>
      <c r="B575" s="782"/>
      <c r="C575" s="783"/>
      <c r="E575" s="773"/>
    </row>
    <row r="576" spans="1:5" s="772" customFormat="1">
      <c r="A576" s="769"/>
      <c r="B576" s="782"/>
      <c r="C576" s="783"/>
      <c r="E576" s="773"/>
    </row>
    <row r="577" spans="1:5" s="772" customFormat="1">
      <c r="A577" s="769"/>
      <c r="B577" s="782"/>
      <c r="C577" s="783"/>
      <c r="E577" s="773"/>
    </row>
    <row r="578" spans="1:5" s="772" customFormat="1">
      <c r="A578" s="769"/>
      <c r="B578" s="782"/>
      <c r="C578" s="783"/>
      <c r="E578" s="773"/>
    </row>
    <row r="579" spans="1:5" s="772" customFormat="1">
      <c r="A579" s="769"/>
      <c r="B579" s="782"/>
      <c r="C579" s="783"/>
      <c r="E579" s="773"/>
    </row>
    <row r="580" spans="1:5" s="772" customFormat="1">
      <c r="A580" s="769"/>
      <c r="B580" s="782"/>
      <c r="C580" s="783"/>
      <c r="E580" s="773"/>
    </row>
    <row r="581" spans="1:5" s="772" customFormat="1">
      <c r="A581" s="769"/>
      <c r="B581" s="782"/>
      <c r="C581" s="783"/>
      <c r="E581" s="773"/>
    </row>
    <row r="582" spans="1:5" s="772" customFormat="1">
      <c r="A582" s="769"/>
      <c r="B582" s="782"/>
      <c r="C582" s="783"/>
      <c r="E582" s="773"/>
    </row>
    <row r="583" spans="1:5" s="772" customFormat="1">
      <c r="A583" s="769"/>
      <c r="B583" s="782"/>
      <c r="C583" s="783"/>
      <c r="E583" s="773"/>
    </row>
    <row r="584" spans="1:5" s="772" customFormat="1">
      <c r="A584" s="769"/>
      <c r="B584" s="782"/>
      <c r="C584" s="783"/>
      <c r="E584" s="773"/>
    </row>
    <row r="585" spans="1:5" s="772" customFormat="1">
      <c r="A585" s="769"/>
      <c r="B585" s="782"/>
      <c r="C585" s="783"/>
      <c r="E585" s="773"/>
    </row>
    <row r="586" spans="1:5" s="772" customFormat="1">
      <c r="A586" s="769"/>
      <c r="B586" s="782"/>
      <c r="C586" s="783"/>
      <c r="E586" s="773"/>
    </row>
    <row r="587" spans="1:5" s="772" customFormat="1">
      <c r="A587" s="769"/>
      <c r="B587" s="791"/>
      <c r="C587" s="797"/>
      <c r="E587" s="773"/>
    </row>
    <row r="588" spans="1:5" s="772" customFormat="1" ht="25.5" customHeight="1">
      <c r="A588" s="769"/>
      <c r="B588" s="782"/>
      <c r="C588" s="783"/>
      <c r="E588" s="773"/>
    </row>
    <row r="589" spans="1:5" s="772" customFormat="1">
      <c r="A589" s="769"/>
      <c r="B589" s="782"/>
      <c r="C589" s="783"/>
      <c r="E589" s="773"/>
    </row>
    <row r="590" spans="1:5" s="772" customFormat="1">
      <c r="A590" s="769"/>
      <c r="B590" s="782"/>
      <c r="C590" s="783"/>
      <c r="E590" s="773"/>
    </row>
    <row r="591" spans="1:5" s="772" customFormat="1">
      <c r="A591" s="769"/>
      <c r="B591" s="782"/>
      <c r="C591" s="783"/>
      <c r="E591" s="773"/>
    </row>
    <row r="592" spans="1:5" s="772" customFormat="1">
      <c r="A592" s="769"/>
      <c r="B592" s="782"/>
      <c r="C592" s="783"/>
      <c r="E592" s="773"/>
    </row>
    <row r="593" spans="1:5" s="772" customFormat="1" ht="30.75" customHeight="1">
      <c r="A593" s="769"/>
      <c r="B593" s="782"/>
      <c r="C593" s="783"/>
      <c r="E593" s="773"/>
    </row>
    <row r="594" spans="1:5" s="772" customFormat="1">
      <c r="A594" s="769"/>
      <c r="B594" s="782"/>
      <c r="C594" s="783"/>
      <c r="E594" s="773"/>
    </row>
    <row r="595" spans="1:5" s="772" customFormat="1">
      <c r="A595" s="769"/>
      <c r="B595" s="782"/>
      <c r="C595" s="783"/>
      <c r="E595" s="773"/>
    </row>
    <row r="596" spans="1:5" s="772" customFormat="1">
      <c r="A596" s="769"/>
      <c r="B596" s="782"/>
      <c r="C596" s="783"/>
      <c r="E596" s="773"/>
    </row>
    <row r="597" spans="1:5" s="772" customFormat="1">
      <c r="A597" s="769"/>
      <c r="B597" s="782"/>
      <c r="C597" s="783"/>
      <c r="E597" s="773"/>
    </row>
    <row r="598" spans="1:5" s="772" customFormat="1">
      <c r="A598" s="769"/>
      <c r="B598" s="782"/>
      <c r="C598" s="783"/>
      <c r="E598" s="773"/>
    </row>
    <row r="599" spans="1:5" s="772" customFormat="1" ht="15" customHeight="1">
      <c r="A599" s="769"/>
      <c r="B599" s="782"/>
      <c r="C599" s="783"/>
      <c r="E599" s="773"/>
    </row>
    <row r="600" spans="1:5" s="772" customFormat="1" ht="15" customHeight="1">
      <c r="A600" s="769"/>
      <c r="B600" s="782"/>
      <c r="C600" s="783"/>
      <c r="E600" s="773"/>
    </row>
    <row r="601" spans="1:5" s="772" customFormat="1" ht="15" customHeight="1">
      <c r="A601" s="769"/>
      <c r="B601" s="782"/>
      <c r="C601" s="783"/>
      <c r="E601" s="773"/>
    </row>
    <row r="602" spans="1:5" s="772" customFormat="1" ht="15" customHeight="1">
      <c r="A602" s="769"/>
      <c r="B602" s="782"/>
      <c r="C602" s="783"/>
      <c r="E602" s="773"/>
    </row>
    <row r="603" spans="1:5" s="772" customFormat="1" ht="15" customHeight="1">
      <c r="A603" s="769"/>
      <c r="B603" s="780"/>
      <c r="C603" s="797"/>
      <c r="E603" s="773"/>
    </row>
    <row r="604" spans="1:5" s="772" customFormat="1" ht="15" customHeight="1">
      <c r="A604" s="769"/>
      <c r="B604" s="791"/>
      <c r="C604" s="797"/>
      <c r="E604" s="773"/>
    </row>
    <row r="605" spans="1:5" s="772" customFormat="1" ht="15" customHeight="1">
      <c r="A605" s="621"/>
      <c r="B605" s="782"/>
      <c r="C605" s="783"/>
      <c r="E605" s="773"/>
    </row>
    <row r="606" spans="1:5" s="772" customFormat="1" ht="15" customHeight="1">
      <c r="A606" s="769"/>
      <c r="B606" s="782"/>
      <c r="C606" s="783"/>
      <c r="E606" s="773"/>
    </row>
    <row r="607" spans="1:5" s="772" customFormat="1" ht="15" customHeight="1">
      <c r="A607" s="621"/>
      <c r="B607" s="782"/>
      <c r="C607" s="783"/>
      <c r="E607" s="773"/>
    </row>
    <row r="608" spans="1:5" s="772" customFormat="1" ht="15" customHeight="1">
      <c r="A608" s="769"/>
      <c r="B608" s="782"/>
      <c r="C608" s="783"/>
      <c r="E608" s="773"/>
    </row>
    <row r="609" spans="1:5" s="772" customFormat="1" ht="15" customHeight="1">
      <c r="A609" s="621"/>
      <c r="B609" s="782"/>
      <c r="C609" s="783"/>
      <c r="E609" s="773"/>
    </row>
    <row r="610" spans="1:5" s="772" customFormat="1" ht="15" customHeight="1">
      <c r="A610" s="769"/>
      <c r="B610" s="782"/>
      <c r="C610" s="783"/>
      <c r="E610" s="773"/>
    </row>
    <row r="611" spans="1:5" s="772" customFormat="1" ht="15" customHeight="1">
      <c r="A611" s="621"/>
      <c r="B611" s="782"/>
      <c r="C611" s="783"/>
      <c r="E611" s="773"/>
    </row>
    <row r="612" spans="1:5" s="772" customFormat="1" ht="15" customHeight="1">
      <c r="A612" s="769"/>
      <c r="B612" s="782"/>
      <c r="C612" s="783"/>
      <c r="E612" s="773"/>
    </row>
    <row r="613" spans="1:5" s="772" customFormat="1" ht="15" customHeight="1">
      <c r="A613" s="621"/>
      <c r="B613" s="782"/>
      <c r="C613" s="783"/>
      <c r="E613" s="773"/>
    </row>
    <row r="614" spans="1:5" s="772" customFormat="1" ht="15" customHeight="1">
      <c r="A614" s="769"/>
      <c r="B614" s="782"/>
      <c r="C614" s="783"/>
      <c r="E614" s="773"/>
    </row>
    <row r="615" spans="1:5" s="772" customFormat="1" ht="15" customHeight="1">
      <c r="A615" s="621"/>
      <c r="B615" s="782"/>
      <c r="C615" s="783"/>
      <c r="E615" s="773"/>
    </row>
    <row r="616" spans="1:5" s="772" customFormat="1" ht="15" customHeight="1">
      <c r="A616" s="769"/>
      <c r="B616" s="782"/>
      <c r="C616" s="783"/>
      <c r="E616" s="773"/>
    </row>
    <row r="617" spans="1:5" s="772" customFormat="1" ht="15" customHeight="1">
      <c r="A617" s="621"/>
      <c r="B617" s="782"/>
      <c r="C617" s="783"/>
      <c r="E617" s="773"/>
    </row>
    <row r="618" spans="1:5" s="772" customFormat="1" ht="15" customHeight="1">
      <c r="A618" s="769"/>
      <c r="B618" s="782"/>
      <c r="C618" s="783"/>
      <c r="E618" s="773"/>
    </row>
    <row r="619" spans="1:5" s="772" customFormat="1" ht="15" customHeight="1">
      <c r="A619" s="621"/>
      <c r="B619" s="782"/>
      <c r="C619" s="783"/>
      <c r="E619" s="773"/>
    </row>
    <row r="620" spans="1:5" s="772" customFormat="1" ht="15" customHeight="1">
      <c r="A620" s="769"/>
      <c r="B620" s="782"/>
      <c r="C620" s="783"/>
      <c r="E620" s="773"/>
    </row>
    <row r="621" spans="1:5" s="772" customFormat="1" ht="15" customHeight="1">
      <c r="A621" s="621"/>
      <c r="B621" s="782"/>
      <c r="C621" s="783"/>
      <c r="E621" s="773"/>
    </row>
    <row r="622" spans="1:5" s="772" customFormat="1" ht="15" customHeight="1">
      <c r="A622" s="769"/>
      <c r="B622" s="782"/>
      <c r="C622" s="783"/>
      <c r="E622" s="773"/>
    </row>
    <row r="623" spans="1:5" s="772" customFormat="1" ht="15" customHeight="1">
      <c r="A623" s="621"/>
      <c r="B623" s="782"/>
      <c r="C623" s="783"/>
      <c r="E623" s="773"/>
    </row>
    <row r="624" spans="1:5" s="772" customFormat="1" ht="15" customHeight="1">
      <c r="A624" s="621"/>
      <c r="B624" s="791"/>
      <c r="C624" s="797"/>
      <c r="E624" s="773"/>
    </row>
    <row r="625" spans="1:5" s="772" customFormat="1" ht="15" customHeight="1">
      <c r="A625" s="621"/>
      <c r="B625" s="782"/>
      <c r="C625" s="783"/>
      <c r="E625" s="773"/>
    </row>
    <row r="626" spans="1:5" s="772" customFormat="1" ht="15" customHeight="1">
      <c r="A626" s="621"/>
      <c r="B626" s="782"/>
      <c r="C626" s="783"/>
      <c r="E626" s="773"/>
    </row>
    <row r="627" spans="1:5" s="772" customFormat="1" ht="15" customHeight="1">
      <c r="A627" s="621"/>
      <c r="B627" s="782"/>
      <c r="C627" s="783"/>
      <c r="E627" s="773"/>
    </row>
    <row r="628" spans="1:5" s="772" customFormat="1" ht="15" customHeight="1">
      <c r="A628" s="621"/>
      <c r="B628" s="782"/>
      <c r="C628" s="783"/>
      <c r="E628" s="773"/>
    </row>
    <row r="629" spans="1:5" s="772" customFormat="1" ht="15" customHeight="1">
      <c r="A629" s="621"/>
      <c r="B629" s="782"/>
      <c r="C629" s="783"/>
      <c r="E629" s="773"/>
    </row>
    <row r="630" spans="1:5" s="772" customFormat="1" ht="15" customHeight="1">
      <c r="A630" s="621"/>
      <c r="B630" s="782"/>
      <c r="C630" s="783"/>
      <c r="E630" s="773"/>
    </row>
    <row r="631" spans="1:5" s="772" customFormat="1" ht="15" customHeight="1">
      <c r="A631" s="769"/>
      <c r="B631" s="798"/>
      <c r="C631" s="771"/>
      <c r="E631" s="773"/>
    </row>
    <row r="632" spans="1:5" s="772" customFormat="1" ht="15" customHeight="1">
      <c r="C632" s="799"/>
    </row>
    <row r="633" spans="1:5" s="772" customFormat="1" ht="15" customHeight="1">
      <c r="C633" s="799"/>
    </row>
    <row r="634" spans="1:5" s="772" customFormat="1" ht="15" customHeight="1">
      <c r="C634" s="799"/>
    </row>
    <row r="635" spans="1:5" s="772" customFormat="1" ht="15" customHeight="1">
      <c r="C635" s="799"/>
    </row>
    <row r="636" spans="1:5" s="772" customFormat="1" ht="15" customHeight="1">
      <c r="C636" s="799"/>
    </row>
    <row r="637" spans="1:5" s="772" customFormat="1" ht="15" customHeight="1">
      <c r="C637" s="799"/>
    </row>
    <row r="638" spans="1:5" s="772" customFormat="1" ht="15" customHeight="1">
      <c r="C638" s="799"/>
    </row>
    <row r="639" spans="1:5" s="772" customFormat="1" ht="15" customHeight="1">
      <c r="C639" s="799"/>
    </row>
    <row r="640" spans="1:5" s="772" customFormat="1" ht="15" customHeight="1">
      <c r="C640" s="799"/>
    </row>
    <row r="641" spans="3:3" s="772" customFormat="1" ht="15" customHeight="1">
      <c r="C641" s="799"/>
    </row>
    <row r="642" spans="3:3" s="772" customFormat="1" ht="15" customHeight="1">
      <c r="C642" s="799"/>
    </row>
    <row r="643" spans="3:3" s="772" customFormat="1" ht="15" customHeight="1">
      <c r="C643" s="799"/>
    </row>
    <row r="644" spans="3:3" s="772" customFormat="1" ht="15" customHeight="1">
      <c r="C644" s="799"/>
    </row>
    <row r="645" spans="3:3" s="772" customFormat="1" ht="15" customHeight="1">
      <c r="C645" s="799"/>
    </row>
    <row r="646" spans="3:3" s="772" customFormat="1" ht="15" customHeight="1">
      <c r="C646" s="799"/>
    </row>
    <row r="647" spans="3:3" s="772" customFormat="1" ht="15" customHeight="1">
      <c r="C647" s="799"/>
    </row>
    <row r="648" spans="3:3" s="772" customFormat="1" ht="15" customHeight="1">
      <c r="C648" s="799"/>
    </row>
    <row r="649" spans="3:3" s="772" customFormat="1" ht="15" customHeight="1">
      <c r="C649" s="799"/>
    </row>
    <row r="650" spans="3:3" s="772" customFormat="1" ht="15" customHeight="1">
      <c r="C650" s="799"/>
    </row>
    <row r="651" spans="3:3" s="772" customFormat="1" ht="15" customHeight="1">
      <c r="C651" s="799"/>
    </row>
    <row r="652" spans="3:3" s="772" customFormat="1" ht="15" customHeight="1">
      <c r="C652" s="799"/>
    </row>
    <row r="653" spans="3:3" s="772" customFormat="1" ht="15" customHeight="1">
      <c r="C653" s="799"/>
    </row>
    <row r="654" spans="3:3" s="772" customFormat="1" ht="15" customHeight="1">
      <c r="C654" s="799"/>
    </row>
    <row r="655" spans="3:3" s="772" customFormat="1" ht="15" customHeight="1">
      <c r="C655" s="799"/>
    </row>
    <row r="656" spans="3:3" s="772" customFormat="1" ht="15" customHeight="1">
      <c r="C656" s="799"/>
    </row>
    <row r="657" spans="3:3" s="772" customFormat="1" ht="15" customHeight="1">
      <c r="C657" s="799"/>
    </row>
    <row r="658" spans="3:3" s="772" customFormat="1" ht="15" customHeight="1">
      <c r="C658" s="799"/>
    </row>
    <row r="659" spans="3:3" s="772" customFormat="1" ht="15" customHeight="1">
      <c r="C659" s="799"/>
    </row>
    <row r="660" spans="3:3" s="772" customFormat="1" ht="15" customHeight="1">
      <c r="C660" s="799"/>
    </row>
    <row r="661" spans="3:3" s="772" customFormat="1" ht="15" customHeight="1">
      <c r="C661" s="799"/>
    </row>
    <row r="662" spans="3:3" s="772" customFormat="1" ht="15" customHeight="1">
      <c r="C662" s="799"/>
    </row>
    <row r="663" spans="3:3" s="772" customFormat="1" ht="15" customHeight="1">
      <c r="C663" s="799"/>
    </row>
    <row r="664" spans="3:3" s="772" customFormat="1" ht="15" customHeight="1">
      <c r="C664" s="799"/>
    </row>
    <row r="665" spans="3:3" s="772" customFormat="1" ht="15" customHeight="1">
      <c r="C665" s="799"/>
    </row>
    <row r="666" spans="3:3" s="772" customFormat="1" ht="15" customHeight="1">
      <c r="C666" s="799"/>
    </row>
    <row r="667" spans="3:3" s="772" customFormat="1" ht="15" customHeight="1">
      <c r="C667" s="799"/>
    </row>
    <row r="668" spans="3:3" s="772" customFormat="1" ht="15" customHeight="1">
      <c r="C668" s="799"/>
    </row>
    <row r="669" spans="3:3" s="772" customFormat="1" ht="15" customHeight="1">
      <c r="C669" s="799"/>
    </row>
    <row r="670" spans="3:3" s="772" customFormat="1" ht="15" customHeight="1">
      <c r="C670" s="799"/>
    </row>
    <row r="671" spans="3:3" s="772" customFormat="1" ht="15" customHeight="1">
      <c r="C671" s="799"/>
    </row>
    <row r="672" spans="3:3" s="772" customFormat="1" ht="15" customHeight="1">
      <c r="C672" s="799"/>
    </row>
    <row r="673" spans="3:3" s="772" customFormat="1" ht="15" customHeight="1">
      <c r="C673" s="799"/>
    </row>
    <row r="674" spans="3:3" s="772" customFormat="1" ht="15" customHeight="1">
      <c r="C674" s="799"/>
    </row>
    <row r="675" spans="3:3" s="772" customFormat="1" ht="15" customHeight="1">
      <c r="C675" s="799"/>
    </row>
    <row r="676" spans="3:3" s="772" customFormat="1" ht="15" customHeight="1">
      <c r="C676" s="799"/>
    </row>
    <row r="677" spans="3:3" s="772" customFormat="1" ht="15" customHeight="1">
      <c r="C677" s="799"/>
    </row>
    <row r="678" spans="3:3" s="772" customFormat="1" ht="15" customHeight="1">
      <c r="C678" s="799"/>
    </row>
    <row r="679" spans="3:3" s="772" customFormat="1" ht="15" customHeight="1">
      <c r="C679" s="799"/>
    </row>
    <row r="680" spans="3:3" s="772" customFormat="1" ht="15" customHeight="1">
      <c r="C680" s="799"/>
    </row>
    <row r="681" spans="3:3" s="772" customFormat="1" ht="15" customHeight="1">
      <c r="C681" s="799"/>
    </row>
    <row r="682" spans="3:3" s="772" customFormat="1" ht="15" customHeight="1">
      <c r="C682" s="799"/>
    </row>
    <row r="683" spans="3:3" s="772" customFormat="1" ht="15" customHeight="1">
      <c r="C683" s="799"/>
    </row>
    <row r="684" spans="3:3" s="772" customFormat="1" ht="15" customHeight="1">
      <c r="C684" s="799"/>
    </row>
    <row r="685" spans="3:3" s="772" customFormat="1" ht="15" customHeight="1">
      <c r="C685" s="799"/>
    </row>
    <row r="686" spans="3:3" s="772" customFormat="1" ht="15" customHeight="1">
      <c r="C686" s="799"/>
    </row>
    <row r="687" spans="3:3" s="772" customFormat="1" ht="15" customHeight="1">
      <c r="C687" s="799"/>
    </row>
    <row r="688" spans="3:3" s="772" customFormat="1" ht="15" customHeight="1">
      <c r="C688" s="799"/>
    </row>
    <row r="689" spans="3:3" s="772" customFormat="1" ht="15" customHeight="1">
      <c r="C689" s="799"/>
    </row>
    <row r="690" spans="3:3" s="772" customFormat="1" ht="15" customHeight="1">
      <c r="C690" s="799"/>
    </row>
    <row r="691" spans="3:3" s="772" customFormat="1" ht="15" customHeight="1">
      <c r="C691" s="799"/>
    </row>
    <row r="692" spans="3:3" s="772" customFormat="1" ht="15" customHeight="1">
      <c r="C692" s="799"/>
    </row>
    <row r="693" spans="3:3" s="772" customFormat="1" ht="15" customHeight="1">
      <c r="C693" s="799"/>
    </row>
    <row r="694" spans="3:3" s="772" customFormat="1" ht="15" customHeight="1">
      <c r="C694" s="799"/>
    </row>
    <row r="695" spans="3:3" s="772" customFormat="1" ht="15" customHeight="1">
      <c r="C695" s="799"/>
    </row>
    <row r="696" spans="3:3" s="772" customFormat="1" ht="15" customHeight="1">
      <c r="C696" s="799"/>
    </row>
    <row r="697" spans="3:3" s="772" customFormat="1" ht="15" customHeight="1">
      <c r="C697" s="799"/>
    </row>
    <row r="698" spans="3:3" s="772" customFormat="1" ht="15" customHeight="1">
      <c r="C698" s="799"/>
    </row>
    <row r="699" spans="3:3" s="772" customFormat="1" ht="15" customHeight="1">
      <c r="C699" s="799"/>
    </row>
    <row r="700" spans="3:3" s="772" customFormat="1" ht="15" customHeight="1">
      <c r="C700" s="799"/>
    </row>
    <row r="701" spans="3:3" s="772" customFormat="1" ht="15" customHeight="1">
      <c r="C701" s="799"/>
    </row>
    <row r="702" spans="3:3" s="772" customFormat="1" ht="15" customHeight="1">
      <c r="C702" s="799"/>
    </row>
    <row r="703" spans="3:3" s="772" customFormat="1" ht="15" customHeight="1">
      <c r="C703" s="799"/>
    </row>
    <row r="704" spans="3:3" s="772" customFormat="1" ht="15" customHeight="1">
      <c r="C704" s="799"/>
    </row>
    <row r="705" spans="3:3" s="772" customFormat="1" ht="15" customHeight="1">
      <c r="C705" s="799"/>
    </row>
    <row r="706" spans="3:3" s="772" customFormat="1" ht="15" customHeight="1">
      <c r="C706" s="799"/>
    </row>
    <row r="707" spans="3:3" s="772" customFormat="1" ht="15" customHeight="1">
      <c r="C707" s="799"/>
    </row>
    <row r="708" spans="3:3" s="772" customFormat="1" ht="15" customHeight="1">
      <c r="C708" s="799"/>
    </row>
    <row r="709" spans="3:3" s="772" customFormat="1" ht="15" customHeight="1">
      <c r="C709" s="799"/>
    </row>
    <row r="710" spans="3:3" s="772" customFormat="1" ht="15" customHeight="1">
      <c r="C710" s="799"/>
    </row>
    <row r="711" spans="3:3" s="772" customFormat="1" ht="15" customHeight="1">
      <c r="C711" s="799"/>
    </row>
    <row r="712" spans="3:3" s="772" customFormat="1" ht="15" customHeight="1">
      <c r="C712" s="799"/>
    </row>
    <row r="713" spans="3:3" s="772" customFormat="1" ht="15" customHeight="1">
      <c r="C713" s="799"/>
    </row>
    <row r="714" spans="3:3" s="772" customFormat="1" ht="15" customHeight="1">
      <c r="C714" s="799"/>
    </row>
    <row r="715" spans="3:3" s="772" customFormat="1" ht="15" customHeight="1">
      <c r="C715" s="799"/>
    </row>
    <row r="716" spans="3:3" s="772" customFormat="1" ht="15" customHeight="1">
      <c r="C716" s="799"/>
    </row>
    <row r="717" spans="3:3" s="772" customFormat="1" ht="15" customHeight="1">
      <c r="C717" s="799"/>
    </row>
    <row r="718" spans="3:3" s="772" customFormat="1">
      <c r="C718" s="799"/>
    </row>
    <row r="719" spans="3:3" s="772" customFormat="1">
      <c r="C719" s="799"/>
    </row>
    <row r="720" spans="3:3" s="772" customFormat="1">
      <c r="C720" s="799"/>
    </row>
    <row r="721" spans="3:3" s="772" customFormat="1">
      <c r="C721" s="799"/>
    </row>
    <row r="722" spans="3:3" s="772" customFormat="1">
      <c r="C722" s="799"/>
    </row>
    <row r="723" spans="3:3" s="772" customFormat="1">
      <c r="C723" s="799"/>
    </row>
    <row r="724" spans="3:3" s="772" customFormat="1">
      <c r="C724" s="799"/>
    </row>
    <row r="725" spans="3:3" s="772" customFormat="1">
      <c r="C725" s="799"/>
    </row>
    <row r="726" spans="3:3" s="772" customFormat="1">
      <c r="C726" s="799"/>
    </row>
    <row r="727" spans="3:3" s="772" customFormat="1">
      <c r="C727" s="799"/>
    </row>
    <row r="728" spans="3:3" s="772" customFormat="1">
      <c r="C728" s="799"/>
    </row>
    <row r="729" spans="3:3" s="772" customFormat="1">
      <c r="C729" s="799"/>
    </row>
    <row r="730" spans="3:3" s="772" customFormat="1">
      <c r="C730" s="799"/>
    </row>
    <row r="731" spans="3:3" s="772" customFormat="1">
      <c r="C731" s="799"/>
    </row>
    <row r="732" spans="3:3" s="772" customFormat="1">
      <c r="C732" s="799"/>
    </row>
    <row r="733" spans="3:3" s="772" customFormat="1">
      <c r="C733" s="799"/>
    </row>
    <row r="734" spans="3:3" s="772" customFormat="1">
      <c r="C734" s="799"/>
    </row>
    <row r="735" spans="3:3" s="772" customFormat="1">
      <c r="C735" s="799"/>
    </row>
    <row r="736" spans="3:3" s="772" customFormat="1">
      <c r="C736" s="799"/>
    </row>
    <row r="737" spans="3:3" s="772" customFormat="1">
      <c r="C737" s="799"/>
    </row>
    <row r="738" spans="3:3" s="772" customFormat="1">
      <c r="C738" s="799"/>
    </row>
    <row r="739" spans="3:3" s="772" customFormat="1">
      <c r="C739" s="799"/>
    </row>
    <row r="740" spans="3:3" s="772" customFormat="1">
      <c r="C740" s="799"/>
    </row>
    <row r="741" spans="3:3" s="772" customFormat="1">
      <c r="C741" s="799"/>
    </row>
    <row r="742" spans="3:3" s="772" customFormat="1">
      <c r="C742" s="799"/>
    </row>
    <row r="743" spans="3:3" s="772" customFormat="1">
      <c r="C743" s="799"/>
    </row>
    <row r="744" spans="3:3" s="772" customFormat="1">
      <c r="C744" s="799"/>
    </row>
    <row r="745" spans="3:3" s="772" customFormat="1">
      <c r="C745" s="799"/>
    </row>
    <row r="746" spans="3:3" s="772" customFormat="1">
      <c r="C746" s="799"/>
    </row>
    <row r="747" spans="3:3" s="772" customFormat="1">
      <c r="C747" s="799"/>
    </row>
    <row r="748" spans="3:3" s="772" customFormat="1">
      <c r="C748" s="799"/>
    </row>
    <row r="749" spans="3:3" s="772" customFormat="1">
      <c r="C749" s="799"/>
    </row>
    <row r="750" spans="3:3" s="772" customFormat="1">
      <c r="C750" s="799"/>
    </row>
    <row r="751" spans="3:3" s="772" customFormat="1">
      <c r="C751" s="799"/>
    </row>
    <row r="752" spans="3:3" s="772" customFormat="1">
      <c r="C752" s="799"/>
    </row>
    <row r="753" spans="3:3" s="772" customFormat="1">
      <c r="C753" s="799"/>
    </row>
    <row r="754" spans="3:3" s="772" customFormat="1">
      <c r="C754" s="799"/>
    </row>
    <row r="755" spans="3:3" s="772" customFormat="1">
      <c r="C755" s="799"/>
    </row>
    <row r="756" spans="3:3" s="772" customFormat="1">
      <c r="C756" s="799"/>
    </row>
    <row r="757" spans="3:3" s="772" customFormat="1">
      <c r="C757" s="799"/>
    </row>
    <row r="758" spans="3:3" s="772" customFormat="1">
      <c r="C758" s="799"/>
    </row>
    <row r="759" spans="3:3" s="772" customFormat="1">
      <c r="C759" s="799"/>
    </row>
    <row r="760" spans="3:3" s="772" customFormat="1">
      <c r="C760" s="799"/>
    </row>
    <row r="761" spans="3:3" s="772" customFormat="1">
      <c r="C761" s="799"/>
    </row>
    <row r="762" spans="3:3" s="772" customFormat="1">
      <c r="C762" s="799"/>
    </row>
    <row r="763" spans="3:3" s="772" customFormat="1">
      <c r="C763" s="799"/>
    </row>
    <row r="764" spans="3:3" s="772" customFormat="1">
      <c r="C764" s="799"/>
    </row>
    <row r="765" spans="3:3" s="772" customFormat="1">
      <c r="C765" s="799"/>
    </row>
    <row r="766" spans="3:3" s="772" customFormat="1">
      <c r="C766" s="799"/>
    </row>
    <row r="767" spans="3:3" s="772" customFormat="1">
      <c r="C767" s="799"/>
    </row>
    <row r="768" spans="3:3" s="772" customFormat="1">
      <c r="C768" s="799"/>
    </row>
    <row r="769" spans="3:3" s="772" customFormat="1">
      <c r="C769" s="799"/>
    </row>
    <row r="770" spans="3:3" s="772" customFormat="1">
      <c r="C770" s="799"/>
    </row>
    <row r="771" spans="3:3" s="772" customFormat="1">
      <c r="C771" s="799"/>
    </row>
    <row r="772" spans="3:3" s="772" customFormat="1">
      <c r="C772" s="799"/>
    </row>
    <row r="773" spans="3:3" s="772" customFormat="1">
      <c r="C773" s="799"/>
    </row>
    <row r="774" spans="3:3" s="772" customFormat="1">
      <c r="C774" s="799"/>
    </row>
    <row r="775" spans="3:3" s="772" customFormat="1">
      <c r="C775" s="799"/>
    </row>
    <row r="776" spans="3:3" s="772" customFormat="1">
      <c r="C776" s="799"/>
    </row>
    <row r="777" spans="3:3" s="772" customFormat="1">
      <c r="C777" s="799"/>
    </row>
    <row r="778" spans="3:3" s="772" customFormat="1">
      <c r="C778" s="799"/>
    </row>
    <row r="779" spans="3:3" s="772" customFormat="1">
      <c r="C779" s="799"/>
    </row>
    <row r="780" spans="3:3" s="772" customFormat="1">
      <c r="C780" s="799"/>
    </row>
    <row r="781" spans="3:3" s="772" customFormat="1">
      <c r="C781" s="799"/>
    </row>
    <row r="782" spans="3:3" s="772" customFormat="1">
      <c r="C782" s="799"/>
    </row>
    <row r="783" spans="3:3" s="772" customFormat="1">
      <c r="C783" s="799"/>
    </row>
    <row r="784" spans="3:3" s="772" customFormat="1">
      <c r="C784" s="799"/>
    </row>
    <row r="785" spans="3:3" s="772" customFormat="1">
      <c r="C785" s="799"/>
    </row>
    <row r="786" spans="3:3" s="772" customFormat="1">
      <c r="C786" s="799"/>
    </row>
    <row r="787" spans="3:3" s="772" customFormat="1">
      <c r="C787" s="799"/>
    </row>
    <row r="788" spans="3:3" s="772" customFormat="1">
      <c r="C788" s="799"/>
    </row>
    <row r="789" spans="3:3" s="772" customFormat="1">
      <c r="C789" s="799"/>
    </row>
    <row r="790" spans="3:3" s="772" customFormat="1">
      <c r="C790" s="799"/>
    </row>
    <row r="791" spans="3:3" s="772" customFormat="1">
      <c r="C791" s="799"/>
    </row>
    <row r="792" spans="3:3" s="772" customFormat="1">
      <c r="C792" s="799"/>
    </row>
    <row r="793" spans="3:3" s="772" customFormat="1">
      <c r="C793" s="799"/>
    </row>
    <row r="794" spans="3:3" s="772" customFormat="1">
      <c r="C794" s="799"/>
    </row>
    <row r="795" spans="3:3" s="772" customFormat="1">
      <c r="C795" s="799"/>
    </row>
    <row r="796" spans="3:3" s="772" customFormat="1">
      <c r="C796" s="799"/>
    </row>
    <row r="797" spans="3:3" s="772" customFormat="1">
      <c r="C797" s="799"/>
    </row>
    <row r="798" spans="3:3" s="772" customFormat="1">
      <c r="C798" s="799"/>
    </row>
    <row r="799" spans="3:3" s="772" customFormat="1">
      <c r="C799" s="799"/>
    </row>
    <row r="800" spans="3:3" s="772" customFormat="1">
      <c r="C800" s="799"/>
    </row>
    <row r="801" spans="3:3" s="772" customFormat="1">
      <c r="C801" s="799"/>
    </row>
    <row r="802" spans="3:3" s="772" customFormat="1">
      <c r="C802" s="799"/>
    </row>
    <row r="803" spans="3:3" s="772" customFormat="1">
      <c r="C803" s="799"/>
    </row>
    <row r="804" spans="3:3" s="772" customFormat="1">
      <c r="C804" s="799"/>
    </row>
    <row r="805" spans="3:3" s="772" customFormat="1">
      <c r="C805" s="799"/>
    </row>
    <row r="806" spans="3:3" s="772" customFormat="1">
      <c r="C806" s="799"/>
    </row>
    <row r="807" spans="3:3" s="772" customFormat="1">
      <c r="C807" s="799"/>
    </row>
    <row r="808" spans="3:3" s="772" customFormat="1">
      <c r="C808" s="799"/>
    </row>
    <row r="809" spans="3:3" s="772" customFormat="1">
      <c r="C809" s="799"/>
    </row>
    <row r="810" spans="3:3" s="772" customFormat="1">
      <c r="C810" s="799"/>
    </row>
    <row r="811" spans="3:3" s="772" customFormat="1">
      <c r="C811" s="799"/>
    </row>
    <row r="812" spans="3:3" s="772" customFormat="1">
      <c r="C812" s="799"/>
    </row>
    <row r="813" spans="3:3" s="772" customFormat="1">
      <c r="C813" s="799"/>
    </row>
    <row r="814" spans="3:3" s="772" customFormat="1">
      <c r="C814" s="799"/>
    </row>
    <row r="815" spans="3:3" s="772" customFormat="1">
      <c r="C815" s="799"/>
    </row>
    <row r="816" spans="3:3" s="772" customFormat="1">
      <c r="C816" s="799"/>
    </row>
    <row r="817" spans="3:3" s="772" customFormat="1">
      <c r="C817" s="799"/>
    </row>
    <row r="818" spans="3:3" s="772" customFormat="1">
      <c r="C818" s="799"/>
    </row>
    <row r="819" spans="3:3" s="772" customFormat="1">
      <c r="C819" s="799"/>
    </row>
    <row r="820" spans="3:3" s="772" customFormat="1">
      <c r="C820" s="799"/>
    </row>
    <row r="821" spans="3:3" s="772" customFormat="1">
      <c r="C821" s="799"/>
    </row>
    <row r="822" spans="3:3" s="772" customFormat="1">
      <c r="C822" s="799"/>
    </row>
    <row r="823" spans="3:3" s="772" customFormat="1">
      <c r="C823" s="799"/>
    </row>
    <row r="824" spans="3:3" s="772" customFormat="1">
      <c r="C824" s="799"/>
    </row>
    <row r="825" spans="3:3" s="772" customFormat="1">
      <c r="C825" s="799"/>
    </row>
    <row r="826" spans="3:3" s="772" customFormat="1">
      <c r="C826" s="799"/>
    </row>
    <row r="827" spans="3:3" s="772" customFormat="1">
      <c r="C827" s="799"/>
    </row>
    <row r="828" spans="3:3" s="772" customFormat="1">
      <c r="C828" s="799"/>
    </row>
    <row r="829" spans="3:3" s="772" customFormat="1">
      <c r="C829" s="799"/>
    </row>
    <row r="830" spans="3:3" s="772" customFormat="1">
      <c r="C830" s="799"/>
    </row>
    <row r="831" spans="3:3" s="772" customFormat="1">
      <c r="C831" s="799"/>
    </row>
    <row r="832" spans="3:3" s="772" customFormat="1">
      <c r="C832" s="799"/>
    </row>
    <row r="833" spans="3:3" s="772" customFormat="1">
      <c r="C833" s="799"/>
    </row>
    <row r="834" spans="3:3" s="772" customFormat="1">
      <c r="C834" s="799"/>
    </row>
    <row r="835" spans="3:3" s="772" customFormat="1">
      <c r="C835" s="799"/>
    </row>
    <row r="836" spans="3:3" s="772" customFormat="1">
      <c r="C836" s="799"/>
    </row>
    <row r="837" spans="3:3" s="772" customFormat="1">
      <c r="C837" s="799"/>
    </row>
    <row r="838" spans="3:3" s="772" customFormat="1">
      <c r="C838" s="799"/>
    </row>
    <row r="839" spans="3:3" s="772" customFormat="1">
      <c r="C839" s="799"/>
    </row>
    <row r="840" spans="3:3" s="772" customFormat="1">
      <c r="C840" s="799"/>
    </row>
    <row r="841" spans="3:3" s="772" customFormat="1">
      <c r="C841" s="799"/>
    </row>
    <row r="842" spans="3:3" s="772" customFormat="1">
      <c r="C842" s="799"/>
    </row>
    <row r="843" spans="3:3" s="772" customFormat="1">
      <c r="C843" s="799"/>
    </row>
    <row r="844" spans="3:3" s="772" customFormat="1">
      <c r="C844" s="799"/>
    </row>
    <row r="845" spans="3:3" s="772" customFormat="1">
      <c r="C845" s="799"/>
    </row>
    <row r="846" spans="3:3" s="772" customFormat="1">
      <c r="C846" s="799"/>
    </row>
    <row r="847" spans="3:3" s="772" customFormat="1">
      <c r="C847" s="799"/>
    </row>
    <row r="848" spans="3:3" s="772" customFormat="1">
      <c r="C848" s="799"/>
    </row>
    <row r="849" spans="3:3" s="772" customFormat="1">
      <c r="C849" s="799"/>
    </row>
    <row r="850" spans="3:3" s="772" customFormat="1">
      <c r="C850" s="799"/>
    </row>
    <row r="851" spans="3:3" s="772" customFormat="1">
      <c r="C851" s="799"/>
    </row>
    <row r="852" spans="3:3" s="772" customFormat="1">
      <c r="C852" s="799"/>
    </row>
    <row r="853" spans="3:3" s="772" customFormat="1">
      <c r="C853" s="799"/>
    </row>
    <row r="854" spans="3:3" s="772" customFormat="1">
      <c r="C854" s="799"/>
    </row>
    <row r="855" spans="3:3" s="772" customFormat="1">
      <c r="C855" s="799"/>
    </row>
    <row r="856" spans="3:3" s="772" customFormat="1">
      <c r="C856" s="799"/>
    </row>
    <row r="857" spans="3:3" s="772" customFormat="1">
      <c r="C857" s="799"/>
    </row>
    <row r="858" spans="3:3" s="772" customFormat="1">
      <c r="C858" s="799"/>
    </row>
    <row r="859" spans="3:3" s="772" customFormat="1">
      <c r="C859" s="799"/>
    </row>
    <row r="860" spans="3:3" s="772" customFormat="1">
      <c r="C860" s="799"/>
    </row>
    <row r="861" spans="3:3" s="772" customFormat="1">
      <c r="C861" s="799"/>
    </row>
    <row r="862" spans="3:3" s="772" customFormat="1">
      <c r="C862" s="799"/>
    </row>
    <row r="863" spans="3:3" s="772" customFormat="1">
      <c r="C863" s="799"/>
    </row>
    <row r="864" spans="3:3" s="772" customFormat="1">
      <c r="C864" s="799"/>
    </row>
    <row r="865" spans="3:3" s="772" customFormat="1">
      <c r="C865" s="799"/>
    </row>
    <row r="866" spans="3:3" s="772" customFormat="1">
      <c r="C866" s="799"/>
    </row>
    <row r="867" spans="3:3" s="772" customFormat="1">
      <c r="C867" s="799"/>
    </row>
    <row r="868" spans="3:3" s="772" customFormat="1">
      <c r="C868" s="799"/>
    </row>
    <row r="869" spans="3:3" s="772" customFormat="1">
      <c r="C869" s="799"/>
    </row>
    <row r="870" spans="3:3" s="772" customFormat="1">
      <c r="C870" s="799"/>
    </row>
    <row r="871" spans="3:3" s="772" customFormat="1">
      <c r="C871" s="799"/>
    </row>
    <row r="872" spans="3:3" s="772" customFormat="1">
      <c r="C872" s="799"/>
    </row>
    <row r="873" spans="3:3" s="772" customFormat="1">
      <c r="C873" s="799"/>
    </row>
    <row r="874" spans="3:3" s="772" customFormat="1">
      <c r="C874" s="799"/>
    </row>
    <row r="875" spans="3:3" s="772" customFormat="1">
      <c r="C875" s="799"/>
    </row>
    <row r="876" spans="3:3" s="772" customFormat="1">
      <c r="C876" s="799"/>
    </row>
    <row r="877" spans="3:3" s="772" customFormat="1">
      <c r="C877" s="799"/>
    </row>
    <row r="878" spans="3:3" s="772" customFormat="1">
      <c r="C878" s="799"/>
    </row>
    <row r="879" spans="3:3" s="772" customFormat="1">
      <c r="C879" s="799"/>
    </row>
    <row r="880" spans="3:3" s="772" customFormat="1">
      <c r="C880" s="799"/>
    </row>
    <row r="881" spans="3:3" s="772" customFormat="1">
      <c r="C881" s="799"/>
    </row>
    <row r="882" spans="3:3" s="772" customFormat="1">
      <c r="C882" s="799"/>
    </row>
    <row r="883" spans="3:3" s="772" customFormat="1">
      <c r="C883" s="799"/>
    </row>
    <row r="884" spans="3:3" s="772" customFormat="1">
      <c r="C884" s="799"/>
    </row>
    <row r="885" spans="3:3" s="772" customFormat="1">
      <c r="C885" s="799"/>
    </row>
    <row r="886" spans="3:3" s="772" customFormat="1">
      <c r="C886" s="799"/>
    </row>
    <row r="887" spans="3:3" s="772" customFormat="1">
      <c r="C887" s="799"/>
    </row>
    <row r="888" spans="3:3" s="772" customFormat="1">
      <c r="C888" s="799"/>
    </row>
    <row r="889" spans="3:3" s="772" customFormat="1">
      <c r="C889" s="799"/>
    </row>
    <row r="890" spans="3:3" s="772" customFormat="1">
      <c r="C890" s="799"/>
    </row>
    <row r="891" spans="3:3" s="772" customFormat="1">
      <c r="C891" s="799"/>
    </row>
    <row r="892" spans="3:3" s="772" customFormat="1">
      <c r="C892" s="799"/>
    </row>
    <row r="893" spans="3:3" s="772" customFormat="1">
      <c r="C893" s="799"/>
    </row>
    <row r="894" spans="3:3" s="772" customFormat="1">
      <c r="C894" s="799"/>
    </row>
    <row r="895" spans="3:3" s="772" customFormat="1">
      <c r="C895" s="799"/>
    </row>
    <row r="896" spans="3:3" s="772" customFormat="1">
      <c r="C896" s="799"/>
    </row>
    <row r="897" spans="3:3" s="772" customFormat="1">
      <c r="C897" s="799"/>
    </row>
    <row r="898" spans="3:3" s="772" customFormat="1">
      <c r="C898" s="799"/>
    </row>
    <row r="899" spans="3:3" s="772" customFormat="1">
      <c r="C899" s="799"/>
    </row>
    <row r="900" spans="3:3" s="772" customFormat="1">
      <c r="C900" s="799"/>
    </row>
    <row r="901" spans="3:3" s="772" customFormat="1">
      <c r="C901" s="799"/>
    </row>
    <row r="902" spans="3:3" s="772" customFormat="1">
      <c r="C902" s="799"/>
    </row>
    <row r="903" spans="3:3" s="772" customFormat="1">
      <c r="C903" s="799"/>
    </row>
    <row r="904" spans="3:3" s="772" customFormat="1">
      <c r="C904" s="799"/>
    </row>
    <row r="905" spans="3:3" s="772" customFormat="1">
      <c r="C905" s="799"/>
    </row>
    <row r="906" spans="3:3" s="772" customFormat="1">
      <c r="C906" s="799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F8" sqref="F8"/>
    </sheetView>
  </sheetViews>
  <sheetFormatPr defaultRowHeight="15"/>
  <cols>
    <col min="1" max="1" width="5.140625" style="612" customWidth="1"/>
    <col min="2" max="2" width="4" style="622" customWidth="1"/>
    <col min="3" max="3" width="4.5703125" style="623" customWidth="1"/>
    <col min="4" max="4" width="4.140625" style="624" customWidth="1"/>
    <col min="5" max="5" width="43.140625" style="616" customWidth="1"/>
    <col min="6" max="6" width="13.42578125" style="617" customWidth="1"/>
    <col min="7" max="7" width="13.140625" style="618" customWidth="1"/>
    <col min="8" max="8" width="16.5703125" style="618" customWidth="1"/>
    <col min="9" max="9" width="22.28515625" style="618" customWidth="1"/>
    <col min="10" max="10" width="16.140625" style="618" bestFit="1" customWidth="1"/>
    <col min="11" max="11" width="16.28515625" style="618" customWidth="1"/>
    <col min="12" max="256" width="9.140625" style="618"/>
    <col min="257" max="257" width="5.140625" style="618" customWidth="1"/>
    <col min="258" max="258" width="4" style="618" customWidth="1"/>
    <col min="259" max="259" width="4.5703125" style="618" customWidth="1"/>
    <col min="260" max="260" width="4.140625" style="618" customWidth="1"/>
    <col min="261" max="261" width="43.140625" style="618" customWidth="1"/>
    <col min="262" max="262" width="13.42578125" style="618" customWidth="1"/>
    <col min="263" max="263" width="13.140625" style="618" customWidth="1"/>
    <col min="264" max="264" width="16.5703125" style="618" customWidth="1"/>
    <col min="265" max="265" width="22.28515625" style="618" customWidth="1"/>
    <col min="266" max="266" width="16.140625" style="618" bestFit="1" customWidth="1"/>
    <col min="267" max="267" width="16.28515625" style="618" customWidth="1"/>
    <col min="268" max="512" width="9.140625" style="618"/>
    <col min="513" max="513" width="5.140625" style="618" customWidth="1"/>
    <col min="514" max="514" width="4" style="618" customWidth="1"/>
    <col min="515" max="515" width="4.5703125" style="618" customWidth="1"/>
    <col min="516" max="516" width="4.140625" style="618" customWidth="1"/>
    <col min="517" max="517" width="43.140625" style="618" customWidth="1"/>
    <col min="518" max="518" width="13.42578125" style="618" customWidth="1"/>
    <col min="519" max="519" width="13.140625" style="618" customWidth="1"/>
    <col min="520" max="520" width="16.5703125" style="618" customWidth="1"/>
    <col min="521" max="521" width="22.28515625" style="618" customWidth="1"/>
    <col min="522" max="522" width="16.140625" style="618" bestFit="1" customWidth="1"/>
    <col min="523" max="523" width="16.28515625" style="618" customWidth="1"/>
    <col min="524" max="768" width="9.140625" style="618"/>
    <col min="769" max="769" width="5.140625" style="618" customWidth="1"/>
    <col min="770" max="770" width="4" style="618" customWidth="1"/>
    <col min="771" max="771" width="4.5703125" style="618" customWidth="1"/>
    <col min="772" max="772" width="4.140625" style="618" customWidth="1"/>
    <col min="773" max="773" width="43.140625" style="618" customWidth="1"/>
    <col min="774" max="774" width="13.42578125" style="618" customWidth="1"/>
    <col min="775" max="775" width="13.140625" style="618" customWidth="1"/>
    <col min="776" max="776" width="16.5703125" style="618" customWidth="1"/>
    <col min="777" max="777" width="22.28515625" style="618" customWidth="1"/>
    <col min="778" max="778" width="16.140625" style="618" bestFit="1" customWidth="1"/>
    <col min="779" max="779" width="16.28515625" style="618" customWidth="1"/>
    <col min="780" max="1024" width="9.140625" style="618"/>
    <col min="1025" max="1025" width="5.140625" style="618" customWidth="1"/>
    <col min="1026" max="1026" width="4" style="618" customWidth="1"/>
    <col min="1027" max="1027" width="4.5703125" style="618" customWidth="1"/>
    <col min="1028" max="1028" width="4.140625" style="618" customWidth="1"/>
    <col min="1029" max="1029" width="43.140625" style="618" customWidth="1"/>
    <col min="1030" max="1030" width="13.42578125" style="618" customWidth="1"/>
    <col min="1031" max="1031" width="13.140625" style="618" customWidth="1"/>
    <col min="1032" max="1032" width="16.5703125" style="618" customWidth="1"/>
    <col min="1033" max="1033" width="22.28515625" style="618" customWidth="1"/>
    <col min="1034" max="1034" width="16.140625" style="618" bestFit="1" customWidth="1"/>
    <col min="1035" max="1035" width="16.28515625" style="618" customWidth="1"/>
    <col min="1036" max="1280" width="9.140625" style="618"/>
    <col min="1281" max="1281" width="5.140625" style="618" customWidth="1"/>
    <col min="1282" max="1282" width="4" style="618" customWidth="1"/>
    <col min="1283" max="1283" width="4.5703125" style="618" customWidth="1"/>
    <col min="1284" max="1284" width="4.140625" style="618" customWidth="1"/>
    <col min="1285" max="1285" width="43.140625" style="618" customWidth="1"/>
    <col min="1286" max="1286" width="13.42578125" style="618" customWidth="1"/>
    <col min="1287" max="1287" width="13.140625" style="618" customWidth="1"/>
    <col min="1288" max="1288" width="16.5703125" style="618" customWidth="1"/>
    <col min="1289" max="1289" width="22.28515625" style="618" customWidth="1"/>
    <col min="1290" max="1290" width="16.140625" style="618" bestFit="1" customWidth="1"/>
    <col min="1291" max="1291" width="16.28515625" style="618" customWidth="1"/>
    <col min="1292" max="1536" width="9.140625" style="618"/>
    <col min="1537" max="1537" width="5.140625" style="618" customWidth="1"/>
    <col min="1538" max="1538" width="4" style="618" customWidth="1"/>
    <col min="1539" max="1539" width="4.5703125" style="618" customWidth="1"/>
    <col min="1540" max="1540" width="4.140625" style="618" customWidth="1"/>
    <col min="1541" max="1541" width="43.140625" style="618" customWidth="1"/>
    <col min="1542" max="1542" width="13.42578125" style="618" customWidth="1"/>
    <col min="1543" max="1543" width="13.140625" style="618" customWidth="1"/>
    <col min="1544" max="1544" width="16.5703125" style="618" customWidth="1"/>
    <col min="1545" max="1545" width="22.28515625" style="618" customWidth="1"/>
    <col min="1546" max="1546" width="16.140625" style="618" bestFit="1" customWidth="1"/>
    <col min="1547" max="1547" width="16.28515625" style="618" customWidth="1"/>
    <col min="1548" max="1792" width="9.140625" style="618"/>
    <col min="1793" max="1793" width="5.140625" style="618" customWidth="1"/>
    <col min="1794" max="1794" width="4" style="618" customWidth="1"/>
    <col min="1795" max="1795" width="4.5703125" style="618" customWidth="1"/>
    <col min="1796" max="1796" width="4.140625" style="618" customWidth="1"/>
    <col min="1797" max="1797" width="43.140625" style="618" customWidth="1"/>
    <col min="1798" max="1798" width="13.42578125" style="618" customWidth="1"/>
    <col min="1799" max="1799" width="13.140625" style="618" customWidth="1"/>
    <col min="1800" max="1800" width="16.5703125" style="618" customWidth="1"/>
    <col min="1801" max="1801" width="22.28515625" style="618" customWidth="1"/>
    <col min="1802" max="1802" width="16.140625" style="618" bestFit="1" customWidth="1"/>
    <col min="1803" max="1803" width="16.28515625" style="618" customWidth="1"/>
    <col min="1804" max="2048" width="9.140625" style="618"/>
    <col min="2049" max="2049" width="5.140625" style="618" customWidth="1"/>
    <col min="2050" max="2050" width="4" style="618" customWidth="1"/>
    <col min="2051" max="2051" width="4.5703125" style="618" customWidth="1"/>
    <col min="2052" max="2052" width="4.140625" style="618" customWidth="1"/>
    <col min="2053" max="2053" width="43.140625" style="618" customWidth="1"/>
    <col min="2054" max="2054" width="13.42578125" style="618" customWidth="1"/>
    <col min="2055" max="2055" width="13.140625" style="618" customWidth="1"/>
    <col min="2056" max="2056" width="16.5703125" style="618" customWidth="1"/>
    <col min="2057" max="2057" width="22.28515625" style="618" customWidth="1"/>
    <col min="2058" max="2058" width="16.140625" style="618" bestFit="1" customWidth="1"/>
    <col min="2059" max="2059" width="16.28515625" style="618" customWidth="1"/>
    <col min="2060" max="2304" width="9.140625" style="618"/>
    <col min="2305" max="2305" width="5.140625" style="618" customWidth="1"/>
    <col min="2306" max="2306" width="4" style="618" customWidth="1"/>
    <col min="2307" max="2307" width="4.5703125" style="618" customWidth="1"/>
    <col min="2308" max="2308" width="4.140625" style="618" customWidth="1"/>
    <col min="2309" max="2309" width="43.140625" style="618" customWidth="1"/>
    <col min="2310" max="2310" width="13.42578125" style="618" customWidth="1"/>
    <col min="2311" max="2311" width="13.140625" style="618" customWidth="1"/>
    <col min="2312" max="2312" width="16.5703125" style="618" customWidth="1"/>
    <col min="2313" max="2313" width="22.28515625" style="618" customWidth="1"/>
    <col min="2314" max="2314" width="16.140625" style="618" bestFit="1" customWidth="1"/>
    <col min="2315" max="2315" width="16.28515625" style="618" customWidth="1"/>
    <col min="2316" max="2560" width="9.140625" style="618"/>
    <col min="2561" max="2561" width="5.140625" style="618" customWidth="1"/>
    <col min="2562" max="2562" width="4" style="618" customWidth="1"/>
    <col min="2563" max="2563" width="4.5703125" style="618" customWidth="1"/>
    <col min="2564" max="2564" width="4.140625" style="618" customWidth="1"/>
    <col min="2565" max="2565" width="43.140625" style="618" customWidth="1"/>
    <col min="2566" max="2566" width="13.42578125" style="618" customWidth="1"/>
    <col min="2567" max="2567" width="13.140625" style="618" customWidth="1"/>
    <col min="2568" max="2568" width="16.5703125" style="618" customWidth="1"/>
    <col min="2569" max="2569" width="22.28515625" style="618" customWidth="1"/>
    <col min="2570" max="2570" width="16.140625" style="618" bestFit="1" customWidth="1"/>
    <col min="2571" max="2571" width="16.28515625" style="618" customWidth="1"/>
    <col min="2572" max="2816" width="9.140625" style="618"/>
    <col min="2817" max="2817" width="5.140625" style="618" customWidth="1"/>
    <col min="2818" max="2818" width="4" style="618" customWidth="1"/>
    <col min="2819" max="2819" width="4.5703125" style="618" customWidth="1"/>
    <col min="2820" max="2820" width="4.140625" style="618" customWidth="1"/>
    <col min="2821" max="2821" width="43.140625" style="618" customWidth="1"/>
    <col min="2822" max="2822" width="13.42578125" style="618" customWidth="1"/>
    <col min="2823" max="2823" width="13.140625" style="618" customWidth="1"/>
    <col min="2824" max="2824" width="16.5703125" style="618" customWidth="1"/>
    <col min="2825" max="2825" width="22.28515625" style="618" customWidth="1"/>
    <col min="2826" max="2826" width="16.140625" style="618" bestFit="1" customWidth="1"/>
    <col min="2827" max="2827" width="16.28515625" style="618" customWidth="1"/>
    <col min="2828" max="3072" width="9.140625" style="618"/>
    <col min="3073" max="3073" width="5.140625" style="618" customWidth="1"/>
    <col min="3074" max="3074" width="4" style="618" customWidth="1"/>
    <col min="3075" max="3075" width="4.5703125" style="618" customWidth="1"/>
    <col min="3076" max="3076" width="4.140625" style="618" customWidth="1"/>
    <col min="3077" max="3077" width="43.140625" style="618" customWidth="1"/>
    <col min="3078" max="3078" width="13.42578125" style="618" customWidth="1"/>
    <col min="3079" max="3079" width="13.140625" style="618" customWidth="1"/>
    <col min="3080" max="3080" width="16.5703125" style="618" customWidth="1"/>
    <col min="3081" max="3081" width="22.28515625" style="618" customWidth="1"/>
    <col min="3082" max="3082" width="16.140625" style="618" bestFit="1" customWidth="1"/>
    <col min="3083" max="3083" width="16.28515625" style="618" customWidth="1"/>
    <col min="3084" max="3328" width="9.140625" style="618"/>
    <col min="3329" max="3329" width="5.140625" style="618" customWidth="1"/>
    <col min="3330" max="3330" width="4" style="618" customWidth="1"/>
    <col min="3331" max="3331" width="4.5703125" style="618" customWidth="1"/>
    <col min="3332" max="3332" width="4.140625" style="618" customWidth="1"/>
    <col min="3333" max="3333" width="43.140625" style="618" customWidth="1"/>
    <col min="3334" max="3334" width="13.42578125" style="618" customWidth="1"/>
    <col min="3335" max="3335" width="13.140625" style="618" customWidth="1"/>
    <col min="3336" max="3336" width="16.5703125" style="618" customWidth="1"/>
    <col min="3337" max="3337" width="22.28515625" style="618" customWidth="1"/>
    <col min="3338" max="3338" width="16.140625" style="618" bestFit="1" customWidth="1"/>
    <col min="3339" max="3339" width="16.28515625" style="618" customWidth="1"/>
    <col min="3340" max="3584" width="9.140625" style="618"/>
    <col min="3585" max="3585" width="5.140625" style="618" customWidth="1"/>
    <col min="3586" max="3586" width="4" style="618" customWidth="1"/>
    <col min="3587" max="3587" width="4.5703125" style="618" customWidth="1"/>
    <col min="3588" max="3588" width="4.140625" style="618" customWidth="1"/>
    <col min="3589" max="3589" width="43.140625" style="618" customWidth="1"/>
    <col min="3590" max="3590" width="13.42578125" style="618" customWidth="1"/>
    <col min="3591" max="3591" width="13.140625" style="618" customWidth="1"/>
    <col min="3592" max="3592" width="16.5703125" style="618" customWidth="1"/>
    <col min="3593" max="3593" width="22.28515625" style="618" customWidth="1"/>
    <col min="3594" max="3594" width="16.140625" style="618" bestFit="1" customWidth="1"/>
    <col min="3595" max="3595" width="16.28515625" style="618" customWidth="1"/>
    <col min="3596" max="3840" width="9.140625" style="618"/>
    <col min="3841" max="3841" width="5.140625" style="618" customWidth="1"/>
    <col min="3842" max="3842" width="4" style="618" customWidth="1"/>
    <col min="3843" max="3843" width="4.5703125" style="618" customWidth="1"/>
    <col min="3844" max="3844" width="4.140625" style="618" customWidth="1"/>
    <col min="3845" max="3845" width="43.140625" style="618" customWidth="1"/>
    <col min="3846" max="3846" width="13.42578125" style="618" customWidth="1"/>
    <col min="3847" max="3847" width="13.140625" style="618" customWidth="1"/>
    <col min="3848" max="3848" width="16.5703125" style="618" customWidth="1"/>
    <col min="3849" max="3849" width="22.28515625" style="618" customWidth="1"/>
    <col min="3850" max="3850" width="16.140625" style="618" bestFit="1" customWidth="1"/>
    <col min="3851" max="3851" width="16.28515625" style="618" customWidth="1"/>
    <col min="3852" max="4096" width="9.140625" style="618"/>
    <col min="4097" max="4097" width="5.140625" style="618" customWidth="1"/>
    <col min="4098" max="4098" width="4" style="618" customWidth="1"/>
    <col min="4099" max="4099" width="4.5703125" style="618" customWidth="1"/>
    <col min="4100" max="4100" width="4.140625" style="618" customWidth="1"/>
    <col min="4101" max="4101" width="43.140625" style="618" customWidth="1"/>
    <col min="4102" max="4102" width="13.42578125" style="618" customWidth="1"/>
    <col min="4103" max="4103" width="13.140625" style="618" customWidth="1"/>
    <col min="4104" max="4104" width="16.5703125" style="618" customWidth="1"/>
    <col min="4105" max="4105" width="22.28515625" style="618" customWidth="1"/>
    <col min="4106" max="4106" width="16.140625" style="618" bestFit="1" customWidth="1"/>
    <col min="4107" max="4107" width="16.28515625" style="618" customWidth="1"/>
    <col min="4108" max="4352" width="9.140625" style="618"/>
    <col min="4353" max="4353" width="5.140625" style="618" customWidth="1"/>
    <col min="4354" max="4354" width="4" style="618" customWidth="1"/>
    <col min="4355" max="4355" width="4.5703125" style="618" customWidth="1"/>
    <col min="4356" max="4356" width="4.140625" style="618" customWidth="1"/>
    <col min="4357" max="4357" width="43.140625" style="618" customWidth="1"/>
    <col min="4358" max="4358" width="13.42578125" style="618" customWidth="1"/>
    <col min="4359" max="4359" width="13.140625" style="618" customWidth="1"/>
    <col min="4360" max="4360" width="16.5703125" style="618" customWidth="1"/>
    <col min="4361" max="4361" width="22.28515625" style="618" customWidth="1"/>
    <col min="4362" max="4362" width="16.140625" style="618" bestFit="1" customWidth="1"/>
    <col min="4363" max="4363" width="16.28515625" style="618" customWidth="1"/>
    <col min="4364" max="4608" width="9.140625" style="618"/>
    <col min="4609" max="4609" width="5.140625" style="618" customWidth="1"/>
    <col min="4610" max="4610" width="4" style="618" customWidth="1"/>
    <col min="4611" max="4611" width="4.5703125" style="618" customWidth="1"/>
    <col min="4612" max="4612" width="4.140625" style="618" customWidth="1"/>
    <col min="4613" max="4613" width="43.140625" style="618" customWidth="1"/>
    <col min="4614" max="4614" width="13.42578125" style="618" customWidth="1"/>
    <col min="4615" max="4615" width="13.140625" style="618" customWidth="1"/>
    <col min="4616" max="4616" width="16.5703125" style="618" customWidth="1"/>
    <col min="4617" max="4617" width="22.28515625" style="618" customWidth="1"/>
    <col min="4618" max="4618" width="16.140625" style="618" bestFit="1" customWidth="1"/>
    <col min="4619" max="4619" width="16.28515625" style="618" customWidth="1"/>
    <col min="4620" max="4864" width="9.140625" style="618"/>
    <col min="4865" max="4865" width="5.140625" style="618" customWidth="1"/>
    <col min="4866" max="4866" width="4" style="618" customWidth="1"/>
    <col min="4867" max="4867" width="4.5703125" style="618" customWidth="1"/>
    <col min="4868" max="4868" width="4.140625" style="618" customWidth="1"/>
    <col min="4869" max="4869" width="43.140625" style="618" customWidth="1"/>
    <col min="4870" max="4870" width="13.42578125" style="618" customWidth="1"/>
    <col min="4871" max="4871" width="13.140625" style="618" customWidth="1"/>
    <col min="4872" max="4872" width="16.5703125" style="618" customWidth="1"/>
    <col min="4873" max="4873" width="22.28515625" style="618" customWidth="1"/>
    <col min="4874" max="4874" width="16.140625" style="618" bestFit="1" customWidth="1"/>
    <col min="4875" max="4875" width="16.28515625" style="618" customWidth="1"/>
    <col min="4876" max="5120" width="9.140625" style="618"/>
    <col min="5121" max="5121" width="5.140625" style="618" customWidth="1"/>
    <col min="5122" max="5122" width="4" style="618" customWidth="1"/>
    <col min="5123" max="5123" width="4.5703125" style="618" customWidth="1"/>
    <col min="5124" max="5124" width="4.140625" style="618" customWidth="1"/>
    <col min="5125" max="5125" width="43.140625" style="618" customWidth="1"/>
    <col min="5126" max="5126" width="13.42578125" style="618" customWidth="1"/>
    <col min="5127" max="5127" width="13.140625" style="618" customWidth="1"/>
    <col min="5128" max="5128" width="16.5703125" style="618" customWidth="1"/>
    <col min="5129" max="5129" width="22.28515625" style="618" customWidth="1"/>
    <col min="5130" max="5130" width="16.140625" style="618" bestFit="1" customWidth="1"/>
    <col min="5131" max="5131" width="16.28515625" style="618" customWidth="1"/>
    <col min="5132" max="5376" width="9.140625" style="618"/>
    <col min="5377" max="5377" width="5.140625" style="618" customWidth="1"/>
    <col min="5378" max="5378" width="4" style="618" customWidth="1"/>
    <col min="5379" max="5379" width="4.5703125" style="618" customWidth="1"/>
    <col min="5380" max="5380" width="4.140625" style="618" customWidth="1"/>
    <col min="5381" max="5381" width="43.140625" style="618" customWidth="1"/>
    <col min="5382" max="5382" width="13.42578125" style="618" customWidth="1"/>
    <col min="5383" max="5383" width="13.140625" style="618" customWidth="1"/>
    <col min="5384" max="5384" width="16.5703125" style="618" customWidth="1"/>
    <col min="5385" max="5385" width="22.28515625" style="618" customWidth="1"/>
    <col min="5386" max="5386" width="16.140625" style="618" bestFit="1" customWidth="1"/>
    <col min="5387" max="5387" width="16.28515625" style="618" customWidth="1"/>
    <col min="5388" max="5632" width="9.140625" style="618"/>
    <col min="5633" max="5633" width="5.140625" style="618" customWidth="1"/>
    <col min="5634" max="5634" width="4" style="618" customWidth="1"/>
    <col min="5635" max="5635" width="4.5703125" style="618" customWidth="1"/>
    <col min="5636" max="5636" width="4.140625" style="618" customWidth="1"/>
    <col min="5637" max="5637" width="43.140625" style="618" customWidth="1"/>
    <col min="5638" max="5638" width="13.42578125" style="618" customWidth="1"/>
    <col min="5639" max="5639" width="13.140625" style="618" customWidth="1"/>
    <col min="5640" max="5640" width="16.5703125" style="618" customWidth="1"/>
    <col min="5641" max="5641" width="22.28515625" style="618" customWidth="1"/>
    <col min="5642" max="5642" width="16.140625" style="618" bestFit="1" customWidth="1"/>
    <col min="5643" max="5643" width="16.28515625" style="618" customWidth="1"/>
    <col min="5644" max="5888" width="9.140625" style="618"/>
    <col min="5889" max="5889" width="5.140625" style="618" customWidth="1"/>
    <col min="5890" max="5890" width="4" style="618" customWidth="1"/>
    <col min="5891" max="5891" width="4.5703125" style="618" customWidth="1"/>
    <col min="5892" max="5892" width="4.140625" style="618" customWidth="1"/>
    <col min="5893" max="5893" width="43.140625" style="618" customWidth="1"/>
    <col min="5894" max="5894" width="13.42578125" style="618" customWidth="1"/>
    <col min="5895" max="5895" width="13.140625" style="618" customWidth="1"/>
    <col min="5896" max="5896" width="16.5703125" style="618" customWidth="1"/>
    <col min="5897" max="5897" width="22.28515625" style="618" customWidth="1"/>
    <col min="5898" max="5898" width="16.140625" style="618" bestFit="1" customWidth="1"/>
    <col min="5899" max="5899" width="16.28515625" style="618" customWidth="1"/>
    <col min="5900" max="6144" width="9.140625" style="618"/>
    <col min="6145" max="6145" width="5.140625" style="618" customWidth="1"/>
    <col min="6146" max="6146" width="4" style="618" customWidth="1"/>
    <col min="6147" max="6147" width="4.5703125" style="618" customWidth="1"/>
    <col min="6148" max="6148" width="4.140625" style="618" customWidth="1"/>
    <col min="6149" max="6149" width="43.140625" style="618" customWidth="1"/>
    <col min="6150" max="6150" width="13.42578125" style="618" customWidth="1"/>
    <col min="6151" max="6151" width="13.140625" style="618" customWidth="1"/>
    <col min="6152" max="6152" width="16.5703125" style="618" customWidth="1"/>
    <col min="6153" max="6153" width="22.28515625" style="618" customWidth="1"/>
    <col min="6154" max="6154" width="16.140625" style="618" bestFit="1" customWidth="1"/>
    <col min="6155" max="6155" width="16.28515625" style="618" customWidth="1"/>
    <col min="6156" max="6400" width="9.140625" style="618"/>
    <col min="6401" max="6401" width="5.140625" style="618" customWidth="1"/>
    <col min="6402" max="6402" width="4" style="618" customWidth="1"/>
    <col min="6403" max="6403" width="4.5703125" style="618" customWidth="1"/>
    <col min="6404" max="6404" width="4.140625" style="618" customWidth="1"/>
    <col min="6405" max="6405" width="43.140625" style="618" customWidth="1"/>
    <col min="6406" max="6406" width="13.42578125" style="618" customWidth="1"/>
    <col min="6407" max="6407" width="13.140625" style="618" customWidth="1"/>
    <col min="6408" max="6408" width="16.5703125" style="618" customWidth="1"/>
    <col min="6409" max="6409" width="22.28515625" style="618" customWidth="1"/>
    <col min="6410" max="6410" width="16.140625" style="618" bestFit="1" customWidth="1"/>
    <col min="6411" max="6411" width="16.28515625" style="618" customWidth="1"/>
    <col min="6412" max="6656" width="9.140625" style="618"/>
    <col min="6657" max="6657" width="5.140625" style="618" customWidth="1"/>
    <col min="6658" max="6658" width="4" style="618" customWidth="1"/>
    <col min="6659" max="6659" width="4.5703125" style="618" customWidth="1"/>
    <col min="6660" max="6660" width="4.140625" style="618" customWidth="1"/>
    <col min="6661" max="6661" width="43.140625" style="618" customWidth="1"/>
    <col min="6662" max="6662" width="13.42578125" style="618" customWidth="1"/>
    <col min="6663" max="6663" width="13.140625" style="618" customWidth="1"/>
    <col min="6664" max="6664" width="16.5703125" style="618" customWidth="1"/>
    <col min="6665" max="6665" width="22.28515625" style="618" customWidth="1"/>
    <col min="6666" max="6666" width="16.140625" style="618" bestFit="1" customWidth="1"/>
    <col min="6667" max="6667" width="16.28515625" style="618" customWidth="1"/>
    <col min="6668" max="6912" width="9.140625" style="618"/>
    <col min="6913" max="6913" width="5.140625" style="618" customWidth="1"/>
    <col min="6914" max="6914" width="4" style="618" customWidth="1"/>
    <col min="6915" max="6915" width="4.5703125" style="618" customWidth="1"/>
    <col min="6916" max="6916" width="4.140625" style="618" customWidth="1"/>
    <col min="6917" max="6917" width="43.140625" style="618" customWidth="1"/>
    <col min="6918" max="6918" width="13.42578125" style="618" customWidth="1"/>
    <col min="6919" max="6919" width="13.140625" style="618" customWidth="1"/>
    <col min="6920" max="6920" width="16.5703125" style="618" customWidth="1"/>
    <col min="6921" max="6921" width="22.28515625" style="618" customWidth="1"/>
    <col min="6922" max="6922" width="16.140625" style="618" bestFit="1" customWidth="1"/>
    <col min="6923" max="6923" width="16.28515625" style="618" customWidth="1"/>
    <col min="6924" max="7168" width="9.140625" style="618"/>
    <col min="7169" max="7169" width="5.140625" style="618" customWidth="1"/>
    <col min="7170" max="7170" width="4" style="618" customWidth="1"/>
    <col min="7171" max="7171" width="4.5703125" style="618" customWidth="1"/>
    <col min="7172" max="7172" width="4.140625" style="618" customWidth="1"/>
    <col min="7173" max="7173" width="43.140625" style="618" customWidth="1"/>
    <col min="7174" max="7174" width="13.42578125" style="618" customWidth="1"/>
    <col min="7175" max="7175" width="13.140625" style="618" customWidth="1"/>
    <col min="7176" max="7176" width="16.5703125" style="618" customWidth="1"/>
    <col min="7177" max="7177" width="22.28515625" style="618" customWidth="1"/>
    <col min="7178" max="7178" width="16.140625" style="618" bestFit="1" customWidth="1"/>
    <col min="7179" max="7179" width="16.28515625" style="618" customWidth="1"/>
    <col min="7180" max="7424" width="9.140625" style="618"/>
    <col min="7425" max="7425" width="5.140625" style="618" customWidth="1"/>
    <col min="7426" max="7426" width="4" style="618" customWidth="1"/>
    <col min="7427" max="7427" width="4.5703125" style="618" customWidth="1"/>
    <col min="7428" max="7428" width="4.140625" style="618" customWidth="1"/>
    <col min="7429" max="7429" width="43.140625" style="618" customWidth="1"/>
    <col min="7430" max="7430" width="13.42578125" style="618" customWidth="1"/>
    <col min="7431" max="7431" width="13.140625" style="618" customWidth="1"/>
    <col min="7432" max="7432" width="16.5703125" style="618" customWidth="1"/>
    <col min="7433" max="7433" width="22.28515625" style="618" customWidth="1"/>
    <col min="7434" max="7434" width="16.140625" style="618" bestFit="1" customWidth="1"/>
    <col min="7435" max="7435" width="16.28515625" style="618" customWidth="1"/>
    <col min="7436" max="7680" width="9.140625" style="618"/>
    <col min="7681" max="7681" width="5.140625" style="618" customWidth="1"/>
    <col min="7682" max="7682" width="4" style="618" customWidth="1"/>
    <col min="7683" max="7683" width="4.5703125" style="618" customWidth="1"/>
    <col min="7684" max="7684" width="4.140625" style="618" customWidth="1"/>
    <col min="7685" max="7685" width="43.140625" style="618" customWidth="1"/>
    <col min="7686" max="7686" width="13.42578125" style="618" customWidth="1"/>
    <col min="7687" max="7687" width="13.140625" style="618" customWidth="1"/>
    <col min="7688" max="7688" width="16.5703125" style="618" customWidth="1"/>
    <col min="7689" max="7689" width="22.28515625" style="618" customWidth="1"/>
    <col min="7690" max="7690" width="16.140625" style="618" bestFit="1" customWidth="1"/>
    <col min="7691" max="7691" width="16.28515625" style="618" customWidth="1"/>
    <col min="7692" max="7936" width="9.140625" style="618"/>
    <col min="7937" max="7937" width="5.140625" style="618" customWidth="1"/>
    <col min="7938" max="7938" width="4" style="618" customWidth="1"/>
    <col min="7939" max="7939" width="4.5703125" style="618" customWidth="1"/>
    <col min="7940" max="7940" width="4.140625" style="618" customWidth="1"/>
    <col min="7941" max="7941" width="43.140625" style="618" customWidth="1"/>
    <col min="7942" max="7942" width="13.42578125" style="618" customWidth="1"/>
    <col min="7943" max="7943" width="13.140625" style="618" customWidth="1"/>
    <col min="7944" max="7944" width="16.5703125" style="618" customWidth="1"/>
    <col min="7945" max="7945" width="22.28515625" style="618" customWidth="1"/>
    <col min="7946" max="7946" width="16.140625" style="618" bestFit="1" customWidth="1"/>
    <col min="7947" max="7947" width="16.28515625" style="618" customWidth="1"/>
    <col min="7948" max="8192" width="9.140625" style="618"/>
    <col min="8193" max="8193" width="5.140625" style="618" customWidth="1"/>
    <col min="8194" max="8194" width="4" style="618" customWidth="1"/>
    <col min="8195" max="8195" width="4.5703125" style="618" customWidth="1"/>
    <col min="8196" max="8196" width="4.140625" style="618" customWidth="1"/>
    <col min="8197" max="8197" width="43.140625" style="618" customWidth="1"/>
    <col min="8198" max="8198" width="13.42578125" style="618" customWidth="1"/>
    <col min="8199" max="8199" width="13.140625" style="618" customWidth="1"/>
    <col min="8200" max="8200" width="16.5703125" style="618" customWidth="1"/>
    <col min="8201" max="8201" width="22.28515625" style="618" customWidth="1"/>
    <col min="8202" max="8202" width="16.140625" style="618" bestFit="1" customWidth="1"/>
    <col min="8203" max="8203" width="16.28515625" style="618" customWidth="1"/>
    <col min="8204" max="8448" width="9.140625" style="618"/>
    <col min="8449" max="8449" width="5.140625" style="618" customWidth="1"/>
    <col min="8450" max="8450" width="4" style="618" customWidth="1"/>
    <col min="8451" max="8451" width="4.5703125" style="618" customWidth="1"/>
    <col min="8452" max="8452" width="4.140625" style="618" customWidth="1"/>
    <col min="8453" max="8453" width="43.140625" style="618" customWidth="1"/>
    <col min="8454" max="8454" width="13.42578125" style="618" customWidth="1"/>
    <col min="8455" max="8455" width="13.140625" style="618" customWidth="1"/>
    <col min="8456" max="8456" width="16.5703125" style="618" customWidth="1"/>
    <col min="8457" max="8457" width="22.28515625" style="618" customWidth="1"/>
    <col min="8458" max="8458" width="16.140625" style="618" bestFit="1" customWidth="1"/>
    <col min="8459" max="8459" width="16.28515625" style="618" customWidth="1"/>
    <col min="8460" max="8704" width="9.140625" style="618"/>
    <col min="8705" max="8705" width="5.140625" style="618" customWidth="1"/>
    <col min="8706" max="8706" width="4" style="618" customWidth="1"/>
    <col min="8707" max="8707" width="4.5703125" style="618" customWidth="1"/>
    <col min="8708" max="8708" width="4.140625" style="618" customWidth="1"/>
    <col min="8709" max="8709" width="43.140625" style="618" customWidth="1"/>
    <col min="8710" max="8710" width="13.42578125" style="618" customWidth="1"/>
    <col min="8711" max="8711" width="13.140625" style="618" customWidth="1"/>
    <col min="8712" max="8712" width="16.5703125" style="618" customWidth="1"/>
    <col min="8713" max="8713" width="22.28515625" style="618" customWidth="1"/>
    <col min="8714" max="8714" width="16.140625" style="618" bestFit="1" customWidth="1"/>
    <col min="8715" max="8715" width="16.28515625" style="618" customWidth="1"/>
    <col min="8716" max="8960" width="9.140625" style="618"/>
    <col min="8961" max="8961" width="5.140625" style="618" customWidth="1"/>
    <col min="8962" max="8962" width="4" style="618" customWidth="1"/>
    <col min="8963" max="8963" width="4.5703125" style="618" customWidth="1"/>
    <col min="8964" max="8964" width="4.140625" style="618" customWidth="1"/>
    <col min="8965" max="8965" width="43.140625" style="618" customWidth="1"/>
    <col min="8966" max="8966" width="13.42578125" style="618" customWidth="1"/>
    <col min="8967" max="8967" width="13.140625" style="618" customWidth="1"/>
    <col min="8968" max="8968" width="16.5703125" style="618" customWidth="1"/>
    <col min="8969" max="8969" width="22.28515625" style="618" customWidth="1"/>
    <col min="8970" max="8970" width="16.140625" style="618" bestFit="1" customWidth="1"/>
    <col min="8971" max="8971" width="16.28515625" style="618" customWidth="1"/>
    <col min="8972" max="9216" width="9.140625" style="618"/>
    <col min="9217" max="9217" width="5.140625" style="618" customWidth="1"/>
    <col min="9218" max="9218" width="4" style="618" customWidth="1"/>
    <col min="9219" max="9219" width="4.5703125" style="618" customWidth="1"/>
    <col min="9220" max="9220" width="4.140625" style="618" customWidth="1"/>
    <col min="9221" max="9221" width="43.140625" style="618" customWidth="1"/>
    <col min="9222" max="9222" width="13.42578125" style="618" customWidth="1"/>
    <col min="9223" max="9223" width="13.140625" style="618" customWidth="1"/>
    <col min="9224" max="9224" width="16.5703125" style="618" customWidth="1"/>
    <col min="9225" max="9225" width="22.28515625" style="618" customWidth="1"/>
    <col min="9226" max="9226" width="16.140625" style="618" bestFit="1" customWidth="1"/>
    <col min="9227" max="9227" width="16.28515625" style="618" customWidth="1"/>
    <col min="9228" max="9472" width="9.140625" style="618"/>
    <col min="9473" max="9473" width="5.140625" style="618" customWidth="1"/>
    <col min="9474" max="9474" width="4" style="618" customWidth="1"/>
    <col min="9475" max="9475" width="4.5703125" style="618" customWidth="1"/>
    <col min="9476" max="9476" width="4.140625" style="618" customWidth="1"/>
    <col min="9477" max="9477" width="43.140625" style="618" customWidth="1"/>
    <col min="9478" max="9478" width="13.42578125" style="618" customWidth="1"/>
    <col min="9479" max="9479" width="13.140625" style="618" customWidth="1"/>
    <col min="9480" max="9480" width="16.5703125" style="618" customWidth="1"/>
    <col min="9481" max="9481" width="22.28515625" style="618" customWidth="1"/>
    <col min="9482" max="9482" width="16.140625" style="618" bestFit="1" customWidth="1"/>
    <col min="9483" max="9483" width="16.28515625" style="618" customWidth="1"/>
    <col min="9484" max="9728" width="9.140625" style="618"/>
    <col min="9729" max="9729" width="5.140625" style="618" customWidth="1"/>
    <col min="9730" max="9730" width="4" style="618" customWidth="1"/>
    <col min="9731" max="9731" width="4.5703125" style="618" customWidth="1"/>
    <col min="9732" max="9732" width="4.140625" style="618" customWidth="1"/>
    <col min="9733" max="9733" width="43.140625" style="618" customWidth="1"/>
    <col min="9734" max="9734" width="13.42578125" style="618" customWidth="1"/>
    <col min="9735" max="9735" width="13.140625" style="618" customWidth="1"/>
    <col min="9736" max="9736" width="16.5703125" style="618" customWidth="1"/>
    <col min="9737" max="9737" width="22.28515625" style="618" customWidth="1"/>
    <col min="9738" max="9738" width="16.140625" style="618" bestFit="1" customWidth="1"/>
    <col min="9739" max="9739" width="16.28515625" style="618" customWidth="1"/>
    <col min="9740" max="9984" width="9.140625" style="618"/>
    <col min="9985" max="9985" width="5.140625" style="618" customWidth="1"/>
    <col min="9986" max="9986" width="4" style="618" customWidth="1"/>
    <col min="9987" max="9987" width="4.5703125" style="618" customWidth="1"/>
    <col min="9988" max="9988" width="4.140625" style="618" customWidth="1"/>
    <col min="9989" max="9989" width="43.140625" style="618" customWidth="1"/>
    <col min="9990" max="9990" width="13.42578125" style="618" customWidth="1"/>
    <col min="9991" max="9991" width="13.140625" style="618" customWidth="1"/>
    <col min="9992" max="9992" width="16.5703125" style="618" customWidth="1"/>
    <col min="9993" max="9993" width="22.28515625" style="618" customWidth="1"/>
    <col min="9994" max="9994" width="16.140625" style="618" bestFit="1" customWidth="1"/>
    <col min="9995" max="9995" width="16.28515625" style="618" customWidth="1"/>
    <col min="9996" max="10240" width="9.140625" style="618"/>
    <col min="10241" max="10241" width="5.140625" style="618" customWidth="1"/>
    <col min="10242" max="10242" width="4" style="618" customWidth="1"/>
    <col min="10243" max="10243" width="4.5703125" style="618" customWidth="1"/>
    <col min="10244" max="10244" width="4.140625" style="618" customWidth="1"/>
    <col min="10245" max="10245" width="43.140625" style="618" customWidth="1"/>
    <col min="10246" max="10246" width="13.42578125" style="618" customWidth="1"/>
    <col min="10247" max="10247" width="13.140625" style="618" customWidth="1"/>
    <col min="10248" max="10248" width="16.5703125" style="618" customWidth="1"/>
    <col min="10249" max="10249" width="22.28515625" style="618" customWidth="1"/>
    <col min="10250" max="10250" width="16.140625" style="618" bestFit="1" customWidth="1"/>
    <col min="10251" max="10251" width="16.28515625" style="618" customWidth="1"/>
    <col min="10252" max="10496" width="9.140625" style="618"/>
    <col min="10497" max="10497" width="5.140625" style="618" customWidth="1"/>
    <col min="10498" max="10498" width="4" style="618" customWidth="1"/>
    <col min="10499" max="10499" width="4.5703125" style="618" customWidth="1"/>
    <col min="10500" max="10500" width="4.140625" style="618" customWidth="1"/>
    <col min="10501" max="10501" width="43.140625" style="618" customWidth="1"/>
    <col min="10502" max="10502" width="13.42578125" style="618" customWidth="1"/>
    <col min="10503" max="10503" width="13.140625" style="618" customWidth="1"/>
    <col min="10504" max="10504" width="16.5703125" style="618" customWidth="1"/>
    <col min="10505" max="10505" width="22.28515625" style="618" customWidth="1"/>
    <col min="10506" max="10506" width="16.140625" style="618" bestFit="1" customWidth="1"/>
    <col min="10507" max="10507" width="16.28515625" style="618" customWidth="1"/>
    <col min="10508" max="10752" width="9.140625" style="618"/>
    <col min="10753" max="10753" width="5.140625" style="618" customWidth="1"/>
    <col min="10754" max="10754" width="4" style="618" customWidth="1"/>
    <col min="10755" max="10755" width="4.5703125" style="618" customWidth="1"/>
    <col min="10756" max="10756" width="4.140625" style="618" customWidth="1"/>
    <col min="10757" max="10757" width="43.140625" style="618" customWidth="1"/>
    <col min="10758" max="10758" width="13.42578125" style="618" customWidth="1"/>
    <col min="10759" max="10759" width="13.140625" style="618" customWidth="1"/>
    <col min="10760" max="10760" width="16.5703125" style="618" customWidth="1"/>
    <col min="10761" max="10761" width="22.28515625" style="618" customWidth="1"/>
    <col min="10762" max="10762" width="16.140625" style="618" bestFit="1" customWidth="1"/>
    <col min="10763" max="10763" width="16.28515625" style="618" customWidth="1"/>
    <col min="10764" max="11008" width="9.140625" style="618"/>
    <col min="11009" max="11009" width="5.140625" style="618" customWidth="1"/>
    <col min="11010" max="11010" width="4" style="618" customWidth="1"/>
    <col min="11011" max="11011" width="4.5703125" style="618" customWidth="1"/>
    <col min="11012" max="11012" width="4.140625" style="618" customWidth="1"/>
    <col min="11013" max="11013" width="43.140625" style="618" customWidth="1"/>
    <col min="11014" max="11014" width="13.42578125" style="618" customWidth="1"/>
    <col min="11015" max="11015" width="13.140625" style="618" customWidth="1"/>
    <col min="11016" max="11016" width="16.5703125" style="618" customWidth="1"/>
    <col min="11017" max="11017" width="22.28515625" style="618" customWidth="1"/>
    <col min="11018" max="11018" width="16.140625" style="618" bestFit="1" customWidth="1"/>
    <col min="11019" max="11019" width="16.28515625" style="618" customWidth="1"/>
    <col min="11020" max="11264" width="9.140625" style="618"/>
    <col min="11265" max="11265" width="5.140625" style="618" customWidth="1"/>
    <col min="11266" max="11266" width="4" style="618" customWidth="1"/>
    <col min="11267" max="11267" width="4.5703125" style="618" customWidth="1"/>
    <col min="11268" max="11268" width="4.140625" style="618" customWidth="1"/>
    <col min="11269" max="11269" width="43.140625" style="618" customWidth="1"/>
    <col min="11270" max="11270" width="13.42578125" style="618" customWidth="1"/>
    <col min="11271" max="11271" width="13.140625" style="618" customWidth="1"/>
    <col min="11272" max="11272" width="16.5703125" style="618" customWidth="1"/>
    <col min="11273" max="11273" width="22.28515625" style="618" customWidth="1"/>
    <col min="11274" max="11274" width="16.140625" style="618" bestFit="1" customWidth="1"/>
    <col min="11275" max="11275" width="16.28515625" style="618" customWidth="1"/>
    <col min="11276" max="11520" width="9.140625" style="618"/>
    <col min="11521" max="11521" width="5.140625" style="618" customWidth="1"/>
    <col min="11522" max="11522" width="4" style="618" customWidth="1"/>
    <col min="11523" max="11523" width="4.5703125" style="618" customWidth="1"/>
    <col min="11524" max="11524" width="4.140625" style="618" customWidth="1"/>
    <col min="11525" max="11525" width="43.140625" style="618" customWidth="1"/>
    <col min="11526" max="11526" width="13.42578125" style="618" customWidth="1"/>
    <col min="11527" max="11527" width="13.140625" style="618" customWidth="1"/>
    <col min="11528" max="11528" width="16.5703125" style="618" customWidth="1"/>
    <col min="11529" max="11529" width="22.28515625" style="618" customWidth="1"/>
    <col min="11530" max="11530" width="16.140625" style="618" bestFit="1" customWidth="1"/>
    <col min="11531" max="11531" width="16.28515625" style="618" customWidth="1"/>
    <col min="11532" max="11776" width="9.140625" style="618"/>
    <col min="11777" max="11777" width="5.140625" style="618" customWidth="1"/>
    <col min="11778" max="11778" width="4" style="618" customWidth="1"/>
    <col min="11779" max="11779" width="4.5703125" style="618" customWidth="1"/>
    <col min="11780" max="11780" width="4.140625" style="618" customWidth="1"/>
    <col min="11781" max="11781" width="43.140625" style="618" customWidth="1"/>
    <col min="11782" max="11782" width="13.42578125" style="618" customWidth="1"/>
    <col min="11783" max="11783" width="13.140625" style="618" customWidth="1"/>
    <col min="11784" max="11784" width="16.5703125" style="618" customWidth="1"/>
    <col min="11785" max="11785" width="22.28515625" style="618" customWidth="1"/>
    <col min="11786" max="11786" width="16.140625" style="618" bestFit="1" customWidth="1"/>
    <col min="11787" max="11787" width="16.28515625" style="618" customWidth="1"/>
    <col min="11788" max="12032" width="9.140625" style="618"/>
    <col min="12033" max="12033" width="5.140625" style="618" customWidth="1"/>
    <col min="12034" max="12034" width="4" style="618" customWidth="1"/>
    <col min="12035" max="12035" width="4.5703125" style="618" customWidth="1"/>
    <col min="12036" max="12036" width="4.140625" style="618" customWidth="1"/>
    <col min="12037" max="12037" width="43.140625" style="618" customWidth="1"/>
    <col min="12038" max="12038" width="13.42578125" style="618" customWidth="1"/>
    <col min="12039" max="12039" width="13.140625" style="618" customWidth="1"/>
    <col min="12040" max="12040" width="16.5703125" style="618" customWidth="1"/>
    <col min="12041" max="12041" width="22.28515625" style="618" customWidth="1"/>
    <col min="12042" max="12042" width="16.140625" style="618" bestFit="1" customWidth="1"/>
    <col min="12043" max="12043" width="16.28515625" style="618" customWidth="1"/>
    <col min="12044" max="12288" width="9.140625" style="618"/>
    <col min="12289" max="12289" width="5.140625" style="618" customWidth="1"/>
    <col min="12290" max="12290" width="4" style="618" customWidth="1"/>
    <col min="12291" max="12291" width="4.5703125" style="618" customWidth="1"/>
    <col min="12292" max="12292" width="4.140625" style="618" customWidth="1"/>
    <col min="12293" max="12293" width="43.140625" style="618" customWidth="1"/>
    <col min="12294" max="12294" width="13.42578125" style="618" customWidth="1"/>
    <col min="12295" max="12295" width="13.140625" style="618" customWidth="1"/>
    <col min="12296" max="12296" width="16.5703125" style="618" customWidth="1"/>
    <col min="12297" max="12297" width="22.28515625" style="618" customWidth="1"/>
    <col min="12298" max="12298" width="16.140625" style="618" bestFit="1" customWidth="1"/>
    <col min="12299" max="12299" width="16.28515625" style="618" customWidth="1"/>
    <col min="12300" max="12544" width="9.140625" style="618"/>
    <col min="12545" max="12545" width="5.140625" style="618" customWidth="1"/>
    <col min="12546" max="12546" width="4" style="618" customWidth="1"/>
    <col min="12547" max="12547" width="4.5703125" style="618" customWidth="1"/>
    <col min="12548" max="12548" width="4.140625" style="618" customWidth="1"/>
    <col min="12549" max="12549" width="43.140625" style="618" customWidth="1"/>
    <col min="12550" max="12550" width="13.42578125" style="618" customWidth="1"/>
    <col min="12551" max="12551" width="13.140625" style="618" customWidth="1"/>
    <col min="12552" max="12552" width="16.5703125" style="618" customWidth="1"/>
    <col min="12553" max="12553" width="22.28515625" style="618" customWidth="1"/>
    <col min="12554" max="12554" width="16.140625" style="618" bestFit="1" customWidth="1"/>
    <col min="12555" max="12555" width="16.28515625" style="618" customWidth="1"/>
    <col min="12556" max="12800" width="9.140625" style="618"/>
    <col min="12801" max="12801" width="5.140625" style="618" customWidth="1"/>
    <col min="12802" max="12802" width="4" style="618" customWidth="1"/>
    <col min="12803" max="12803" width="4.5703125" style="618" customWidth="1"/>
    <col min="12804" max="12804" width="4.140625" style="618" customWidth="1"/>
    <col min="12805" max="12805" width="43.140625" style="618" customWidth="1"/>
    <col min="12806" max="12806" width="13.42578125" style="618" customWidth="1"/>
    <col min="12807" max="12807" width="13.140625" style="618" customWidth="1"/>
    <col min="12808" max="12808" width="16.5703125" style="618" customWidth="1"/>
    <col min="12809" max="12809" width="22.28515625" style="618" customWidth="1"/>
    <col min="12810" max="12810" width="16.140625" style="618" bestFit="1" customWidth="1"/>
    <col min="12811" max="12811" width="16.28515625" style="618" customWidth="1"/>
    <col min="12812" max="13056" width="9.140625" style="618"/>
    <col min="13057" max="13057" width="5.140625" style="618" customWidth="1"/>
    <col min="13058" max="13058" width="4" style="618" customWidth="1"/>
    <col min="13059" max="13059" width="4.5703125" style="618" customWidth="1"/>
    <col min="13060" max="13060" width="4.140625" style="618" customWidth="1"/>
    <col min="13061" max="13061" width="43.140625" style="618" customWidth="1"/>
    <col min="13062" max="13062" width="13.42578125" style="618" customWidth="1"/>
    <col min="13063" max="13063" width="13.140625" style="618" customWidth="1"/>
    <col min="13064" max="13064" width="16.5703125" style="618" customWidth="1"/>
    <col min="13065" max="13065" width="22.28515625" style="618" customWidth="1"/>
    <col min="13066" max="13066" width="16.140625" style="618" bestFit="1" customWidth="1"/>
    <col min="13067" max="13067" width="16.28515625" style="618" customWidth="1"/>
    <col min="13068" max="13312" width="9.140625" style="618"/>
    <col min="13313" max="13313" width="5.140625" style="618" customWidth="1"/>
    <col min="13314" max="13314" width="4" style="618" customWidth="1"/>
    <col min="13315" max="13315" width="4.5703125" style="618" customWidth="1"/>
    <col min="13316" max="13316" width="4.140625" style="618" customWidth="1"/>
    <col min="13317" max="13317" width="43.140625" style="618" customWidth="1"/>
    <col min="13318" max="13318" width="13.42578125" style="618" customWidth="1"/>
    <col min="13319" max="13319" width="13.140625" style="618" customWidth="1"/>
    <col min="13320" max="13320" width="16.5703125" style="618" customWidth="1"/>
    <col min="13321" max="13321" width="22.28515625" style="618" customWidth="1"/>
    <col min="13322" max="13322" width="16.140625" style="618" bestFit="1" customWidth="1"/>
    <col min="13323" max="13323" width="16.28515625" style="618" customWidth="1"/>
    <col min="13324" max="13568" width="9.140625" style="618"/>
    <col min="13569" max="13569" width="5.140625" style="618" customWidth="1"/>
    <col min="13570" max="13570" width="4" style="618" customWidth="1"/>
    <col min="13571" max="13571" width="4.5703125" style="618" customWidth="1"/>
    <col min="13572" max="13572" width="4.140625" style="618" customWidth="1"/>
    <col min="13573" max="13573" width="43.140625" style="618" customWidth="1"/>
    <col min="13574" max="13574" width="13.42578125" style="618" customWidth="1"/>
    <col min="13575" max="13575" width="13.140625" style="618" customWidth="1"/>
    <col min="13576" max="13576" width="16.5703125" style="618" customWidth="1"/>
    <col min="13577" max="13577" width="22.28515625" style="618" customWidth="1"/>
    <col min="13578" max="13578" width="16.140625" style="618" bestFit="1" customWidth="1"/>
    <col min="13579" max="13579" width="16.28515625" style="618" customWidth="1"/>
    <col min="13580" max="13824" width="9.140625" style="618"/>
    <col min="13825" max="13825" width="5.140625" style="618" customWidth="1"/>
    <col min="13826" max="13826" width="4" style="618" customWidth="1"/>
    <col min="13827" max="13827" width="4.5703125" style="618" customWidth="1"/>
    <col min="13828" max="13828" width="4.140625" style="618" customWidth="1"/>
    <col min="13829" max="13829" width="43.140625" style="618" customWidth="1"/>
    <col min="13830" max="13830" width="13.42578125" style="618" customWidth="1"/>
    <col min="13831" max="13831" width="13.140625" style="618" customWidth="1"/>
    <col min="13832" max="13832" width="16.5703125" style="618" customWidth="1"/>
    <col min="13833" max="13833" width="22.28515625" style="618" customWidth="1"/>
    <col min="13834" max="13834" width="16.140625" style="618" bestFit="1" customWidth="1"/>
    <col min="13835" max="13835" width="16.28515625" style="618" customWidth="1"/>
    <col min="13836" max="14080" width="9.140625" style="618"/>
    <col min="14081" max="14081" width="5.140625" style="618" customWidth="1"/>
    <col min="14082" max="14082" width="4" style="618" customWidth="1"/>
    <col min="14083" max="14083" width="4.5703125" style="618" customWidth="1"/>
    <col min="14084" max="14084" width="4.140625" style="618" customWidth="1"/>
    <col min="14085" max="14085" width="43.140625" style="618" customWidth="1"/>
    <col min="14086" max="14086" width="13.42578125" style="618" customWidth="1"/>
    <col min="14087" max="14087" width="13.140625" style="618" customWidth="1"/>
    <col min="14088" max="14088" width="16.5703125" style="618" customWidth="1"/>
    <col min="14089" max="14089" width="22.28515625" style="618" customWidth="1"/>
    <col min="14090" max="14090" width="16.140625" style="618" bestFit="1" customWidth="1"/>
    <col min="14091" max="14091" width="16.28515625" style="618" customWidth="1"/>
    <col min="14092" max="14336" width="9.140625" style="618"/>
    <col min="14337" max="14337" width="5.140625" style="618" customWidth="1"/>
    <col min="14338" max="14338" width="4" style="618" customWidth="1"/>
    <col min="14339" max="14339" width="4.5703125" style="618" customWidth="1"/>
    <col min="14340" max="14340" width="4.140625" style="618" customWidth="1"/>
    <col min="14341" max="14341" width="43.140625" style="618" customWidth="1"/>
    <col min="14342" max="14342" width="13.42578125" style="618" customWidth="1"/>
    <col min="14343" max="14343" width="13.140625" style="618" customWidth="1"/>
    <col min="14344" max="14344" width="16.5703125" style="618" customWidth="1"/>
    <col min="14345" max="14345" width="22.28515625" style="618" customWidth="1"/>
    <col min="14346" max="14346" width="16.140625" style="618" bestFit="1" customWidth="1"/>
    <col min="14347" max="14347" width="16.28515625" style="618" customWidth="1"/>
    <col min="14348" max="14592" width="9.140625" style="618"/>
    <col min="14593" max="14593" width="5.140625" style="618" customWidth="1"/>
    <col min="14594" max="14594" width="4" style="618" customWidth="1"/>
    <col min="14595" max="14595" width="4.5703125" style="618" customWidth="1"/>
    <col min="14596" max="14596" width="4.140625" style="618" customWidth="1"/>
    <col min="14597" max="14597" width="43.140625" style="618" customWidth="1"/>
    <col min="14598" max="14598" width="13.42578125" style="618" customWidth="1"/>
    <col min="14599" max="14599" width="13.140625" style="618" customWidth="1"/>
    <col min="14600" max="14600" width="16.5703125" style="618" customWidth="1"/>
    <col min="14601" max="14601" width="22.28515625" style="618" customWidth="1"/>
    <col min="14602" max="14602" width="16.140625" style="618" bestFit="1" customWidth="1"/>
    <col min="14603" max="14603" width="16.28515625" style="618" customWidth="1"/>
    <col min="14604" max="14848" width="9.140625" style="618"/>
    <col min="14849" max="14849" width="5.140625" style="618" customWidth="1"/>
    <col min="14850" max="14850" width="4" style="618" customWidth="1"/>
    <col min="14851" max="14851" width="4.5703125" style="618" customWidth="1"/>
    <col min="14852" max="14852" width="4.140625" style="618" customWidth="1"/>
    <col min="14853" max="14853" width="43.140625" style="618" customWidth="1"/>
    <col min="14854" max="14854" width="13.42578125" style="618" customWidth="1"/>
    <col min="14855" max="14855" width="13.140625" style="618" customWidth="1"/>
    <col min="14856" max="14856" width="16.5703125" style="618" customWidth="1"/>
    <col min="14857" max="14857" width="22.28515625" style="618" customWidth="1"/>
    <col min="14858" max="14858" width="16.140625" style="618" bestFit="1" customWidth="1"/>
    <col min="14859" max="14859" width="16.28515625" style="618" customWidth="1"/>
    <col min="14860" max="15104" width="9.140625" style="618"/>
    <col min="15105" max="15105" width="5.140625" style="618" customWidth="1"/>
    <col min="15106" max="15106" width="4" style="618" customWidth="1"/>
    <col min="15107" max="15107" width="4.5703125" style="618" customWidth="1"/>
    <col min="15108" max="15108" width="4.140625" style="618" customWidth="1"/>
    <col min="15109" max="15109" width="43.140625" style="618" customWidth="1"/>
    <col min="15110" max="15110" width="13.42578125" style="618" customWidth="1"/>
    <col min="15111" max="15111" width="13.140625" style="618" customWidth="1"/>
    <col min="15112" max="15112" width="16.5703125" style="618" customWidth="1"/>
    <col min="15113" max="15113" width="22.28515625" style="618" customWidth="1"/>
    <col min="15114" max="15114" width="16.140625" style="618" bestFit="1" customWidth="1"/>
    <col min="15115" max="15115" width="16.28515625" style="618" customWidth="1"/>
    <col min="15116" max="15360" width="9.140625" style="618"/>
    <col min="15361" max="15361" width="5.140625" style="618" customWidth="1"/>
    <col min="15362" max="15362" width="4" style="618" customWidth="1"/>
    <col min="15363" max="15363" width="4.5703125" style="618" customWidth="1"/>
    <col min="15364" max="15364" width="4.140625" style="618" customWidth="1"/>
    <col min="15365" max="15365" width="43.140625" style="618" customWidth="1"/>
    <col min="15366" max="15366" width="13.42578125" style="618" customWidth="1"/>
    <col min="15367" max="15367" width="13.140625" style="618" customWidth="1"/>
    <col min="15368" max="15368" width="16.5703125" style="618" customWidth="1"/>
    <col min="15369" max="15369" width="22.28515625" style="618" customWidth="1"/>
    <col min="15370" max="15370" width="16.140625" style="618" bestFit="1" customWidth="1"/>
    <col min="15371" max="15371" width="16.28515625" style="618" customWidth="1"/>
    <col min="15372" max="15616" width="9.140625" style="618"/>
    <col min="15617" max="15617" width="5.140625" style="618" customWidth="1"/>
    <col min="15618" max="15618" width="4" style="618" customWidth="1"/>
    <col min="15619" max="15619" width="4.5703125" style="618" customWidth="1"/>
    <col min="15620" max="15620" width="4.140625" style="618" customWidth="1"/>
    <col min="15621" max="15621" width="43.140625" style="618" customWidth="1"/>
    <col min="15622" max="15622" width="13.42578125" style="618" customWidth="1"/>
    <col min="15623" max="15623" width="13.140625" style="618" customWidth="1"/>
    <col min="15624" max="15624" width="16.5703125" style="618" customWidth="1"/>
    <col min="15625" max="15625" width="22.28515625" style="618" customWidth="1"/>
    <col min="15626" max="15626" width="16.140625" style="618" bestFit="1" customWidth="1"/>
    <col min="15627" max="15627" width="16.28515625" style="618" customWidth="1"/>
    <col min="15628" max="15872" width="9.140625" style="618"/>
    <col min="15873" max="15873" width="5.140625" style="618" customWidth="1"/>
    <col min="15874" max="15874" width="4" style="618" customWidth="1"/>
    <col min="15875" max="15875" width="4.5703125" style="618" customWidth="1"/>
    <col min="15876" max="15876" width="4.140625" style="618" customWidth="1"/>
    <col min="15877" max="15877" width="43.140625" style="618" customWidth="1"/>
    <col min="15878" max="15878" width="13.42578125" style="618" customWidth="1"/>
    <col min="15879" max="15879" width="13.140625" style="618" customWidth="1"/>
    <col min="15880" max="15880" width="16.5703125" style="618" customWidth="1"/>
    <col min="15881" max="15881" width="22.28515625" style="618" customWidth="1"/>
    <col min="15882" max="15882" width="16.140625" style="618" bestFit="1" customWidth="1"/>
    <col min="15883" max="15883" width="16.28515625" style="618" customWidth="1"/>
    <col min="15884" max="16128" width="9.140625" style="618"/>
    <col min="16129" max="16129" width="5.140625" style="618" customWidth="1"/>
    <col min="16130" max="16130" width="4" style="618" customWidth="1"/>
    <col min="16131" max="16131" width="4.5703125" style="618" customWidth="1"/>
    <col min="16132" max="16132" width="4.140625" style="618" customWidth="1"/>
    <col min="16133" max="16133" width="43.140625" style="618" customWidth="1"/>
    <col min="16134" max="16134" width="13.42578125" style="618" customWidth="1"/>
    <col min="16135" max="16135" width="13.140625" style="618" customWidth="1"/>
    <col min="16136" max="16136" width="16.5703125" style="618" customWidth="1"/>
    <col min="16137" max="16137" width="22.28515625" style="618" customWidth="1"/>
    <col min="16138" max="16138" width="16.140625" style="618" bestFit="1" customWidth="1"/>
    <col min="16139" max="16139" width="16.28515625" style="618" customWidth="1"/>
    <col min="16140" max="16384" width="9.140625" style="618"/>
  </cols>
  <sheetData>
    <row r="1" spans="1:11" s="562" customFormat="1" ht="20.25">
      <c r="A1" s="965" t="s">
        <v>671</v>
      </c>
      <c r="B1" s="965"/>
      <c r="C1" s="965"/>
      <c r="D1" s="965"/>
      <c r="E1" s="965"/>
      <c r="F1" s="965"/>
      <c r="G1" s="965"/>
      <c r="H1" s="965"/>
    </row>
    <row r="2" spans="1:11" s="562" customFormat="1" ht="36" customHeight="1">
      <c r="A2" s="966" t="s">
        <v>672</v>
      </c>
      <c r="B2" s="966"/>
      <c r="C2" s="966"/>
      <c r="D2" s="966"/>
      <c r="E2" s="966"/>
      <c r="F2" s="966"/>
      <c r="G2" s="966"/>
      <c r="H2" s="966"/>
    </row>
    <row r="3" spans="1:11" s="562" customFormat="1" ht="9.75" customHeight="1">
      <c r="A3" s="135" t="s">
        <v>673</v>
      </c>
      <c r="B3" s="563"/>
      <c r="C3" s="564"/>
      <c r="D3" s="564"/>
      <c r="E3" s="565"/>
      <c r="F3" s="135"/>
    </row>
    <row r="4" spans="1:11" s="562" customFormat="1" ht="18" thickBot="1">
      <c r="A4" s="140"/>
      <c r="B4" s="566"/>
      <c r="C4" s="567"/>
      <c r="D4" s="567"/>
      <c r="E4" s="568"/>
      <c r="G4" s="487" t="s">
        <v>168</v>
      </c>
      <c r="H4" s="487"/>
    </row>
    <row r="5" spans="1:11" s="569" customFormat="1" ht="15.75" customHeight="1">
      <c r="A5" s="959" t="s">
        <v>169</v>
      </c>
      <c r="B5" s="967" t="s">
        <v>170</v>
      </c>
      <c r="C5" s="969" t="s">
        <v>171</v>
      </c>
      <c r="D5" s="971" t="s">
        <v>172</v>
      </c>
      <c r="E5" s="973" t="s">
        <v>173</v>
      </c>
      <c r="F5" s="975" t="s">
        <v>674</v>
      </c>
      <c r="G5" s="976" t="s">
        <v>675</v>
      </c>
      <c r="H5" s="976"/>
    </row>
    <row r="6" spans="1:11" s="572" customFormat="1" ht="43.5" customHeight="1" thickBot="1">
      <c r="A6" s="960"/>
      <c r="B6" s="968"/>
      <c r="C6" s="970"/>
      <c r="D6" s="972"/>
      <c r="E6" s="974"/>
      <c r="F6" s="975"/>
      <c r="G6" s="570" t="s">
        <v>573</v>
      </c>
      <c r="H6" s="570" t="s">
        <v>574</v>
      </c>
      <c r="I6" s="571"/>
      <c r="J6" s="571"/>
    </row>
    <row r="7" spans="1:11" s="576" customFormat="1" ht="18" thickBot="1">
      <c r="A7" s="573" t="s">
        <v>13</v>
      </c>
      <c r="B7" s="143" t="s">
        <v>182</v>
      </c>
      <c r="C7" s="143" t="s">
        <v>183</v>
      </c>
      <c r="D7" s="144" t="s">
        <v>184</v>
      </c>
      <c r="E7" s="574" t="s">
        <v>219</v>
      </c>
      <c r="F7" s="575" t="s">
        <v>224</v>
      </c>
      <c r="G7" s="575" t="s">
        <v>229</v>
      </c>
      <c r="H7" s="575" t="s">
        <v>231</v>
      </c>
    </row>
    <row r="8" spans="1:11" s="582" customFormat="1" ht="58.5" thickBot="1">
      <c r="A8" s="577">
        <v>2000</v>
      </c>
      <c r="B8" s="149" t="s">
        <v>185</v>
      </c>
      <c r="C8" s="150" t="s">
        <v>17</v>
      </c>
      <c r="D8" s="578" t="s">
        <v>17</v>
      </c>
      <c r="E8" s="579" t="s">
        <v>676</v>
      </c>
      <c r="F8" s="544">
        <f>G8+H8-[2]ekamut!F124</f>
        <v>3014128.5003999998</v>
      </c>
      <c r="G8" s="506">
        <f>G9+G44+G62+G88+G141+G161+G181+G210+G240+G271+G303</f>
        <v>966845.53739999991</v>
      </c>
      <c r="H8" s="580">
        <f>H9+H44+H62+H88+H141+H161+H181+H210+H240+H271+H303</f>
        <v>2225282.963</v>
      </c>
      <c r="I8" s="581"/>
      <c r="J8" s="581"/>
    </row>
    <row r="9" spans="1:11" s="585" customFormat="1" ht="59.25" customHeight="1">
      <c r="A9" s="583">
        <v>2100</v>
      </c>
      <c r="B9" s="159" t="s">
        <v>187</v>
      </c>
      <c r="C9" s="160" t="s">
        <v>188</v>
      </c>
      <c r="D9" s="161" t="s">
        <v>188</v>
      </c>
      <c r="E9" s="584" t="s">
        <v>677</v>
      </c>
      <c r="F9" s="544">
        <f>G9+H9</f>
        <v>309536.27799999999</v>
      </c>
      <c r="G9" s="544">
        <f>G11+G16+G20+G25+G28+G31+G34+G37</f>
        <v>291716.27799999999</v>
      </c>
      <c r="H9" s="523">
        <f>H11+H16+H20+H25+H28+H31+H34+H37</f>
        <v>17820</v>
      </c>
      <c r="K9" s="586"/>
    </row>
    <row r="10" spans="1:11" s="562" customFormat="1" ht="17.25" hidden="1">
      <c r="A10" s="587"/>
      <c r="B10" s="159"/>
      <c r="C10" s="160"/>
      <c r="D10" s="161"/>
      <c r="E10" s="588" t="s">
        <v>191</v>
      </c>
      <c r="F10" s="589"/>
      <c r="G10" s="589"/>
      <c r="H10" s="589"/>
    </row>
    <row r="11" spans="1:11" s="594" customFormat="1" ht="54">
      <c r="A11" s="590">
        <v>2110</v>
      </c>
      <c r="B11" s="159" t="s">
        <v>187</v>
      </c>
      <c r="C11" s="173" t="s">
        <v>13</v>
      </c>
      <c r="D11" s="174" t="s">
        <v>188</v>
      </c>
      <c r="E11" s="591" t="s">
        <v>192</v>
      </c>
      <c r="F11" s="592">
        <f>G11+H11</f>
        <v>212108.511</v>
      </c>
      <c r="G11" s="592">
        <f>G13+G14+G15</f>
        <v>199438.511</v>
      </c>
      <c r="H11" s="593">
        <f>H13+H14+H15</f>
        <v>12670</v>
      </c>
    </row>
    <row r="12" spans="1:11" s="594" customFormat="1" ht="15" customHeight="1">
      <c r="A12" s="590"/>
      <c r="B12" s="159"/>
      <c r="C12" s="173"/>
      <c r="D12" s="174"/>
      <c r="E12" s="588" t="s">
        <v>194</v>
      </c>
      <c r="F12" s="592"/>
      <c r="G12" s="592"/>
      <c r="H12" s="592"/>
    </row>
    <row r="13" spans="1:11" s="562" customFormat="1" ht="27">
      <c r="A13" s="590">
        <v>2111</v>
      </c>
      <c r="B13" s="181" t="s">
        <v>187</v>
      </c>
      <c r="C13" s="182" t="s">
        <v>13</v>
      </c>
      <c r="D13" s="183" t="s">
        <v>13</v>
      </c>
      <c r="E13" s="588" t="s">
        <v>195</v>
      </c>
      <c r="F13" s="589">
        <f>G13+H13</f>
        <v>212108.511</v>
      </c>
      <c r="G13" s="589">
        <f>[2]aparat!F32</f>
        <v>199438.511</v>
      </c>
      <c r="H13" s="595">
        <f>[2]aparat!F149</f>
        <v>12670</v>
      </c>
    </row>
    <row r="14" spans="1:11" s="562" customFormat="1" ht="27" hidden="1">
      <c r="A14" s="590">
        <v>2112</v>
      </c>
      <c r="B14" s="181" t="s">
        <v>187</v>
      </c>
      <c r="C14" s="182" t="s">
        <v>13</v>
      </c>
      <c r="D14" s="183" t="s">
        <v>182</v>
      </c>
      <c r="E14" s="588" t="s">
        <v>197</v>
      </c>
      <c r="F14" s="589">
        <f>G14+H14</f>
        <v>0</v>
      </c>
      <c r="G14" s="589"/>
      <c r="H14" s="595"/>
    </row>
    <row r="15" spans="1:11" s="562" customFormat="1" ht="17.25" hidden="1">
      <c r="A15" s="590">
        <v>2113</v>
      </c>
      <c r="B15" s="181" t="s">
        <v>187</v>
      </c>
      <c r="C15" s="182" t="s">
        <v>13</v>
      </c>
      <c r="D15" s="183" t="s">
        <v>183</v>
      </c>
      <c r="E15" s="588" t="s">
        <v>199</v>
      </c>
      <c r="F15" s="589">
        <f>G15+H15</f>
        <v>0</v>
      </c>
      <c r="G15" s="589"/>
      <c r="H15" s="595"/>
    </row>
    <row r="16" spans="1:11" s="562" customFormat="1" ht="17.25" hidden="1">
      <c r="A16" s="590">
        <v>2120</v>
      </c>
      <c r="B16" s="159" t="s">
        <v>187</v>
      </c>
      <c r="C16" s="173" t="s">
        <v>182</v>
      </c>
      <c r="D16" s="174" t="s">
        <v>188</v>
      </c>
      <c r="E16" s="591" t="s">
        <v>201</v>
      </c>
      <c r="F16" s="589">
        <f>G16+H16</f>
        <v>0</v>
      </c>
      <c r="G16" s="589">
        <f>G18+G19</f>
        <v>0</v>
      </c>
      <c r="H16" s="595">
        <f>H18+H19</f>
        <v>0</v>
      </c>
    </row>
    <row r="17" spans="1:8" s="594" customFormat="1" ht="15" hidden="1" customHeight="1">
      <c r="A17" s="590"/>
      <c r="B17" s="159"/>
      <c r="C17" s="173"/>
      <c r="D17" s="174"/>
      <c r="E17" s="588" t="s">
        <v>194</v>
      </c>
      <c r="F17" s="592"/>
      <c r="G17" s="592"/>
      <c r="H17" s="593"/>
    </row>
    <row r="18" spans="1:8" s="562" customFormat="1" ht="17.25" hidden="1">
      <c r="A18" s="590">
        <v>2121</v>
      </c>
      <c r="B18" s="181" t="s">
        <v>187</v>
      </c>
      <c r="C18" s="182" t="s">
        <v>182</v>
      </c>
      <c r="D18" s="183" t="s">
        <v>13</v>
      </c>
      <c r="E18" s="596" t="s">
        <v>203</v>
      </c>
      <c r="F18" s="589">
        <f>G18+H18</f>
        <v>0</v>
      </c>
      <c r="G18" s="589"/>
      <c r="H18" s="595"/>
    </row>
    <row r="19" spans="1:8" s="562" customFormat="1" ht="27" hidden="1">
      <c r="A19" s="590">
        <v>2122</v>
      </c>
      <c r="B19" s="181" t="s">
        <v>187</v>
      </c>
      <c r="C19" s="182" t="s">
        <v>182</v>
      </c>
      <c r="D19" s="183" t="s">
        <v>182</v>
      </c>
      <c r="E19" s="588" t="s">
        <v>205</v>
      </c>
      <c r="F19" s="589">
        <f>G19+H19</f>
        <v>0</v>
      </c>
      <c r="G19" s="589"/>
      <c r="H19" s="595"/>
    </row>
    <row r="20" spans="1:8" s="562" customFormat="1" ht="13.5" customHeight="1">
      <c r="A20" s="590">
        <v>2130</v>
      </c>
      <c r="B20" s="159" t="s">
        <v>187</v>
      </c>
      <c r="C20" s="173" t="s">
        <v>183</v>
      </c>
      <c r="D20" s="174" t="s">
        <v>188</v>
      </c>
      <c r="E20" s="591" t="s">
        <v>207</v>
      </c>
      <c r="F20" s="589">
        <f>G20+H20</f>
        <v>3327</v>
      </c>
      <c r="G20" s="589">
        <f>G22+G23+G24</f>
        <v>3327</v>
      </c>
      <c r="H20" s="595">
        <f>H22+H23+H24</f>
        <v>0</v>
      </c>
    </row>
    <row r="21" spans="1:8" s="594" customFormat="1" ht="15" hidden="1" customHeight="1">
      <c r="A21" s="590"/>
      <c r="B21" s="159"/>
      <c r="C21" s="173"/>
      <c r="D21" s="174"/>
      <c r="E21" s="588" t="s">
        <v>194</v>
      </c>
      <c r="F21" s="592"/>
      <c r="G21" s="592"/>
      <c r="H21" s="593"/>
    </row>
    <row r="22" spans="1:8" s="562" customFormat="1" ht="27" hidden="1">
      <c r="A22" s="590">
        <v>2131</v>
      </c>
      <c r="B22" s="181" t="s">
        <v>187</v>
      </c>
      <c r="C22" s="182" t="s">
        <v>183</v>
      </c>
      <c r="D22" s="183" t="s">
        <v>13</v>
      </c>
      <c r="E22" s="588" t="s">
        <v>209</v>
      </c>
      <c r="F22" s="589">
        <f>G22+H22</f>
        <v>0</v>
      </c>
      <c r="G22" s="589"/>
      <c r="H22" s="595"/>
    </row>
    <row r="23" spans="1:8" s="562" customFormat="1" ht="27" hidden="1">
      <c r="A23" s="590">
        <v>2132</v>
      </c>
      <c r="B23" s="181" t="s">
        <v>187</v>
      </c>
      <c r="C23" s="182" t="s">
        <v>183</v>
      </c>
      <c r="D23" s="183" t="s">
        <v>182</v>
      </c>
      <c r="E23" s="588" t="s">
        <v>211</v>
      </c>
      <c r="F23" s="589">
        <f>G23+H23</f>
        <v>0</v>
      </c>
      <c r="G23" s="589"/>
      <c r="H23" s="595"/>
    </row>
    <row r="24" spans="1:8" s="562" customFormat="1" ht="14.25" customHeight="1">
      <c r="A24" s="590">
        <v>2133</v>
      </c>
      <c r="B24" s="181" t="s">
        <v>187</v>
      </c>
      <c r="C24" s="182" t="s">
        <v>183</v>
      </c>
      <c r="D24" s="183" t="s">
        <v>183</v>
      </c>
      <c r="E24" s="588" t="s">
        <v>213</v>
      </c>
      <c r="F24" s="589">
        <f>G24+H24</f>
        <v>3327</v>
      </c>
      <c r="G24" s="589">
        <f>'[2]zags '!F32+'[2]վեկտոր պլյուս'!F32</f>
        <v>3327</v>
      </c>
      <c r="H24" s="595">
        <f>'[2]zags '!F150+'[2]վեկտոր պլյուս'!F150</f>
        <v>0</v>
      </c>
    </row>
    <row r="25" spans="1:8" s="562" customFormat="1" ht="17.25" hidden="1">
      <c r="A25" s="590">
        <v>2140</v>
      </c>
      <c r="B25" s="159" t="s">
        <v>187</v>
      </c>
      <c r="C25" s="173" t="s">
        <v>184</v>
      </c>
      <c r="D25" s="174" t="s">
        <v>188</v>
      </c>
      <c r="E25" s="591" t="s">
        <v>215</v>
      </c>
      <c r="F25" s="589">
        <f>G25+H25</f>
        <v>0</v>
      </c>
      <c r="G25" s="589">
        <f>G27</f>
        <v>0</v>
      </c>
      <c r="H25" s="595">
        <f>H27</f>
        <v>0</v>
      </c>
    </row>
    <row r="26" spans="1:8" s="594" customFormat="1" ht="15" hidden="1" customHeight="1">
      <c r="A26" s="590"/>
      <c r="B26" s="159"/>
      <c r="C26" s="173"/>
      <c r="D26" s="174"/>
      <c r="E26" s="588" t="s">
        <v>194</v>
      </c>
      <c r="F26" s="592"/>
      <c r="G26" s="592"/>
      <c r="H26" s="593"/>
    </row>
    <row r="27" spans="1:8" s="562" customFormat="1" ht="17.25" hidden="1">
      <c r="A27" s="590">
        <v>2141</v>
      </c>
      <c r="B27" s="181" t="s">
        <v>187</v>
      </c>
      <c r="C27" s="182" t="s">
        <v>184</v>
      </c>
      <c r="D27" s="183" t="s">
        <v>13</v>
      </c>
      <c r="E27" s="588" t="s">
        <v>217</v>
      </c>
      <c r="F27" s="589">
        <f>G27+H27</f>
        <v>0</v>
      </c>
      <c r="G27" s="589"/>
      <c r="H27" s="595"/>
    </row>
    <row r="28" spans="1:8" s="562" customFormat="1" ht="40.5" hidden="1">
      <c r="A28" s="590">
        <v>2150</v>
      </c>
      <c r="B28" s="159" t="s">
        <v>187</v>
      </c>
      <c r="C28" s="173" t="s">
        <v>219</v>
      </c>
      <c r="D28" s="174" t="s">
        <v>188</v>
      </c>
      <c r="E28" s="591" t="s">
        <v>220</v>
      </c>
      <c r="F28" s="589">
        <f>G28+H28</f>
        <v>0</v>
      </c>
      <c r="G28" s="589">
        <f>G30</f>
        <v>0</v>
      </c>
      <c r="H28" s="595">
        <f>H30</f>
        <v>0</v>
      </c>
    </row>
    <row r="29" spans="1:8" s="594" customFormat="1" ht="15" hidden="1" customHeight="1">
      <c r="A29" s="590"/>
      <c r="B29" s="159"/>
      <c r="C29" s="173"/>
      <c r="D29" s="174"/>
      <c r="E29" s="588" t="s">
        <v>194</v>
      </c>
      <c r="F29" s="592"/>
      <c r="G29" s="592"/>
      <c r="H29" s="593"/>
    </row>
    <row r="30" spans="1:8" s="562" customFormat="1" ht="40.5" hidden="1">
      <c r="A30" s="590">
        <v>2151</v>
      </c>
      <c r="B30" s="181" t="s">
        <v>187</v>
      </c>
      <c r="C30" s="182" t="s">
        <v>219</v>
      </c>
      <c r="D30" s="183" t="s">
        <v>13</v>
      </c>
      <c r="E30" s="588" t="s">
        <v>222</v>
      </c>
      <c r="F30" s="589">
        <f>G30+H30</f>
        <v>0</v>
      </c>
      <c r="G30" s="589"/>
      <c r="H30" s="595"/>
    </row>
    <row r="31" spans="1:8" s="562" customFormat="1" ht="27">
      <c r="A31" s="590">
        <v>2160</v>
      </c>
      <c r="B31" s="159" t="s">
        <v>187</v>
      </c>
      <c r="C31" s="173" t="s">
        <v>224</v>
      </c>
      <c r="D31" s="174" t="s">
        <v>188</v>
      </c>
      <c r="E31" s="591" t="s">
        <v>225</v>
      </c>
      <c r="F31" s="595">
        <f>G31+H31</f>
        <v>94100.767000000007</v>
      </c>
      <c r="G31" s="595">
        <f>G33</f>
        <v>88950.767000000007</v>
      </c>
      <c r="H31" s="595">
        <f>H33</f>
        <v>5150</v>
      </c>
    </row>
    <row r="32" spans="1:8" s="594" customFormat="1" ht="15" customHeight="1">
      <c r="A32" s="590"/>
      <c r="B32" s="159"/>
      <c r="C32" s="173"/>
      <c r="D32" s="174"/>
      <c r="E32" s="588" t="s">
        <v>194</v>
      </c>
      <c r="F32" s="593"/>
      <c r="G32" s="593"/>
      <c r="H32" s="593"/>
    </row>
    <row r="33" spans="1:8" s="562" customFormat="1" ht="27">
      <c r="A33" s="590">
        <v>2161</v>
      </c>
      <c r="B33" s="181" t="s">
        <v>187</v>
      </c>
      <c r="C33" s="182" t="s">
        <v>224</v>
      </c>
      <c r="D33" s="183" t="s">
        <v>13</v>
      </c>
      <c r="E33" s="588" t="s">
        <v>227</v>
      </c>
      <c r="F33" s="595">
        <f>G33+H33</f>
        <v>94100.767000000007</v>
      </c>
      <c r="G33" s="595">
        <f>[2]turq!F32</f>
        <v>88950.767000000007</v>
      </c>
      <c r="H33" s="595">
        <f>[2]turq!F150</f>
        <v>5150</v>
      </c>
    </row>
    <row r="34" spans="1:8" s="562" customFormat="1" ht="17.25" hidden="1">
      <c r="A34" s="590">
        <v>2170</v>
      </c>
      <c r="B34" s="159" t="s">
        <v>187</v>
      </c>
      <c r="C34" s="173" t="s">
        <v>229</v>
      </c>
      <c r="D34" s="174" t="s">
        <v>188</v>
      </c>
      <c r="E34" s="591" t="s">
        <v>230</v>
      </c>
      <c r="F34" s="589">
        <f>G34+H34</f>
        <v>0</v>
      </c>
      <c r="G34" s="589">
        <f>G36</f>
        <v>0</v>
      </c>
      <c r="H34" s="589">
        <f>H36</f>
        <v>0</v>
      </c>
    </row>
    <row r="35" spans="1:8" s="594" customFormat="1" ht="18" hidden="1" customHeight="1">
      <c r="A35" s="590"/>
      <c r="B35" s="159"/>
      <c r="C35" s="173"/>
      <c r="D35" s="174"/>
      <c r="E35" s="588" t="s">
        <v>194</v>
      </c>
      <c r="F35" s="592"/>
      <c r="G35" s="592"/>
      <c r="H35" s="592"/>
    </row>
    <row r="36" spans="1:8" s="562" customFormat="1" ht="17.25" hidden="1">
      <c r="A36" s="590">
        <v>2171</v>
      </c>
      <c r="B36" s="181" t="s">
        <v>187</v>
      </c>
      <c r="C36" s="182" t="s">
        <v>229</v>
      </c>
      <c r="D36" s="183" t="s">
        <v>13</v>
      </c>
      <c r="E36" s="588" t="s">
        <v>230</v>
      </c>
      <c r="F36" s="589">
        <f>G36+H36</f>
        <v>0</v>
      </c>
      <c r="G36" s="589"/>
      <c r="H36" s="589"/>
    </row>
    <row r="37" spans="1:8" s="562" customFormat="1" ht="40.5" hidden="1">
      <c r="A37" s="590">
        <v>2180</v>
      </c>
      <c r="B37" s="159" t="s">
        <v>187</v>
      </c>
      <c r="C37" s="173" t="s">
        <v>231</v>
      </c>
      <c r="D37" s="174" t="s">
        <v>188</v>
      </c>
      <c r="E37" s="591" t="s">
        <v>232</v>
      </c>
      <c r="F37" s="589">
        <f>G37+H37</f>
        <v>0</v>
      </c>
      <c r="G37" s="589">
        <f>G39</f>
        <v>0</v>
      </c>
      <c r="H37" s="589">
        <f>H39</f>
        <v>0</v>
      </c>
    </row>
    <row r="38" spans="1:8" s="594" customFormat="1" ht="18" hidden="1" customHeight="1">
      <c r="A38" s="590"/>
      <c r="B38" s="159"/>
      <c r="C38" s="173"/>
      <c r="D38" s="174"/>
      <c r="E38" s="588" t="s">
        <v>194</v>
      </c>
      <c r="F38" s="592"/>
      <c r="G38" s="592"/>
      <c r="H38" s="592"/>
    </row>
    <row r="39" spans="1:8" s="562" customFormat="1" ht="40.5" hidden="1">
      <c r="A39" s="590">
        <v>2181</v>
      </c>
      <c r="B39" s="181" t="s">
        <v>187</v>
      </c>
      <c r="C39" s="182" t="s">
        <v>231</v>
      </c>
      <c r="D39" s="183" t="s">
        <v>13</v>
      </c>
      <c r="E39" s="588" t="s">
        <v>232</v>
      </c>
      <c r="F39" s="589">
        <f>G39+H39</f>
        <v>0</v>
      </c>
      <c r="G39" s="589"/>
      <c r="H39" s="589"/>
    </row>
    <row r="40" spans="1:8" s="562" customFormat="1" ht="18" hidden="1" customHeight="1">
      <c r="A40" s="590"/>
      <c r="B40" s="181"/>
      <c r="C40" s="182"/>
      <c r="D40" s="183"/>
      <c r="E40" s="597" t="s">
        <v>194</v>
      </c>
      <c r="F40" s="589"/>
      <c r="G40" s="589"/>
      <c r="H40" s="589"/>
    </row>
    <row r="41" spans="1:8" s="562" customFormat="1" ht="17.25" hidden="1">
      <c r="A41" s="590">
        <v>2182</v>
      </c>
      <c r="B41" s="181" t="s">
        <v>187</v>
      </c>
      <c r="C41" s="182" t="s">
        <v>231</v>
      </c>
      <c r="D41" s="183" t="s">
        <v>13</v>
      </c>
      <c r="E41" s="597" t="s">
        <v>235</v>
      </c>
      <c r="F41" s="589"/>
      <c r="G41" s="589"/>
      <c r="H41" s="589"/>
    </row>
    <row r="42" spans="1:8" s="562" customFormat="1" ht="27" hidden="1">
      <c r="A42" s="590">
        <v>2183</v>
      </c>
      <c r="B42" s="181" t="s">
        <v>187</v>
      </c>
      <c r="C42" s="182" t="s">
        <v>231</v>
      </c>
      <c r="D42" s="183" t="s">
        <v>13</v>
      </c>
      <c r="E42" s="597" t="s">
        <v>236</v>
      </c>
      <c r="F42" s="589"/>
      <c r="G42" s="589"/>
      <c r="H42" s="589"/>
    </row>
    <row r="43" spans="1:8" s="562" customFormat="1" ht="27" hidden="1">
      <c r="A43" s="590">
        <v>2184</v>
      </c>
      <c r="B43" s="181" t="s">
        <v>187</v>
      </c>
      <c r="C43" s="182" t="s">
        <v>231</v>
      </c>
      <c r="D43" s="183" t="s">
        <v>13</v>
      </c>
      <c r="E43" s="597" t="s">
        <v>237</v>
      </c>
      <c r="F43" s="589"/>
      <c r="G43" s="589"/>
      <c r="H43" s="589"/>
    </row>
    <row r="44" spans="1:8" s="585" customFormat="1" ht="30" hidden="1">
      <c r="A44" s="598">
        <v>2200</v>
      </c>
      <c r="B44" s="159" t="s">
        <v>238</v>
      </c>
      <c r="C44" s="173" t="s">
        <v>188</v>
      </c>
      <c r="D44" s="174" t="s">
        <v>188</v>
      </c>
      <c r="E44" s="584" t="s">
        <v>678</v>
      </c>
      <c r="F44" s="544">
        <f>G44+H44</f>
        <v>0</v>
      </c>
      <c r="G44" s="544">
        <f>G46+G49+G52+G55+G59</f>
        <v>0</v>
      </c>
      <c r="H44" s="544">
        <f>H46+H49+H52+H55+H59</f>
        <v>0</v>
      </c>
    </row>
    <row r="45" spans="1:8" s="562" customFormat="1" ht="18" hidden="1" customHeight="1">
      <c r="A45" s="587"/>
      <c r="B45" s="159"/>
      <c r="C45" s="160"/>
      <c r="D45" s="161"/>
      <c r="E45" s="588" t="s">
        <v>191</v>
      </c>
      <c r="F45" s="589"/>
      <c r="G45" s="589"/>
      <c r="H45" s="589"/>
    </row>
    <row r="46" spans="1:8" s="562" customFormat="1" ht="17.25" hidden="1">
      <c r="A46" s="590">
        <v>2210</v>
      </c>
      <c r="B46" s="159" t="s">
        <v>238</v>
      </c>
      <c r="C46" s="182" t="s">
        <v>13</v>
      </c>
      <c r="D46" s="183" t="s">
        <v>188</v>
      </c>
      <c r="E46" s="591" t="s">
        <v>241</v>
      </c>
      <c r="F46" s="589">
        <f>G46+H46</f>
        <v>0</v>
      </c>
      <c r="G46" s="589">
        <f>G48</f>
        <v>0</v>
      </c>
      <c r="H46" s="589">
        <f>H48</f>
        <v>0</v>
      </c>
    </row>
    <row r="47" spans="1:8" s="594" customFormat="1" ht="18" hidden="1" customHeight="1">
      <c r="A47" s="590"/>
      <c r="B47" s="159"/>
      <c r="C47" s="173"/>
      <c r="D47" s="174"/>
      <c r="E47" s="588" t="s">
        <v>194</v>
      </c>
      <c r="F47" s="592"/>
      <c r="G47" s="592"/>
      <c r="H47" s="592"/>
    </row>
    <row r="48" spans="1:8" s="562" customFormat="1" ht="17.25" hidden="1">
      <c r="A48" s="590">
        <v>2211</v>
      </c>
      <c r="B48" s="181" t="s">
        <v>238</v>
      </c>
      <c r="C48" s="182" t="s">
        <v>13</v>
      </c>
      <c r="D48" s="183" t="s">
        <v>13</v>
      </c>
      <c r="E48" s="588" t="s">
        <v>243</v>
      </c>
      <c r="F48" s="589">
        <f>G48+H48</f>
        <v>0</v>
      </c>
      <c r="G48" s="589"/>
      <c r="H48" s="589"/>
    </row>
    <row r="49" spans="1:8" s="562" customFormat="1" ht="17.25" hidden="1">
      <c r="A49" s="590">
        <v>2220</v>
      </c>
      <c r="B49" s="159" t="s">
        <v>238</v>
      </c>
      <c r="C49" s="173" t="s">
        <v>182</v>
      </c>
      <c r="D49" s="174" t="s">
        <v>188</v>
      </c>
      <c r="E49" s="591" t="s">
        <v>244</v>
      </c>
      <c r="F49" s="589">
        <f>G49+H49</f>
        <v>0</v>
      </c>
      <c r="G49" s="589">
        <f>G51</f>
        <v>0</v>
      </c>
      <c r="H49" s="589">
        <f>H51</f>
        <v>0</v>
      </c>
    </row>
    <row r="50" spans="1:8" s="594" customFormat="1" ht="18" hidden="1" customHeight="1">
      <c r="A50" s="590"/>
      <c r="B50" s="159"/>
      <c r="C50" s="173"/>
      <c r="D50" s="174"/>
      <c r="E50" s="588" t="s">
        <v>194</v>
      </c>
      <c r="F50" s="592"/>
      <c r="G50" s="592"/>
      <c r="H50" s="592"/>
    </row>
    <row r="51" spans="1:8" s="562" customFormat="1" ht="17.25" hidden="1">
      <c r="A51" s="590">
        <v>2221</v>
      </c>
      <c r="B51" s="181" t="s">
        <v>238</v>
      </c>
      <c r="C51" s="182" t="s">
        <v>182</v>
      </c>
      <c r="D51" s="183" t="s">
        <v>13</v>
      </c>
      <c r="E51" s="588" t="s">
        <v>247</v>
      </c>
      <c r="F51" s="589">
        <f>G51+H51</f>
        <v>0</v>
      </c>
      <c r="G51" s="589"/>
      <c r="H51" s="589"/>
    </row>
    <row r="52" spans="1:8" s="562" customFormat="1" ht="17.25" hidden="1">
      <c r="A52" s="590">
        <v>2230</v>
      </c>
      <c r="B52" s="159" t="s">
        <v>238</v>
      </c>
      <c r="C52" s="182" t="s">
        <v>183</v>
      </c>
      <c r="D52" s="183" t="s">
        <v>188</v>
      </c>
      <c r="E52" s="591" t="s">
        <v>248</v>
      </c>
      <c r="F52" s="589">
        <f>G52+H52</f>
        <v>0</v>
      </c>
      <c r="G52" s="589">
        <f>G54</f>
        <v>0</v>
      </c>
      <c r="H52" s="589">
        <f>H54</f>
        <v>0</v>
      </c>
    </row>
    <row r="53" spans="1:8" s="594" customFormat="1" ht="18" hidden="1" customHeight="1">
      <c r="A53" s="590"/>
      <c r="B53" s="159"/>
      <c r="C53" s="173"/>
      <c r="D53" s="174"/>
      <c r="E53" s="588" t="s">
        <v>194</v>
      </c>
      <c r="F53" s="592"/>
      <c r="G53" s="592"/>
      <c r="H53" s="592"/>
    </row>
    <row r="54" spans="1:8" s="562" customFormat="1" ht="17.25" hidden="1">
      <c r="A54" s="590">
        <v>2231</v>
      </c>
      <c r="B54" s="181" t="s">
        <v>238</v>
      </c>
      <c r="C54" s="182" t="s">
        <v>183</v>
      </c>
      <c r="D54" s="183" t="s">
        <v>13</v>
      </c>
      <c r="E54" s="588" t="s">
        <v>251</v>
      </c>
      <c r="F54" s="589">
        <f>G54+H54</f>
        <v>0</v>
      </c>
      <c r="G54" s="589"/>
      <c r="H54" s="589"/>
    </row>
    <row r="55" spans="1:8" s="562" customFormat="1" ht="27" hidden="1">
      <c r="A55" s="590">
        <v>2240</v>
      </c>
      <c r="B55" s="159" t="s">
        <v>238</v>
      </c>
      <c r="C55" s="173" t="s">
        <v>184</v>
      </c>
      <c r="D55" s="174" t="s">
        <v>188</v>
      </c>
      <c r="E55" s="591" t="s">
        <v>252</v>
      </c>
      <c r="F55" s="589">
        <f>G55+H55</f>
        <v>0</v>
      </c>
      <c r="G55" s="589">
        <f>G57</f>
        <v>0</v>
      </c>
      <c r="H55" s="589">
        <f>H57</f>
        <v>0</v>
      </c>
    </row>
    <row r="56" spans="1:8" s="594" customFormat="1" ht="18" hidden="1" customHeight="1">
      <c r="A56" s="590"/>
      <c r="B56" s="159"/>
      <c r="C56" s="173"/>
      <c r="D56" s="174"/>
      <c r="E56" s="588" t="s">
        <v>194</v>
      </c>
      <c r="F56" s="592"/>
      <c r="G56" s="592"/>
      <c r="H56" s="592"/>
    </row>
    <row r="57" spans="1:8" s="562" customFormat="1" ht="27" hidden="1">
      <c r="A57" s="590">
        <v>2241</v>
      </c>
      <c r="B57" s="181" t="s">
        <v>238</v>
      </c>
      <c r="C57" s="182" t="s">
        <v>184</v>
      </c>
      <c r="D57" s="183" t="s">
        <v>13</v>
      </c>
      <c r="E57" s="588" t="s">
        <v>252</v>
      </c>
      <c r="F57" s="589">
        <f>G57+H57</f>
        <v>0</v>
      </c>
      <c r="G57" s="589"/>
      <c r="H57" s="589"/>
    </row>
    <row r="58" spans="1:8" s="594" customFormat="1" ht="18" hidden="1" customHeight="1">
      <c r="A58" s="590"/>
      <c r="B58" s="159"/>
      <c r="C58" s="173"/>
      <c r="D58" s="174"/>
      <c r="E58" s="588" t="s">
        <v>194</v>
      </c>
      <c r="F58" s="592"/>
      <c r="G58" s="592"/>
      <c r="H58" s="592"/>
    </row>
    <row r="59" spans="1:8" s="562" customFormat="1" ht="17.25" hidden="1">
      <c r="A59" s="590">
        <v>2250</v>
      </c>
      <c r="B59" s="159" t="s">
        <v>238</v>
      </c>
      <c r="C59" s="173" t="s">
        <v>219</v>
      </c>
      <c r="D59" s="174" t="s">
        <v>188</v>
      </c>
      <c r="E59" s="591" t="s">
        <v>255</v>
      </c>
      <c r="F59" s="589">
        <f>G59+H59</f>
        <v>0</v>
      </c>
      <c r="G59" s="589">
        <f>G61</f>
        <v>0</v>
      </c>
      <c r="H59" s="589">
        <f>H61</f>
        <v>0</v>
      </c>
    </row>
    <row r="60" spans="1:8" s="594" customFormat="1" ht="18" hidden="1" customHeight="1">
      <c r="A60" s="590"/>
      <c r="B60" s="159"/>
      <c r="C60" s="173"/>
      <c r="D60" s="174"/>
      <c r="E60" s="588" t="s">
        <v>194</v>
      </c>
      <c r="F60" s="592"/>
      <c r="G60" s="592"/>
      <c r="H60" s="592"/>
    </row>
    <row r="61" spans="1:8" s="562" customFormat="1" ht="17.25" hidden="1">
      <c r="A61" s="590">
        <v>2251</v>
      </c>
      <c r="B61" s="181" t="s">
        <v>238</v>
      </c>
      <c r="C61" s="182" t="s">
        <v>219</v>
      </c>
      <c r="D61" s="183" t="s">
        <v>13</v>
      </c>
      <c r="E61" s="588" t="s">
        <v>255</v>
      </c>
      <c r="F61" s="589">
        <f>G61+H61</f>
        <v>0</v>
      </c>
      <c r="G61" s="589"/>
      <c r="H61" s="589"/>
    </row>
    <row r="62" spans="1:8" s="585" customFormat="1" ht="76.5" hidden="1">
      <c r="A62" s="598">
        <v>2300</v>
      </c>
      <c r="B62" s="196" t="s">
        <v>257</v>
      </c>
      <c r="C62" s="173" t="s">
        <v>188</v>
      </c>
      <c r="D62" s="174" t="s">
        <v>188</v>
      </c>
      <c r="E62" s="599" t="s">
        <v>679</v>
      </c>
      <c r="F62" s="544">
        <f>G62+H62</f>
        <v>0</v>
      </c>
      <c r="G62" s="544">
        <f>G64+G69+G72+G76+G79+G82+G85</f>
        <v>0</v>
      </c>
      <c r="H62" s="544">
        <f>H64+H69+H72+H76+H79+H82+H85</f>
        <v>0</v>
      </c>
    </row>
    <row r="63" spans="1:8" s="562" customFormat="1" ht="18" hidden="1" customHeight="1">
      <c r="A63" s="587"/>
      <c r="B63" s="159"/>
      <c r="C63" s="160"/>
      <c r="D63" s="161"/>
      <c r="E63" s="588" t="s">
        <v>191</v>
      </c>
      <c r="F63" s="589"/>
      <c r="G63" s="589"/>
      <c r="H63" s="589"/>
    </row>
    <row r="64" spans="1:8" s="562" customFormat="1" ht="17.25" hidden="1">
      <c r="A64" s="590">
        <v>2310</v>
      </c>
      <c r="B64" s="196" t="s">
        <v>257</v>
      </c>
      <c r="C64" s="173" t="s">
        <v>13</v>
      </c>
      <c r="D64" s="174" t="s">
        <v>188</v>
      </c>
      <c r="E64" s="591" t="s">
        <v>261</v>
      </c>
      <c r="F64" s="589">
        <f>G64+H64</f>
        <v>0</v>
      </c>
      <c r="G64" s="589">
        <f>G66+G67+G68</f>
        <v>0</v>
      </c>
      <c r="H64" s="589">
        <f>H66+H67+H68</f>
        <v>0</v>
      </c>
    </row>
    <row r="65" spans="1:8" s="594" customFormat="1" ht="18" hidden="1" customHeight="1">
      <c r="A65" s="590"/>
      <c r="B65" s="159"/>
      <c r="C65" s="173"/>
      <c r="D65" s="174"/>
      <c r="E65" s="588" t="s">
        <v>194</v>
      </c>
      <c r="F65" s="592"/>
      <c r="G65" s="592"/>
      <c r="H65" s="592"/>
    </row>
    <row r="66" spans="1:8" s="562" customFormat="1" ht="17.25" hidden="1">
      <c r="A66" s="590">
        <v>2311</v>
      </c>
      <c r="B66" s="198" t="s">
        <v>257</v>
      </c>
      <c r="C66" s="182" t="s">
        <v>13</v>
      </c>
      <c r="D66" s="183" t="s">
        <v>13</v>
      </c>
      <c r="E66" s="588" t="s">
        <v>263</v>
      </c>
      <c r="F66" s="589">
        <f>G66+H66</f>
        <v>0</v>
      </c>
      <c r="G66" s="589"/>
      <c r="H66" s="589"/>
    </row>
    <row r="67" spans="1:8" s="562" customFormat="1" ht="17.25" hidden="1">
      <c r="A67" s="590">
        <v>2312</v>
      </c>
      <c r="B67" s="198" t="s">
        <v>257</v>
      </c>
      <c r="C67" s="182" t="s">
        <v>13</v>
      </c>
      <c r="D67" s="183" t="s">
        <v>182</v>
      </c>
      <c r="E67" s="588" t="s">
        <v>264</v>
      </c>
      <c r="F67" s="589">
        <f>G67+H67</f>
        <v>0</v>
      </c>
      <c r="G67" s="589"/>
      <c r="H67" s="589"/>
    </row>
    <row r="68" spans="1:8" s="562" customFormat="1" ht="17.25" hidden="1">
      <c r="A68" s="590">
        <v>2313</v>
      </c>
      <c r="B68" s="198" t="s">
        <v>257</v>
      </c>
      <c r="C68" s="182" t="s">
        <v>13</v>
      </c>
      <c r="D68" s="183" t="s">
        <v>183</v>
      </c>
      <c r="E68" s="588" t="s">
        <v>266</v>
      </c>
      <c r="F68" s="589">
        <f>G68+H68</f>
        <v>0</v>
      </c>
      <c r="G68" s="589"/>
      <c r="H68" s="589"/>
    </row>
    <row r="69" spans="1:8" s="562" customFormat="1" ht="17.25" hidden="1">
      <c r="A69" s="590">
        <v>2320</v>
      </c>
      <c r="B69" s="196" t="s">
        <v>257</v>
      </c>
      <c r="C69" s="173" t="s">
        <v>182</v>
      </c>
      <c r="D69" s="174" t="s">
        <v>188</v>
      </c>
      <c r="E69" s="591" t="s">
        <v>267</v>
      </c>
      <c r="F69" s="589">
        <f>G69+H69</f>
        <v>0</v>
      </c>
      <c r="G69" s="589">
        <f>G71</f>
        <v>0</v>
      </c>
      <c r="H69" s="589">
        <f>H71</f>
        <v>0</v>
      </c>
    </row>
    <row r="70" spans="1:8" s="594" customFormat="1" ht="18" hidden="1" customHeight="1">
      <c r="A70" s="590"/>
      <c r="B70" s="159"/>
      <c r="C70" s="173"/>
      <c r="D70" s="174"/>
      <c r="E70" s="588" t="s">
        <v>194</v>
      </c>
      <c r="F70" s="592"/>
      <c r="G70" s="592"/>
      <c r="H70" s="592"/>
    </row>
    <row r="71" spans="1:8" s="562" customFormat="1" ht="17.25" hidden="1">
      <c r="A71" s="590">
        <v>2321</v>
      </c>
      <c r="B71" s="198" t="s">
        <v>257</v>
      </c>
      <c r="C71" s="182" t="s">
        <v>182</v>
      </c>
      <c r="D71" s="183" t="s">
        <v>13</v>
      </c>
      <c r="E71" s="588" t="s">
        <v>269</v>
      </c>
      <c r="F71" s="589">
        <f>G71+H71</f>
        <v>0</v>
      </c>
      <c r="G71" s="589"/>
      <c r="H71" s="589"/>
    </row>
    <row r="72" spans="1:8" s="562" customFormat="1" ht="27" hidden="1">
      <c r="A72" s="590">
        <v>2330</v>
      </c>
      <c r="B72" s="196" t="s">
        <v>257</v>
      </c>
      <c r="C72" s="173" t="s">
        <v>183</v>
      </c>
      <c r="D72" s="174" t="s">
        <v>188</v>
      </c>
      <c r="E72" s="591" t="s">
        <v>270</v>
      </c>
      <c r="F72" s="589">
        <f>G72+H72</f>
        <v>0</v>
      </c>
      <c r="G72" s="589">
        <f>G74+G75</f>
        <v>0</v>
      </c>
      <c r="H72" s="589">
        <f>H74+H75</f>
        <v>0</v>
      </c>
    </row>
    <row r="73" spans="1:8" s="594" customFormat="1" ht="18" hidden="1" customHeight="1">
      <c r="A73" s="590"/>
      <c r="B73" s="159"/>
      <c r="C73" s="173"/>
      <c r="D73" s="174"/>
      <c r="E73" s="588" t="s">
        <v>194</v>
      </c>
      <c r="F73" s="592"/>
      <c r="G73" s="592"/>
      <c r="H73" s="592"/>
    </row>
    <row r="74" spans="1:8" s="562" customFormat="1" ht="17.25" hidden="1">
      <c r="A74" s="590">
        <v>2331</v>
      </c>
      <c r="B74" s="198" t="s">
        <v>257</v>
      </c>
      <c r="C74" s="182" t="s">
        <v>183</v>
      </c>
      <c r="D74" s="183" t="s">
        <v>13</v>
      </c>
      <c r="E74" s="588" t="s">
        <v>273</v>
      </c>
      <c r="F74" s="589">
        <f>G74+H74</f>
        <v>0</v>
      </c>
      <c r="G74" s="589"/>
      <c r="H74" s="589"/>
    </row>
    <row r="75" spans="1:8" s="562" customFormat="1" ht="17.25" hidden="1">
      <c r="A75" s="590">
        <v>2332</v>
      </c>
      <c r="B75" s="198" t="s">
        <v>257</v>
      </c>
      <c r="C75" s="182" t="s">
        <v>183</v>
      </c>
      <c r="D75" s="183" t="s">
        <v>182</v>
      </c>
      <c r="E75" s="588" t="s">
        <v>274</v>
      </c>
      <c r="F75" s="589">
        <f>G75+H75</f>
        <v>0</v>
      </c>
      <c r="G75" s="589"/>
      <c r="H75" s="589"/>
    </row>
    <row r="76" spans="1:8" s="562" customFormat="1" ht="17.25" hidden="1">
      <c r="A76" s="590">
        <v>2340</v>
      </c>
      <c r="B76" s="196" t="s">
        <v>257</v>
      </c>
      <c r="C76" s="173" t="s">
        <v>184</v>
      </c>
      <c r="D76" s="174" t="s">
        <v>188</v>
      </c>
      <c r="E76" s="591" t="s">
        <v>276</v>
      </c>
      <c r="F76" s="589">
        <f>G76+H76</f>
        <v>0</v>
      </c>
      <c r="G76" s="589">
        <f>G78</f>
        <v>0</v>
      </c>
      <c r="H76" s="589">
        <f>H78</f>
        <v>0</v>
      </c>
    </row>
    <row r="77" spans="1:8" s="594" customFormat="1" ht="18" hidden="1" customHeight="1">
      <c r="A77" s="590"/>
      <c r="B77" s="159"/>
      <c r="C77" s="173"/>
      <c r="D77" s="174"/>
      <c r="E77" s="588" t="s">
        <v>194</v>
      </c>
      <c r="F77" s="592"/>
      <c r="G77" s="592"/>
      <c r="H77" s="592"/>
    </row>
    <row r="78" spans="1:8" s="562" customFormat="1" ht="17.25" hidden="1">
      <c r="A78" s="590">
        <v>2341</v>
      </c>
      <c r="B78" s="198" t="s">
        <v>257</v>
      </c>
      <c r="C78" s="182" t="s">
        <v>184</v>
      </c>
      <c r="D78" s="183" t="s">
        <v>13</v>
      </c>
      <c r="E78" s="588" t="s">
        <v>276</v>
      </c>
      <c r="F78" s="589">
        <f>G78+H78</f>
        <v>0</v>
      </c>
      <c r="G78" s="589"/>
      <c r="H78" s="589"/>
    </row>
    <row r="79" spans="1:8" s="562" customFormat="1" ht="17.25" hidden="1">
      <c r="A79" s="590">
        <v>2350</v>
      </c>
      <c r="B79" s="196" t="s">
        <v>257</v>
      </c>
      <c r="C79" s="173" t="s">
        <v>219</v>
      </c>
      <c r="D79" s="174" t="s">
        <v>188</v>
      </c>
      <c r="E79" s="591" t="s">
        <v>277</v>
      </c>
      <c r="F79" s="589">
        <f>G79+H79</f>
        <v>0</v>
      </c>
      <c r="G79" s="589">
        <f>G81</f>
        <v>0</v>
      </c>
      <c r="H79" s="589">
        <f>H81</f>
        <v>0</v>
      </c>
    </row>
    <row r="80" spans="1:8" s="594" customFormat="1" ht="18" hidden="1" customHeight="1">
      <c r="A80" s="590"/>
      <c r="B80" s="159"/>
      <c r="C80" s="173"/>
      <c r="D80" s="174"/>
      <c r="E80" s="588" t="s">
        <v>194</v>
      </c>
      <c r="F80" s="592"/>
      <c r="G80" s="592"/>
      <c r="H80" s="592"/>
    </row>
    <row r="81" spans="1:8" s="562" customFormat="1" ht="17.25" hidden="1">
      <c r="A81" s="590">
        <v>2351</v>
      </c>
      <c r="B81" s="198" t="s">
        <v>257</v>
      </c>
      <c r="C81" s="182" t="s">
        <v>219</v>
      </c>
      <c r="D81" s="183" t="s">
        <v>13</v>
      </c>
      <c r="E81" s="588" t="s">
        <v>279</v>
      </c>
      <c r="F81" s="589">
        <f>G81+H81</f>
        <v>0</v>
      </c>
      <c r="G81" s="589"/>
      <c r="H81" s="589"/>
    </row>
    <row r="82" spans="1:8" s="562" customFormat="1" ht="40.5" hidden="1">
      <c r="A82" s="590">
        <v>2360</v>
      </c>
      <c r="B82" s="196" t="s">
        <v>257</v>
      </c>
      <c r="C82" s="173" t="s">
        <v>224</v>
      </c>
      <c r="D82" s="174" t="s">
        <v>188</v>
      </c>
      <c r="E82" s="591" t="s">
        <v>280</v>
      </c>
      <c r="F82" s="589">
        <f>G82+H82</f>
        <v>0</v>
      </c>
      <c r="G82" s="589">
        <f>G84</f>
        <v>0</v>
      </c>
      <c r="H82" s="589">
        <f>H84</f>
        <v>0</v>
      </c>
    </row>
    <row r="83" spans="1:8" s="594" customFormat="1" ht="18" hidden="1" customHeight="1">
      <c r="A83" s="590"/>
      <c r="B83" s="159"/>
      <c r="C83" s="173"/>
      <c r="D83" s="174"/>
      <c r="E83" s="588" t="s">
        <v>194</v>
      </c>
      <c r="F83" s="592"/>
      <c r="G83" s="592"/>
      <c r="H83" s="592"/>
    </row>
    <row r="84" spans="1:8" s="562" customFormat="1" ht="40.5" hidden="1">
      <c r="A84" s="590">
        <v>2361</v>
      </c>
      <c r="B84" s="198" t="s">
        <v>257</v>
      </c>
      <c r="C84" s="182" t="s">
        <v>224</v>
      </c>
      <c r="D84" s="183" t="s">
        <v>13</v>
      </c>
      <c r="E84" s="588" t="s">
        <v>280</v>
      </c>
      <c r="F84" s="589">
        <f>G84+H84</f>
        <v>0</v>
      </c>
      <c r="G84" s="589"/>
      <c r="H84" s="589"/>
    </row>
    <row r="85" spans="1:8" s="562" customFormat="1" ht="27" hidden="1">
      <c r="A85" s="590">
        <v>2370</v>
      </c>
      <c r="B85" s="196" t="s">
        <v>257</v>
      </c>
      <c r="C85" s="173" t="s">
        <v>229</v>
      </c>
      <c r="D85" s="174" t="s">
        <v>188</v>
      </c>
      <c r="E85" s="591" t="s">
        <v>282</v>
      </c>
      <c r="F85" s="589">
        <f>G85+H85</f>
        <v>0</v>
      </c>
      <c r="G85" s="589">
        <f>G87</f>
        <v>0</v>
      </c>
      <c r="H85" s="589">
        <f>H87</f>
        <v>0</v>
      </c>
    </row>
    <row r="86" spans="1:8" s="594" customFormat="1" ht="18" hidden="1" customHeight="1">
      <c r="A86" s="590"/>
      <c r="B86" s="159"/>
      <c r="C86" s="173"/>
      <c r="D86" s="174"/>
      <c r="E86" s="588" t="s">
        <v>194</v>
      </c>
      <c r="F86" s="592"/>
      <c r="G86" s="592"/>
      <c r="H86" s="592"/>
    </row>
    <row r="87" spans="1:8" s="562" customFormat="1" ht="27" hidden="1">
      <c r="A87" s="590">
        <v>2371</v>
      </c>
      <c r="B87" s="198" t="s">
        <v>257</v>
      </c>
      <c r="C87" s="182" t="s">
        <v>229</v>
      </c>
      <c r="D87" s="183" t="s">
        <v>13</v>
      </c>
      <c r="E87" s="588" t="s">
        <v>285</v>
      </c>
      <c r="F87" s="589">
        <f>G87+H87</f>
        <v>0</v>
      </c>
      <c r="G87" s="589"/>
      <c r="H87" s="589"/>
    </row>
    <row r="88" spans="1:8" s="585" customFormat="1" ht="63">
      <c r="A88" s="598">
        <v>2400</v>
      </c>
      <c r="B88" s="196" t="s">
        <v>286</v>
      </c>
      <c r="C88" s="173" t="s">
        <v>188</v>
      </c>
      <c r="D88" s="174" t="s">
        <v>188</v>
      </c>
      <c r="E88" s="599" t="s">
        <v>680</v>
      </c>
      <c r="F88" s="544">
        <f>G88+H88</f>
        <v>772771.36900000006</v>
      </c>
      <c r="G88" s="544">
        <f>G90+G94+G100+G108+G113+G120+G123+G129+G138</f>
        <v>34460.688999999998</v>
      </c>
      <c r="H88" s="544">
        <f>H90+H94+H100+H108+H113+H120+H123+H129+H138</f>
        <v>738310.68</v>
      </c>
    </row>
    <row r="89" spans="1:8" s="562" customFormat="1" ht="13.5" hidden="1" customHeight="1">
      <c r="A89" s="587"/>
      <c r="B89" s="159"/>
      <c r="C89" s="160"/>
      <c r="D89" s="161"/>
      <c r="E89" s="588" t="s">
        <v>191</v>
      </c>
      <c r="F89" s="589"/>
      <c r="G89" s="589"/>
      <c r="H89" s="589"/>
    </row>
    <row r="90" spans="1:8" s="562" customFormat="1" ht="27" hidden="1">
      <c r="A90" s="590">
        <v>2410</v>
      </c>
      <c r="B90" s="196" t="s">
        <v>286</v>
      </c>
      <c r="C90" s="173" t="s">
        <v>13</v>
      </c>
      <c r="D90" s="174" t="s">
        <v>188</v>
      </c>
      <c r="E90" s="591" t="s">
        <v>290</v>
      </c>
      <c r="F90" s="589">
        <f>G90+H90</f>
        <v>0</v>
      </c>
      <c r="G90" s="589">
        <f>G92+G93</f>
        <v>0</v>
      </c>
      <c r="H90" s="589">
        <f>H92+H93</f>
        <v>0</v>
      </c>
    </row>
    <row r="91" spans="1:8" s="594" customFormat="1" ht="15" hidden="1" customHeight="1">
      <c r="A91" s="590"/>
      <c r="B91" s="159"/>
      <c r="C91" s="173"/>
      <c r="D91" s="174"/>
      <c r="E91" s="588" t="s">
        <v>194</v>
      </c>
      <c r="F91" s="592"/>
      <c r="G91" s="592"/>
      <c r="H91" s="592"/>
    </row>
    <row r="92" spans="1:8" s="562" customFormat="1" ht="27" hidden="1">
      <c r="A92" s="590">
        <v>2411</v>
      </c>
      <c r="B92" s="198" t="s">
        <v>286</v>
      </c>
      <c r="C92" s="182" t="s">
        <v>13</v>
      </c>
      <c r="D92" s="183" t="s">
        <v>13</v>
      </c>
      <c r="E92" s="588" t="s">
        <v>292</v>
      </c>
      <c r="F92" s="589">
        <f>G92+H92</f>
        <v>0</v>
      </c>
      <c r="G92" s="589"/>
      <c r="H92" s="589"/>
    </row>
    <row r="93" spans="1:8" s="562" customFormat="1" ht="27" hidden="1">
      <c r="A93" s="590">
        <v>2412</v>
      </c>
      <c r="B93" s="198" t="s">
        <v>286</v>
      </c>
      <c r="C93" s="182" t="s">
        <v>13</v>
      </c>
      <c r="D93" s="183" t="s">
        <v>182</v>
      </c>
      <c r="E93" s="588" t="s">
        <v>293</v>
      </c>
      <c r="F93" s="589">
        <f>G93+H93</f>
        <v>0</v>
      </c>
      <c r="G93" s="589"/>
      <c r="H93" s="589"/>
    </row>
    <row r="94" spans="1:8" s="562" customFormat="1" ht="27">
      <c r="A94" s="590">
        <v>2420</v>
      </c>
      <c r="B94" s="196" t="s">
        <v>286</v>
      </c>
      <c r="C94" s="173" t="s">
        <v>182</v>
      </c>
      <c r="D94" s="174" t="s">
        <v>188</v>
      </c>
      <c r="E94" s="591" t="s">
        <v>295</v>
      </c>
      <c r="F94" s="595">
        <f>G94+H94</f>
        <v>5619.6890000000003</v>
      </c>
      <c r="G94" s="595">
        <f>G96+G97+G98+G99</f>
        <v>5619.6890000000003</v>
      </c>
      <c r="H94" s="595">
        <f>H96+H97+H98+H99</f>
        <v>0</v>
      </c>
    </row>
    <row r="95" spans="1:8" s="594" customFormat="1" ht="15" customHeight="1">
      <c r="A95" s="590"/>
      <c r="B95" s="159"/>
      <c r="C95" s="173"/>
      <c r="D95" s="174"/>
      <c r="E95" s="588" t="s">
        <v>194</v>
      </c>
      <c r="F95" s="593"/>
      <c r="G95" s="593"/>
      <c r="H95" s="593"/>
    </row>
    <row r="96" spans="1:8" s="562" customFormat="1" ht="12.75" customHeight="1">
      <c r="A96" s="590">
        <v>2421</v>
      </c>
      <c r="B96" s="198" t="s">
        <v>286</v>
      </c>
      <c r="C96" s="182" t="s">
        <v>182</v>
      </c>
      <c r="D96" s="183" t="s">
        <v>13</v>
      </c>
      <c r="E96" s="588" t="s">
        <v>298</v>
      </c>
      <c r="F96" s="595">
        <f>G96+H96</f>
        <v>5619.6890000000003</v>
      </c>
      <c r="G96" s="595">
        <f>[2]gjuxatntes!F34</f>
        <v>5619.6890000000003</v>
      </c>
      <c r="H96" s="595">
        <f>[2]gjuxatntes!F152</f>
        <v>0</v>
      </c>
    </row>
    <row r="97" spans="1:8" s="562" customFormat="1" ht="17.25">
      <c r="A97" s="590">
        <v>2422</v>
      </c>
      <c r="B97" s="198" t="s">
        <v>286</v>
      </c>
      <c r="C97" s="182" t="s">
        <v>182</v>
      </c>
      <c r="D97" s="183" t="s">
        <v>182</v>
      </c>
      <c r="E97" s="588" t="s">
        <v>299</v>
      </c>
      <c r="F97" s="589">
        <f t="shared" ref="F97:F108" si="0">G97+H97</f>
        <v>0</v>
      </c>
      <c r="G97" s="595"/>
      <c r="H97" s="589"/>
    </row>
    <row r="98" spans="1:8" s="562" customFormat="1" ht="17.25">
      <c r="A98" s="590">
        <v>2423</v>
      </c>
      <c r="B98" s="198" t="s">
        <v>286</v>
      </c>
      <c r="C98" s="182" t="s">
        <v>182</v>
      </c>
      <c r="D98" s="183" t="s">
        <v>183</v>
      </c>
      <c r="E98" s="588" t="s">
        <v>301</v>
      </c>
      <c r="F98" s="589">
        <f t="shared" si="0"/>
        <v>0</v>
      </c>
      <c r="G98" s="595"/>
      <c r="H98" s="589"/>
    </row>
    <row r="99" spans="1:8" s="562" customFormat="1" ht="17.25">
      <c r="A99" s="590">
        <v>2424</v>
      </c>
      <c r="B99" s="198" t="s">
        <v>286</v>
      </c>
      <c r="C99" s="182" t="s">
        <v>182</v>
      </c>
      <c r="D99" s="183" t="s">
        <v>184</v>
      </c>
      <c r="E99" s="588" t="s">
        <v>303</v>
      </c>
      <c r="F99" s="589">
        <f t="shared" si="0"/>
        <v>0</v>
      </c>
      <c r="G99" s="595"/>
      <c r="H99" s="589"/>
    </row>
    <row r="100" spans="1:8" s="562" customFormat="1" ht="17.25">
      <c r="A100" s="590">
        <v>2430</v>
      </c>
      <c r="B100" s="196" t="s">
        <v>286</v>
      </c>
      <c r="C100" s="173" t="s">
        <v>183</v>
      </c>
      <c r="D100" s="174" t="s">
        <v>188</v>
      </c>
      <c r="E100" s="591" t="s">
        <v>305</v>
      </c>
      <c r="F100" s="589">
        <f t="shared" si="0"/>
        <v>426531.42700000003</v>
      </c>
      <c r="G100" s="595">
        <f>G102+G103+G104+G105+G106+G107</f>
        <v>0</v>
      </c>
      <c r="H100" s="589">
        <f>H102+H103+H104+H105+H106+H107</f>
        <v>426531.42700000003</v>
      </c>
    </row>
    <row r="101" spans="1:8" s="594" customFormat="1" ht="15.75" customHeight="1">
      <c r="A101" s="590"/>
      <c r="B101" s="159"/>
      <c r="C101" s="173"/>
      <c r="D101" s="174"/>
      <c r="E101" s="588" t="s">
        <v>194</v>
      </c>
      <c r="F101" s="592"/>
      <c r="G101" s="593"/>
      <c r="H101" s="592"/>
    </row>
    <row r="102" spans="1:8" s="562" customFormat="1" ht="17.25">
      <c r="A102" s="590">
        <v>2431</v>
      </c>
      <c r="B102" s="198" t="s">
        <v>286</v>
      </c>
      <c r="C102" s="182" t="s">
        <v>183</v>
      </c>
      <c r="D102" s="183" t="s">
        <v>13</v>
      </c>
      <c r="E102" s="588" t="s">
        <v>307</v>
      </c>
      <c r="F102" s="589">
        <f t="shared" si="0"/>
        <v>0</v>
      </c>
      <c r="G102" s="595"/>
      <c r="H102" s="589"/>
    </row>
    <row r="103" spans="1:8" s="562" customFormat="1" ht="17.25">
      <c r="A103" s="590">
        <v>2432</v>
      </c>
      <c r="B103" s="198" t="s">
        <v>286</v>
      </c>
      <c r="C103" s="182" t="s">
        <v>183</v>
      </c>
      <c r="D103" s="183" t="s">
        <v>182</v>
      </c>
      <c r="E103" s="588" t="s">
        <v>308</v>
      </c>
      <c r="F103" s="589">
        <f t="shared" si="0"/>
        <v>426531.42700000003</v>
      </c>
      <c r="G103" s="595"/>
      <c r="H103" s="589">
        <f>[2]gazafikacum!F134</f>
        <v>426531.42700000003</v>
      </c>
    </row>
    <row r="104" spans="1:8" s="562" customFormat="1" ht="17.25">
      <c r="A104" s="590">
        <v>2433</v>
      </c>
      <c r="B104" s="198" t="s">
        <v>286</v>
      </c>
      <c r="C104" s="182" t="s">
        <v>183</v>
      </c>
      <c r="D104" s="183" t="s">
        <v>183</v>
      </c>
      <c r="E104" s="588" t="s">
        <v>310</v>
      </c>
      <c r="F104" s="589">
        <f t="shared" si="0"/>
        <v>0</v>
      </c>
      <c r="G104" s="595"/>
      <c r="H104" s="589"/>
    </row>
    <row r="105" spans="1:8" s="562" customFormat="1" ht="17.25">
      <c r="A105" s="590">
        <v>2434</v>
      </c>
      <c r="B105" s="198" t="s">
        <v>286</v>
      </c>
      <c r="C105" s="182" t="s">
        <v>183</v>
      </c>
      <c r="D105" s="183" t="s">
        <v>184</v>
      </c>
      <c r="E105" s="588" t="s">
        <v>312</v>
      </c>
      <c r="F105" s="589">
        <f t="shared" si="0"/>
        <v>0</v>
      </c>
      <c r="G105" s="595"/>
      <c r="H105" s="589"/>
    </row>
    <row r="106" spans="1:8" s="562" customFormat="1" ht="17.25">
      <c r="A106" s="590">
        <v>2435</v>
      </c>
      <c r="B106" s="198" t="s">
        <v>286</v>
      </c>
      <c r="C106" s="182" t="s">
        <v>183</v>
      </c>
      <c r="D106" s="183" t="s">
        <v>219</v>
      </c>
      <c r="E106" s="588" t="s">
        <v>314</v>
      </c>
      <c r="F106" s="589">
        <f t="shared" si="0"/>
        <v>0</v>
      </c>
      <c r="G106" s="595"/>
      <c r="H106" s="589"/>
    </row>
    <row r="107" spans="1:8" s="562" customFormat="1" ht="17.25">
      <c r="A107" s="590">
        <v>2436</v>
      </c>
      <c r="B107" s="198" t="s">
        <v>286</v>
      </c>
      <c r="C107" s="182" t="s">
        <v>183</v>
      </c>
      <c r="D107" s="183" t="s">
        <v>224</v>
      </c>
      <c r="E107" s="588" t="s">
        <v>316</v>
      </c>
      <c r="F107" s="589">
        <f t="shared" si="0"/>
        <v>0</v>
      </c>
      <c r="G107" s="595"/>
      <c r="H107" s="589"/>
    </row>
    <row r="108" spans="1:8" s="562" customFormat="1" ht="27">
      <c r="A108" s="590">
        <v>2440</v>
      </c>
      <c r="B108" s="196" t="s">
        <v>286</v>
      </c>
      <c r="C108" s="173" t="s">
        <v>184</v>
      </c>
      <c r="D108" s="174" t="s">
        <v>188</v>
      </c>
      <c r="E108" s="591" t="s">
        <v>318</v>
      </c>
      <c r="F108" s="589">
        <f t="shared" si="0"/>
        <v>0</v>
      </c>
      <c r="G108" s="595">
        <f>G110+G111+G112</f>
        <v>0</v>
      </c>
      <c r="H108" s="589">
        <f>H110+H111+H112</f>
        <v>0</v>
      </c>
    </row>
    <row r="109" spans="1:8" s="594" customFormat="1" ht="15.75" customHeight="1">
      <c r="A109" s="590"/>
      <c r="B109" s="159"/>
      <c r="C109" s="173"/>
      <c r="D109" s="174"/>
      <c r="E109" s="588" t="s">
        <v>194</v>
      </c>
      <c r="F109" s="592"/>
      <c r="G109" s="593"/>
      <c r="H109" s="592"/>
    </row>
    <row r="110" spans="1:8" s="562" customFormat="1" ht="27">
      <c r="A110" s="590">
        <v>2441</v>
      </c>
      <c r="B110" s="198" t="s">
        <v>286</v>
      </c>
      <c r="C110" s="182" t="s">
        <v>184</v>
      </c>
      <c r="D110" s="183" t="s">
        <v>13</v>
      </c>
      <c r="E110" s="588" t="s">
        <v>321</v>
      </c>
      <c r="F110" s="589">
        <f>G110+H110</f>
        <v>0</v>
      </c>
      <c r="G110" s="595"/>
      <c r="H110" s="589"/>
    </row>
    <row r="111" spans="1:8" s="562" customFormat="1" ht="17.25">
      <c r="A111" s="590">
        <v>2442</v>
      </c>
      <c r="B111" s="198" t="s">
        <v>286</v>
      </c>
      <c r="C111" s="182" t="s">
        <v>184</v>
      </c>
      <c r="D111" s="183" t="s">
        <v>182</v>
      </c>
      <c r="E111" s="588" t="s">
        <v>322</v>
      </c>
      <c r="F111" s="589">
        <f t="shared" ref="F111:F120" si="1">G111+H111</f>
        <v>0</v>
      </c>
      <c r="G111" s="595"/>
      <c r="H111" s="589"/>
    </row>
    <row r="112" spans="1:8" s="562" customFormat="1" ht="17.25">
      <c r="A112" s="590">
        <v>2443</v>
      </c>
      <c r="B112" s="198" t="s">
        <v>286</v>
      </c>
      <c r="C112" s="182" t="s">
        <v>184</v>
      </c>
      <c r="D112" s="183" t="s">
        <v>183</v>
      </c>
      <c r="E112" s="588" t="s">
        <v>324</v>
      </c>
      <c r="F112" s="589">
        <f t="shared" si="1"/>
        <v>0</v>
      </c>
      <c r="G112" s="595"/>
      <c r="H112" s="589"/>
    </row>
    <row r="113" spans="1:8" s="562" customFormat="1" ht="13.5" customHeight="1">
      <c r="A113" s="590">
        <v>2450</v>
      </c>
      <c r="B113" s="196" t="s">
        <v>286</v>
      </c>
      <c r="C113" s="173" t="s">
        <v>219</v>
      </c>
      <c r="D113" s="174" t="s">
        <v>188</v>
      </c>
      <c r="E113" s="591" t="s">
        <v>326</v>
      </c>
      <c r="F113" s="589">
        <f t="shared" si="1"/>
        <v>600620.25300000003</v>
      </c>
      <c r="G113" s="595">
        <f>G115+G116+G117+G118+G119</f>
        <v>28841</v>
      </c>
      <c r="H113" s="589">
        <f>H115+H116+H117+H118+H119</f>
        <v>571779.25300000003</v>
      </c>
    </row>
    <row r="114" spans="1:8" s="594" customFormat="1" ht="12" customHeight="1">
      <c r="A114" s="590"/>
      <c r="B114" s="159"/>
      <c r="C114" s="173"/>
      <c r="D114" s="174"/>
      <c r="E114" s="588" t="s">
        <v>194</v>
      </c>
      <c r="F114" s="592"/>
      <c r="G114" s="593"/>
      <c r="H114" s="592"/>
    </row>
    <row r="115" spans="1:8" s="562" customFormat="1" ht="15" customHeight="1">
      <c r="A115" s="590">
        <v>2451</v>
      </c>
      <c r="B115" s="198" t="s">
        <v>286</v>
      </c>
      <c r="C115" s="182" t="s">
        <v>219</v>
      </c>
      <c r="D115" s="183" t="s">
        <v>13</v>
      </c>
      <c r="E115" s="588" t="s">
        <v>329</v>
      </c>
      <c r="F115" s="589">
        <f t="shared" si="1"/>
        <v>600620.25300000003</v>
      </c>
      <c r="G115" s="595">
        <f>'[2]chanap transp'!F32</f>
        <v>28841</v>
      </c>
      <c r="H115" s="589">
        <f>'[2]chanap transp'!F150</f>
        <v>571779.25300000003</v>
      </c>
    </row>
    <row r="116" spans="1:8" s="562" customFormat="1" ht="27.75" hidden="1" customHeight="1">
      <c r="A116" s="590">
        <v>2452</v>
      </c>
      <c r="B116" s="198" t="s">
        <v>286</v>
      </c>
      <c r="C116" s="182" t="s">
        <v>219</v>
      </c>
      <c r="D116" s="183" t="s">
        <v>182</v>
      </c>
      <c r="E116" s="588" t="s">
        <v>330</v>
      </c>
      <c r="F116" s="589">
        <f t="shared" si="1"/>
        <v>0</v>
      </c>
      <c r="G116" s="595"/>
      <c r="H116" s="589"/>
    </row>
    <row r="117" spans="1:8" s="562" customFormat="1" ht="27.75" hidden="1" customHeight="1">
      <c r="A117" s="590">
        <v>2453</v>
      </c>
      <c r="B117" s="198" t="s">
        <v>286</v>
      </c>
      <c r="C117" s="182" t="s">
        <v>219</v>
      </c>
      <c r="D117" s="183" t="s">
        <v>183</v>
      </c>
      <c r="E117" s="588" t="s">
        <v>332</v>
      </c>
      <c r="F117" s="589">
        <f t="shared" si="1"/>
        <v>0</v>
      </c>
      <c r="G117" s="595"/>
      <c r="H117" s="589"/>
    </row>
    <row r="118" spans="1:8" s="562" customFormat="1" ht="27.75" hidden="1" customHeight="1">
      <c r="A118" s="590">
        <v>2454</v>
      </c>
      <c r="B118" s="198" t="s">
        <v>286</v>
      </c>
      <c r="C118" s="182" t="s">
        <v>219</v>
      </c>
      <c r="D118" s="183" t="s">
        <v>184</v>
      </c>
      <c r="E118" s="588" t="s">
        <v>334</v>
      </c>
      <c r="F118" s="589">
        <f t="shared" si="1"/>
        <v>0</v>
      </c>
      <c r="G118" s="595"/>
      <c r="H118" s="589"/>
    </row>
    <row r="119" spans="1:8" s="562" customFormat="1" ht="27.75" hidden="1" customHeight="1">
      <c r="A119" s="590">
        <v>2455</v>
      </c>
      <c r="B119" s="198" t="s">
        <v>286</v>
      </c>
      <c r="C119" s="182" t="s">
        <v>219</v>
      </c>
      <c r="D119" s="183" t="s">
        <v>219</v>
      </c>
      <c r="E119" s="588" t="s">
        <v>336</v>
      </c>
      <c r="F119" s="589">
        <f t="shared" si="1"/>
        <v>0</v>
      </c>
      <c r="G119" s="595"/>
      <c r="H119" s="589"/>
    </row>
    <row r="120" spans="1:8" s="562" customFormat="1" ht="27.75" hidden="1" customHeight="1">
      <c r="A120" s="590">
        <v>2460</v>
      </c>
      <c r="B120" s="196" t="s">
        <v>286</v>
      </c>
      <c r="C120" s="173" t="s">
        <v>224</v>
      </c>
      <c r="D120" s="174" t="s">
        <v>188</v>
      </c>
      <c r="E120" s="591" t="s">
        <v>338</v>
      </c>
      <c r="F120" s="589">
        <f t="shared" si="1"/>
        <v>0</v>
      </c>
      <c r="G120" s="595">
        <f>G122</f>
        <v>0</v>
      </c>
      <c r="H120" s="589">
        <f>H122</f>
        <v>0</v>
      </c>
    </row>
    <row r="121" spans="1:8" s="594" customFormat="1" ht="27.75" hidden="1" customHeight="1">
      <c r="A121" s="590"/>
      <c r="B121" s="159"/>
      <c r="C121" s="173"/>
      <c r="D121" s="174"/>
      <c r="E121" s="588" t="s">
        <v>194</v>
      </c>
      <c r="F121" s="592"/>
      <c r="G121" s="593"/>
      <c r="H121" s="592"/>
    </row>
    <row r="122" spans="1:8" s="562" customFormat="1" ht="27.75" hidden="1" customHeight="1">
      <c r="A122" s="590">
        <v>2461</v>
      </c>
      <c r="B122" s="198" t="s">
        <v>286</v>
      </c>
      <c r="C122" s="182" t="s">
        <v>224</v>
      </c>
      <c r="D122" s="183" t="s">
        <v>13</v>
      </c>
      <c r="E122" s="588" t="s">
        <v>341</v>
      </c>
      <c r="F122" s="589">
        <f>G122+H122</f>
        <v>0</v>
      </c>
      <c r="G122" s="595"/>
      <c r="H122" s="589"/>
    </row>
    <row r="123" spans="1:8" s="562" customFormat="1" ht="27.75" hidden="1" customHeight="1">
      <c r="A123" s="590">
        <v>2470</v>
      </c>
      <c r="B123" s="196" t="s">
        <v>286</v>
      </c>
      <c r="C123" s="173" t="s">
        <v>229</v>
      </c>
      <c r="D123" s="174" t="s">
        <v>188</v>
      </c>
      <c r="E123" s="591" t="s">
        <v>342</v>
      </c>
      <c r="F123" s="589">
        <f>G123+H123</f>
        <v>0</v>
      </c>
      <c r="G123" s="595">
        <f>G125+G126+G127+G128</f>
        <v>0</v>
      </c>
      <c r="H123" s="589">
        <f>H125+H126+H127+H128</f>
        <v>0</v>
      </c>
    </row>
    <row r="124" spans="1:8" s="594" customFormat="1" ht="27.75" hidden="1" customHeight="1">
      <c r="A124" s="590"/>
      <c r="B124" s="159"/>
      <c r="C124" s="173"/>
      <c r="D124" s="174"/>
      <c r="E124" s="588" t="s">
        <v>194</v>
      </c>
      <c r="F124" s="592"/>
      <c r="G124" s="593"/>
      <c r="H124" s="592"/>
    </row>
    <row r="125" spans="1:8" s="562" customFormat="1" ht="27.75" hidden="1" customHeight="1">
      <c r="A125" s="590">
        <v>2471</v>
      </c>
      <c r="B125" s="198" t="s">
        <v>286</v>
      </c>
      <c r="C125" s="182" t="s">
        <v>229</v>
      </c>
      <c r="D125" s="183" t="s">
        <v>13</v>
      </c>
      <c r="E125" s="588" t="s">
        <v>344</v>
      </c>
      <c r="F125" s="589">
        <f>G125+H125</f>
        <v>0</v>
      </c>
      <c r="G125" s="595"/>
      <c r="H125" s="589"/>
    </row>
    <row r="126" spans="1:8" s="562" customFormat="1" ht="27.75" hidden="1" customHeight="1">
      <c r="A126" s="590">
        <v>2472</v>
      </c>
      <c r="B126" s="198" t="s">
        <v>286</v>
      </c>
      <c r="C126" s="182" t="s">
        <v>229</v>
      </c>
      <c r="D126" s="183" t="s">
        <v>182</v>
      </c>
      <c r="E126" s="588" t="s">
        <v>345</v>
      </c>
      <c r="F126" s="589">
        <f t="shared" ref="F126:F138" si="2">G126+H126</f>
        <v>0</v>
      </c>
      <c r="G126" s="595"/>
      <c r="H126" s="589"/>
    </row>
    <row r="127" spans="1:8" s="562" customFormat="1" ht="27.75" hidden="1" customHeight="1">
      <c r="A127" s="590">
        <v>2473</v>
      </c>
      <c r="B127" s="198" t="s">
        <v>286</v>
      </c>
      <c r="C127" s="182" t="s">
        <v>229</v>
      </c>
      <c r="D127" s="183" t="s">
        <v>183</v>
      </c>
      <c r="E127" s="588" t="s">
        <v>347</v>
      </c>
      <c r="F127" s="589">
        <f t="shared" si="2"/>
        <v>0</v>
      </c>
      <c r="G127" s="595"/>
      <c r="H127" s="589"/>
    </row>
    <row r="128" spans="1:8" s="562" customFormat="1" ht="27.75" hidden="1" customHeight="1">
      <c r="A128" s="590">
        <v>2474</v>
      </c>
      <c r="B128" s="198" t="s">
        <v>286</v>
      </c>
      <c r="C128" s="182" t="s">
        <v>229</v>
      </c>
      <c r="D128" s="183" t="s">
        <v>184</v>
      </c>
      <c r="E128" s="588" t="s">
        <v>349</v>
      </c>
      <c r="F128" s="589">
        <f t="shared" si="2"/>
        <v>0</v>
      </c>
      <c r="G128" s="595"/>
      <c r="H128" s="589"/>
    </row>
    <row r="129" spans="1:8" s="562" customFormat="1" ht="27.75" customHeight="1">
      <c r="A129" s="590">
        <v>2480</v>
      </c>
      <c r="B129" s="196" t="s">
        <v>286</v>
      </c>
      <c r="C129" s="173" t="s">
        <v>231</v>
      </c>
      <c r="D129" s="174" t="s">
        <v>188</v>
      </c>
      <c r="E129" s="591" t="s">
        <v>351</v>
      </c>
      <c r="F129" s="595">
        <f t="shared" si="2"/>
        <v>0</v>
      </c>
      <c r="G129" s="595">
        <f>G131+G132+G133+G134+G135+G136+G137</f>
        <v>0</v>
      </c>
      <c r="H129" s="595">
        <f>H131+H132+H133+H134+H135+H136+H137</f>
        <v>0</v>
      </c>
    </row>
    <row r="130" spans="1:8" s="594" customFormat="1" ht="13.5" customHeight="1">
      <c r="A130" s="590"/>
      <c r="B130" s="159"/>
      <c r="C130" s="173"/>
      <c r="D130" s="174"/>
      <c r="E130" s="588" t="s">
        <v>194</v>
      </c>
      <c r="F130" s="593"/>
      <c r="G130" s="593"/>
      <c r="H130" s="593"/>
    </row>
    <row r="131" spans="1:8" s="562" customFormat="1" ht="27.75" hidden="1" customHeight="1">
      <c r="A131" s="590">
        <v>2481</v>
      </c>
      <c r="B131" s="198" t="s">
        <v>286</v>
      </c>
      <c r="C131" s="182" t="s">
        <v>231</v>
      </c>
      <c r="D131" s="183" t="s">
        <v>13</v>
      </c>
      <c r="E131" s="588" t="s">
        <v>354</v>
      </c>
      <c r="F131" s="595">
        <f t="shared" si="2"/>
        <v>0</v>
      </c>
      <c r="G131" s="595"/>
      <c r="H131" s="595"/>
    </row>
    <row r="132" spans="1:8" s="562" customFormat="1" ht="27.75" hidden="1" customHeight="1">
      <c r="A132" s="590">
        <v>2482</v>
      </c>
      <c r="B132" s="198" t="s">
        <v>286</v>
      </c>
      <c r="C132" s="182" t="s">
        <v>231</v>
      </c>
      <c r="D132" s="183" t="s">
        <v>182</v>
      </c>
      <c r="E132" s="588" t="s">
        <v>355</v>
      </c>
      <c r="F132" s="595">
        <f t="shared" si="2"/>
        <v>0</v>
      </c>
      <c r="G132" s="595"/>
      <c r="H132" s="595"/>
    </row>
    <row r="133" spans="1:8" s="562" customFormat="1" ht="27.75" hidden="1" customHeight="1">
      <c r="A133" s="590">
        <v>2483</v>
      </c>
      <c r="B133" s="198" t="s">
        <v>286</v>
      </c>
      <c r="C133" s="182" t="s">
        <v>231</v>
      </c>
      <c r="D133" s="183" t="s">
        <v>183</v>
      </c>
      <c r="E133" s="588" t="s">
        <v>357</v>
      </c>
      <c r="F133" s="595">
        <f t="shared" si="2"/>
        <v>0</v>
      </c>
      <c r="G133" s="595"/>
      <c r="H133" s="595"/>
    </row>
    <row r="134" spans="1:8" s="562" customFormat="1" ht="27.75" hidden="1" customHeight="1">
      <c r="A134" s="590">
        <v>2484</v>
      </c>
      <c r="B134" s="198" t="s">
        <v>286</v>
      </c>
      <c r="C134" s="182" t="s">
        <v>231</v>
      </c>
      <c r="D134" s="183" t="s">
        <v>184</v>
      </c>
      <c r="E134" s="588" t="s">
        <v>359</v>
      </c>
      <c r="F134" s="595">
        <f t="shared" si="2"/>
        <v>0</v>
      </c>
      <c r="G134" s="595"/>
      <c r="H134" s="595"/>
    </row>
    <row r="135" spans="1:8" s="562" customFormat="1" ht="27" customHeight="1">
      <c r="A135" s="590">
        <v>2485</v>
      </c>
      <c r="B135" s="198" t="s">
        <v>286</v>
      </c>
      <c r="C135" s="182" t="s">
        <v>231</v>
      </c>
      <c r="D135" s="183" t="s">
        <v>219</v>
      </c>
      <c r="E135" s="588" t="s">
        <v>361</v>
      </c>
      <c r="F135" s="595">
        <f t="shared" si="2"/>
        <v>0</v>
      </c>
      <c r="G135" s="595">
        <f>'[2]transp nax'!F32</f>
        <v>0</v>
      </c>
      <c r="H135" s="595">
        <f>'[2]transp nax'!F150</f>
        <v>0</v>
      </c>
    </row>
    <row r="136" spans="1:8" s="562" customFormat="1" ht="27.75" hidden="1" customHeight="1">
      <c r="A136" s="590">
        <v>2486</v>
      </c>
      <c r="B136" s="198" t="s">
        <v>286</v>
      </c>
      <c r="C136" s="182" t="s">
        <v>231</v>
      </c>
      <c r="D136" s="183" t="s">
        <v>224</v>
      </c>
      <c r="E136" s="588" t="s">
        <v>363</v>
      </c>
      <c r="F136" s="595">
        <f t="shared" si="2"/>
        <v>0</v>
      </c>
      <c r="G136" s="595"/>
      <c r="H136" s="595"/>
    </row>
    <row r="137" spans="1:8" s="562" customFormat="1" ht="27.75" hidden="1" customHeight="1">
      <c r="A137" s="590">
        <v>2487</v>
      </c>
      <c r="B137" s="198" t="s">
        <v>286</v>
      </c>
      <c r="C137" s="182" t="s">
        <v>231</v>
      </c>
      <c r="D137" s="183" t="s">
        <v>229</v>
      </c>
      <c r="E137" s="588" t="s">
        <v>365</v>
      </c>
      <c r="F137" s="595">
        <f t="shared" si="2"/>
        <v>0</v>
      </c>
      <c r="G137" s="595">
        <f>'[2]ajl nax'!F32</f>
        <v>0</v>
      </c>
      <c r="H137" s="595">
        <f>'[2]ajl nax'!F150</f>
        <v>0</v>
      </c>
    </row>
    <row r="138" spans="1:8" s="562" customFormat="1" ht="27" customHeight="1">
      <c r="A138" s="590">
        <v>2490</v>
      </c>
      <c r="B138" s="196" t="s">
        <v>286</v>
      </c>
      <c r="C138" s="173" t="s">
        <v>367</v>
      </c>
      <c r="D138" s="174" t="s">
        <v>188</v>
      </c>
      <c r="E138" s="591" t="s">
        <v>368</v>
      </c>
      <c r="F138" s="595">
        <f t="shared" si="2"/>
        <v>-260000</v>
      </c>
      <c r="G138" s="595">
        <f>G140</f>
        <v>0</v>
      </c>
      <c r="H138" s="595">
        <f>H140</f>
        <v>-260000</v>
      </c>
    </row>
    <row r="139" spans="1:8" s="594" customFormat="1" ht="12.75" customHeight="1">
      <c r="A139" s="590"/>
      <c r="B139" s="159"/>
      <c r="C139" s="173"/>
      <c r="D139" s="174"/>
      <c r="E139" s="588" t="s">
        <v>194</v>
      </c>
      <c r="F139" s="593"/>
      <c r="G139" s="593"/>
      <c r="H139" s="593"/>
    </row>
    <row r="140" spans="1:8" s="562" customFormat="1" ht="27">
      <c r="A140" s="590">
        <v>2491</v>
      </c>
      <c r="B140" s="198" t="s">
        <v>286</v>
      </c>
      <c r="C140" s="182" t="s">
        <v>367</v>
      </c>
      <c r="D140" s="183" t="s">
        <v>13</v>
      </c>
      <c r="E140" s="588" t="s">
        <v>368</v>
      </c>
      <c r="F140" s="595">
        <f>G140+H140</f>
        <v>-260000</v>
      </c>
      <c r="G140" s="595">
        <f>'[2]tntes harab'!F34</f>
        <v>0</v>
      </c>
      <c r="H140" s="595">
        <f>'[2]tntes harab'!F152</f>
        <v>-260000</v>
      </c>
    </row>
    <row r="141" spans="1:8" s="585" customFormat="1" ht="49.5" customHeight="1">
      <c r="A141" s="598">
        <v>2500</v>
      </c>
      <c r="B141" s="196" t="s">
        <v>371</v>
      </c>
      <c r="C141" s="173" t="s">
        <v>188</v>
      </c>
      <c r="D141" s="174" t="s">
        <v>188</v>
      </c>
      <c r="E141" s="599" t="s">
        <v>681</v>
      </c>
      <c r="F141" s="523">
        <f>G141+H141</f>
        <v>97707.95</v>
      </c>
      <c r="G141" s="523">
        <f>G143+G146+G149+G152+G155+G158</f>
        <v>91890.15</v>
      </c>
      <c r="H141" s="523">
        <f>H143+H146+H149+H152+H155+H158</f>
        <v>5817.8</v>
      </c>
    </row>
    <row r="142" spans="1:8" s="562" customFormat="1" ht="13.5" customHeight="1">
      <c r="A142" s="587"/>
      <c r="B142" s="159"/>
      <c r="C142" s="160"/>
      <c r="D142" s="161"/>
      <c r="E142" s="588" t="s">
        <v>191</v>
      </c>
      <c r="F142" s="589"/>
      <c r="G142" s="589"/>
      <c r="H142" s="589"/>
    </row>
    <row r="143" spans="1:8" s="562" customFormat="1" ht="12" customHeight="1">
      <c r="A143" s="590">
        <v>2510</v>
      </c>
      <c r="B143" s="196" t="s">
        <v>371</v>
      </c>
      <c r="C143" s="173" t="s">
        <v>13</v>
      </c>
      <c r="D143" s="174" t="s">
        <v>188</v>
      </c>
      <c r="E143" s="591" t="s">
        <v>375</v>
      </c>
      <c r="F143" s="595">
        <f>G143+H143</f>
        <v>88476.7</v>
      </c>
      <c r="G143" s="595">
        <f>G145</f>
        <v>85818.9</v>
      </c>
      <c r="H143" s="595">
        <f>H145</f>
        <v>2657.8</v>
      </c>
    </row>
    <row r="144" spans="1:8" s="594" customFormat="1" ht="15" customHeight="1">
      <c r="A144" s="590"/>
      <c r="B144" s="159"/>
      <c r="C144" s="173"/>
      <c r="D144" s="174"/>
      <c r="E144" s="588" t="s">
        <v>194</v>
      </c>
      <c r="F144" s="593"/>
      <c r="G144" s="593"/>
      <c r="H144" s="593"/>
    </row>
    <row r="145" spans="1:8" s="562" customFormat="1" ht="14.25" customHeight="1">
      <c r="A145" s="590">
        <v>2511</v>
      </c>
      <c r="B145" s="198" t="s">
        <v>371</v>
      </c>
      <c r="C145" s="182" t="s">
        <v>13</v>
      </c>
      <c r="D145" s="183" t="s">
        <v>13</v>
      </c>
      <c r="E145" s="588" t="s">
        <v>375</v>
      </c>
      <c r="F145" s="595">
        <f>G145+H145</f>
        <v>88476.7</v>
      </c>
      <c r="G145" s="595">
        <f>[2]axb!F32</f>
        <v>85818.9</v>
      </c>
      <c r="H145" s="595">
        <f>[2]axb!F150</f>
        <v>2657.8</v>
      </c>
    </row>
    <row r="146" spans="1:8" s="562" customFormat="1" ht="17.25" hidden="1">
      <c r="A146" s="590">
        <v>2520</v>
      </c>
      <c r="B146" s="196" t="s">
        <v>371</v>
      </c>
      <c r="C146" s="173" t="s">
        <v>182</v>
      </c>
      <c r="D146" s="174" t="s">
        <v>188</v>
      </c>
      <c r="E146" s="591" t="s">
        <v>377</v>
      </c>
      <c r="F146" s="595">
        <f>G146+H146</f>
        <v>0</v>
      </c>
      <c r="G146" s="595">
        <f>G147</f>
        <v>0</v>
      </c>
      <c r="H146" s="595">
        <f>H147</f>
        <v>0</v>
      </c>
    </row>
    <row r="147" spans="1:8" s="594" customFormat="1" ht="15" hidden="1" customHeight="1">
      <c r="A147" s="590"/>
      <c r="B147" s="159"/>
      <c r="C147" s="173"/>
      <c r="D147" s="174"/>
      <c r="E147" s="588" t="s">
        <v>194</v>
      </c>
      <c r="F147" s="593"/>
      <c r="G147" s="593"/>
      <c r="H147" s="593"/>
    </row>
    <row r="148" spans="1:8" s="562" customFormat="1" ht="17.25" hidden="1">
      <c r="A148" s="590">
        <v>2521</v>
      </c>
      <c r="B148" s="198" t="s">
        <v>371</v>
      </c>
      <c r="C148" s="182" t="s">
        <v>182</v>
      </c>
      <c r="D148" s="183" t="s">
        <v>13</v>
      </c>
      <c r="E148" s="588" t="s">
        <v>380</v>
      </c>
      <c r="F148" s="595">
        <f>G148+H148</f>
        <v>0</v>
      </c>
      <c r="G148" s="595"/>
      <c r="H148" s="595"/>
    </row>
    <row r="149" spans="1:8" s="562" customFormat="1" ht="17.25" hidden="1">
      <c r="A149" s="590">
        <v>2530</v>
      </c>
      <c r="B149" s="196" t="s">
        <v>371</v>
      </c>
      <c r="C149" s="173" t="s">
        <v>183</v>
      </c>
      <c r="D149" s="174" t="s">
        <v>188</v>
      </c>
      <c r="E149" s="591" t="s">
        <v>381</v>
      </c>
      <c r="F149" s="595">
        <f>G149+H149</f>
        <v>0</v>
      </c>
      <c r="G149" s="595">
        <f>G151</f>
        <v>0</v>
      </c>
      <c r="H149" s="595">
        <f>H151</f>
        <v>0</v>
      </c>
    </row>
    <row r="150" spans="1:8" s="594" customFormat="1" ht="15" hidden="1" customHeight="1">
      <c r="A150" s="590"/>
      <c r="B150" s="159"/>
      <c r="C150" s="173"/>
      <c r="D150" s="174"/>
      <c r="E150" s="588" t="s">
        <v>194</v>
      </c>
      <c r="F150" s="593"/>
      <c r="G150" s="593"/>
      <c r="H150" s="593"/>
    </row>
    <row r="151" spans="1:8" s="562" customFormat="1" ht="17.25" hidden="1">
      <c r="A151" s="590">
        <v>2531</v>
      </c>
      <c r="B151" s="198" t="s">
        <v>371</v>
      </c>
      <c r="C151" s="182" t="s">
        <v>183</v>
      </c>
      <c r="D151" s="183" t="s">
        <v>13</v>
      </c>
      <c r="E151" s="588" t="s">
        <v>381</v>
      </c>
      <c r="F151" s="595">
        <f>G151+H151</f>
        <v>0</v>
      </c>
      <c r="G151" s="595"/>
      <c r="H151" s="595"/>
    </row>
    <row r="152" spans="1:8" s="562" customFormat="1" ht="27" hidden="1">
      <c r="A152" s="590">
        <v>2540</v>
      </c>
      <c r="B152" s="196" t="s">
        <v>371</v>
      </c>
      <c r="C152" s="173" t="s">
        <v>184</v>
      </c>
      <c r="D152" s="174" t="s">
        <v>188</v>
      </c>
      <c r="E152" s="591" t="s">
        <v>384</v>
      </c>
      <c r="F152" s="595">
        <f>G152+H152</f>
        <v>0</v>
      </c>
      <c r="G152" s="595">
        <f>G154</f>
        <v>0</v>
      </c>
      <c r="H152" s="595">
        <f>H154</f>
        <v>0</v>
      </c>
    </row>
    <row r="153" spans="1:8" s="594" customFormat="1" ht="15" hidden="1" customHeight="1">
      <c r="A153" s="590"/>
      <c r="B153" s="159"/>
      <c r="C153" s="173"/>
      <c r="D153" s="174"/>
      <c r="E153" s="588" t="s">
        <v>194</v>
      </c>
      <c r="F153" s="593"/>
      <c r="G153" s="593"/>
      <c r="H153" s="593"/>
    </row>
    <row r="154" spans="1:8" s="562" customFormat="1" ht="27" hidden="1">
      <c r="A154" s="590">
        <v>2541</v>
      </c>
      <c r="B154" s="198" t="s">
        <v>371</v>
      </c>
      <c r="C154" s="182" t="s">
        <v>184</v>
      </c>
      <c r="D154" s="183" t="s">
        <v>13</v>
      </c>
      <c r="E154" s="588" t="s">
        <v>384</v>
      </c>
      <c r="F154" s="595">
        <f>G154+H154</f>
        <v>0</v>
      </c>
      <c r="G154" s="595"/>
      <c r="H154" s="595"/>
    </row>
    <row r="155" spans="1:8" s="562" customFormat="1" ht="27" hidden="1">
      <c r="A155" s="590">
        <v>2550</v>
      </c>
      <c r="B155" s="196" t="s">
        <v>371</v>
      </c>
      <c r="C155" s="173" t="s">
        <v>219</v>
      </c>
      <c r="D155" s="174" t="s">
        <v>188</v>
      </c>
      <c r="E155" s="591" t="s">
        <v>387</v>
      </c>
      <c r="F155" s="595">
        <f>G155+H155</f>
        <v>0</v>
      </c>
      <c r="G155" s="595">
        <f>G157</f>
        <v>0</v>
      </c>
      <c r="H155" s="595">
        <f>H157</f>
        <v>0</v>
      </c>
    </row>
    <row r="156" spans="1:8" s="594" customFormat="1" ht="15" hidden="1" customHeight="1">
      <c r="A156" s="590"/>
      <c r="B156" s="159"/>
      <c r="C156" s="173"/>
      <c r="D156" s="174"/>
      <c r="E156" s="588" t="s">
        <v>194</v>
      </c>
      <c r="F156" s="593"/>
      <c r="G156" s="593"/>
      <c r="H156" s="593"/>
    </row>
    <row r="157" spans="1:8" s="562" customFormat="1" ht="27" hidden="1">
      <c r="A157" s="590">
        <v>2551</v>
      </c>
      <c r="B157" s="198" t="s">
        <v>371</v>
      </c>
      <c r="C157" s="182" t="s">
        <v>219</v>
      </c>
      <c r="D157" s="183" t="s">
        <v>13</v>
      </c>
      <c r="E157" s="588" t="s">
        <v>387</v>
      </c>
      <c r="F157" s="595">
        <f>G157+H157</f>
        <v>0</v>
      </c>
      <c r="G157" s="595"/>
      <c r="H157" s="595"/>
    </row>
    <row r="158" spans="1:8" s="562" customFormat="1" ht="27">
      <c r="A158" s="590">
        <v>2560</v>
      </c>
      <c r="B158" s="196" t="s">
        <v>371</v>
      </c>
      <c r="C158" s="173" t="s">
        <v>224</v>
      </c>
      <c r="D158" s="174" t="s">
        <v>188</v>
      </c>
      <c r="E158" s="591" t="s">
        <v>390</v>
      </c>
      <c r="F158" s="595">
        <f>G158+H158</f>
        <v>9231.25</v>
      </c>
      <c r="G158" s="595">
        <f>G160</f>
        <v>6071.25</v>
      </c>
      <c r="H158" s="595">
        <f>H160</f>
        <v>3160</v>
      </c>
    </row>
    <row r="159" spans="1:8" s="594" customFormat="1" ht="15" customHeight="1">
      <c r="A159" s="590"/>
      <c r="B159" s="159"/>
      <c r="C159" s="173"/>
      <c r="D159" s="174"/>
      <c r="E159" s="588" t="s">
        <v>194</v>
      </c>
      <c r="F159" s="593"/>
      <c r="G159" s="593"/>
      <c r="H159" s="593"/>
    </row>
    <row r="160" spans="1:8" s="562" customFormat="1" ht="27">
      <c r="A160" s="590">
        <v>2561</v>
      </c>
      <c r="B160" s="198" t="s">
        <v>371</v>
      </c>
      <c r="C160" s="182" t="s">
        <v>224</v>
      </c>
      <c r="D160" s="183" t="s">
        <v>13</v>
      </c>
      <c r="E160" s="588" t="s">
        <v>390</v>
      </c>
      <c r="F160" s="595">
        <f>G160+H160</f>
        <v>9231.25</v>
      </c>
      <c r="G160" s="595">
        <f>'[2]srgaka mig'!F32</f>
        <v>6071.25</v>
      </c>
      <c r="H160" s="595">
        <f>'[2]srgaka mig'!F150</f>
        <v>3160</v>
      </c>
    </row>
    <row r="161" spans="1:8" s="585" customFormat="1" ht="76.5">
      <c r="A161" s="598">
        <v>2600</v>
      </c>
      <c r="B161" s="196" t="s">
        <v>393</v>
      </c>
      <c r="C161" s="173" t="s">
        <v>188</v>
      </c>
      <c r="D161" s="174" t="s">
        <v>188</v>
      </c>
      <c r="E161" s="599" t="s">
        <v>682</v>
      </c>
      <c r="F161" s="544">
        <f>G161+H161</f>
        <v>718759.84400000004</v>
      </c>
      <c r="G161" s="544">
        <f>G163+G166+G169+G172+G175+G178</f>
        <v>31439.8</v>
      </c>
      <c r="H161" s="523">
        <f>H163+H166+H169+H172+H175+H178</f>
        <v>687320.04399999999</v>
      </c>
    </row>
    <row r="162" spans="1:8" s="562" customFormat="1" ht="13.5" customHeight="1">
      <c r="A162" s="587"/>
      <c r="B162" s="159"/>
      <c r="C162" s="160"/>
      <c r="D162" s="161"/>
      <c r="E162" s="588" t="s">
        <v>191</v>
      </c>
      <c r="F162" s="589"/>
      <c r="G162" s="589"/>
      <c r="H162" s="589"/>
    </row>
    <row r="163" spans="1:8" s="562" customFormat="1" ht="17.25">
      <c r="A163" s="590">
        <v>2610</v>
      </c>
      <c r="B163" s="196" t="s">
        <v>393</v>
      </c>
      <c r="C163" s="173" t="s">
        <v>13</v>
      </c>
      <c r="D163" s="174" t="s">
        <v>188</v>
      </c>
      <c r="E163" s="591" t="s">
        <v>397</v>
      </c>
      <c r="F163" s="595">
        <f>G163+H163</f>
        <v>445545.076</v>
      </c>
      <c r="G163" s="595">
        <f>G165</f>
        <v>10448.5</v>
      </c>
      <c r="H163" s="595">
        <f>H165</f>
        <v>435096.576</v>
      </c>
    </row>
    <row r="164" spans="1:8" s="594" customFormat="1" ht="12.75" customHeight="1">
      <c r="A164" s="590"/>
      <c r="B164" s="159"/>
      <c r="C164" s="173"/>
      <c r="D164" s="174"/>
      <c r="E164" s="588" t="s">
        <v>194</v>
      </c>
      <c r="F164" s="593"/>
      <c r="G164" s="593"/>
      <c r="H164" s="593"/>
    </row>
    <row r="165" spans="1:8" s="562" customFormat="1" ht="15" customHeight="1">
      <c r="A165" s="590">
        <v>2611</v>
      </c>
      <c r="B165" s="198" t="s">
        <v>393</v>
      </c>
      <c r="C165" s="182" t="s">
        <v>13</v>
      </c>
      <c r="D165" s="183" t="s">
        <v>13</v>
      </c>
      <c r="E165" s="588" t="s">
        <v>399</v>
      </c>
      <c r="F165" s="595">
        <f>G165+H165</f>
        <v>445545.076</v>
      </c>
      <c r="G165" s="595">
        <f>'[2]bnak shin'!F32</f>
        <v>10448.5</v>
      </c>
      <c r="H165" s="595">
        <f>'[2]bnak shin'!F150</f>
        <v>435096.576</v>
      </c>
    </row>
    <row r="166" spans="1:8" s="562" customFormat="1" ht="0.75" hidden="1" customHeight="1">
      <c r="A166" s="590">
        <v>2620</v>
      </c>
      <c r="B166" s="196" t="s">
        <v>393</v>
      </c>
      <c r="C166" s="173" t="s">
        <v>182</v>
      </c>
      <c r="D166" s="174" t="s">
        <v>188</v>
      </c>
      <c r="E166" s="591" t="s">
        <v>400</v>
      </c>
      <c r="F166" s="595">
        <f>G166+H166</f>
        <v>0</v>
      </c>
      <c r="G166" s="595">
        <f>G168</f>
        <v>0</v>
      </c>
      <c r="H166" s="595">
        <f>H168</f>
        <v>0</v>
      </c>
    </row>
    <row r="167" spans="1:8" s="594" customFormat="1" ht="15" hidden="1" customHeight="1">
      <c r="A167" s="590" t="s">
        <v>683</v>
      </c>
      <c r="B167" s="159"/>
      <c r="C167" s="173"/>
      <c r="D167" s="174"/>
      <c r="E167" s="588" t="s">
        <v>194</v>
      </c>
      <c r="F167" s="593"/>
      <c r="G167" s="593"/>
      <c r="H167" s="593"/>
    </row>
    <row r="168" spans="1:8" s="562" customFormat="1" ht="17.25" hidden="1">
      <c r="A168" s="590">
        <v>2621</v>
      </c>
      <c r="B168" s="198" t="s">
        <v>393</v>
      </c>
      <c r="C168" s="182" t="s">
        <v>182</v>
      </c>
      <c r="D168" s="183" t="s">
        <v>13</v>
      </c>
      <c r="E168" s="588" t="s">
        <v>400</v>
      </c>
      <c r="F168" s="595">
        <f>G168+H168</f>
        <v>0</v>
      </c>
      <c r="G168" s="595"/>
      <c r="H168" s="595"/>
    </row>
    <row r="169" spans="1:8" s="562" customFormat="1" ht="17.25">
      <c r="A169" s="590">
        <v>2630</v>
      </c>
      <c r="B169" s="196" t="s">
        <v>393</v>
      </c>
      <c r="C169" s="173" t="s">
        <v>183</v>
      </c>
      <c r="D169" s="174" t="s">
        <v>188</v>
      </c>
      <c r="E169" s="591" t="s">
        <v>403</v>
      </c>
      <c r="F169" s="595">
        <f>G169+H169</f>
        <v>253123.46799999999</v>
      </c>
      <c r="G169" s="595">
        <f>G171</f>
        <v>900</v>
      </c>
      <c r="H169" s="595">
        <f>H171</f>
        <v>252223.46799999999</v>
      </c>
    </row>
    <row r="170" spans="1:8" s="594" customFormat="1" ht="15" customHeight="1">
      <c r="A170" s="590"/>
      <c r="B170" s="159"/>
      <c r="C170" s="173"/>
      <c r="D170" s="174"/>
      <c r="E170" s="588" t="s">
        <v>194</v>
      </c>
      <c r="F170" s="593"/>
      <c r="G170" s="593"/>
      <c r="H170" s="593"/>
    </row>
    <row r="171" spans="1:8" s="562" customFormat="1" ht="17.25">
      <c r="A171" s="590">
        <v>2631</v>
      </c>
      <c r="B171" s="198" t="s">
        <v>393</v>
      </c>
      <c r="C171" s="182" t="s">
        <v>183</v>
      </c>
      <c r="D171" s="183" t="s">
        <v>13</v>
      </c>
      <c r="E171" s="588" t="s">
        <v>406</v>
      </c>
      <c r="F171" s="595">
        <f>G171+H171</f>
        <v>253123.46799999999</v>
      </c>
      <c r="G171" s="595">
        <f>[2]jramatakararum!F32</f>
        <v>900</v>
      </c>
      <c r="H171" s="595">
        <f>[2]jramatakararum!F150</f>
        <v>252223.46799999999</v>
      </c>
    </row>
    <row r="172" spans="1:8" s="562" customFormat="1" ht="15" customHeight="1">
      <c r="A172" s="590">
        <v>2640</v>
      </c>
      <c r="B172" s="196" t="s">
        <v>393</v>
      </c>
      <c r="C172" s="173" t="s">
        <v>184</v>
      </c>
      <c r="D172" s="174" t="s">
        <v>188</v>
      </c>
      <c r="E172" s="591" t="s">
        <v>407</v>
      </c>
      <c r="F172" s="589">
        <f>G172+H172</f>
        <v>20091.3</v>
      </c>
      <c r="G172" s="589">
        <f>G174</f>
        <v>20091.3</v>
      </c>
      <c r="H172" s="595">
        <f>H174</f>
        <v>0</v>
      </c>
    </row>
    <row r="173" spans="1:8" s="594" customFormat="1" ht="12.75" customHeight="1">
      <c r="A173" s="590"/>
      <c r="B173" s="159"/>
      <c r="C173" s="173"/>
      <c r="D173" s="174"/>
      <c r="E173" s="588" t="s">
        <v>194</v>
      </c>
      <c r="F173" s="592"/>
      <c r="G173" s="592"/>
      <c r="H173" s="593"/>
    </row>
    <row r="174" spans="1:8" s="562" customFormat="1" ht="14.25" customHeight="1">
      <c r="A174" s="590">
        <v>2641</v>
      </c>
      <c r="B174" s="198" t="s">
        <v>393</v>
      </c>
      <c r="C174" s="182" t="s">
        <v>184</v>
      </c>
      <c r="D174" s="183" t="s">
        <v>13</v>
      </c>
      <c r="E174" s="588" t="s">
        <v>410</v>
      </c>
      <c r="F174" s="589">
        <f>G174+H174</f>
        <v>20091.3</v>
      </c>
      <c r="G174" s="589">
        <f>[2]lusav!F32</f>
        <v>20091.3</v>
      </c>
      <c r="H174" s="595">
        <f>[2]lusav!F150</f>
        <v>0</v>
      </c>
    </row>
    <row r="175" spans="1:8" s="562" customFormat="1" ht="40.5" hidden="1">
      <c r="A175" s="590">
        <v>2650</v>
      </c>
      <c r="B175" s="196" t="s">
        <v>393</v>
      </c>
      <c r="C175" s="173" t="s">
        <v>219</v>
      </c>
      <c r="D175" s="174" t="s">
        <v>188</v>
      </c>
      <c r="E175" s="591" t="s">
        <v>411</v>
      </c>
      <c r="F175" s="589">
        <f>G175+H175</f>
        <v>0</v>
      </c>
      <c r="G175" s="589">
        <f>G177</f>
        <v>0</v>
      </c>
      <c r="H175" s="589">
        <f>H177</f>
        <v>0</v>
      </c>
    </row>
    <row r="176" spans="1:8" s="594" customFormat="1" ht="15" hidden="1" customHeight="1">
      <c r="A176" s="590"/>
      <c r="B176" s="159"/>
      <c r="C176" s="173"/>
      <c r="D176" s="174"/>
      <c r="E176" s="588" t="s">
        <v>194</v>
      </c>
      <c r="F176" s="592"/>
      <c r="G176" s="592"/>
      <c r="H176" s="592"/>
    </row>
    <row r="177" spans="1:8" s="562" customFormat="1" ht="40.5" hidden="1">
      <c r="A177" s="590">
        <v>2651</v>
      </c>
      <c r="B177" s="198" t="s">
        <v>393</v>
      </c>
      <c r="C177" s="182" t="s">
        <v>219</v>
      </c>
      <c r="D177" s="183" t="s">
        <v>13</v>
      </c>
      <c r="E177" s="588" t="s">
        <v>411</v>
      </c>
      <c r="F177" s="589">
        <f>G177+H177</f>
        <v>0</v>
      </c>
      <c r="G177" s="589"/>
      <c r="H177" s="589"/>
    </row>
    <row r="178" spans="1:8" s="562" customFormat="1" ht="27" hidden="1">
      <c r="A178" s="590">
        <v>2660</v>
      </c>
      <c r="B178" s="196" t="s">
        <v>393</v>
      </c>
      <c r="C178" s="173" t="s">
        <v>224</v>
      </c>
      <c r="D178" s="174" t="s">
        <v>188</v>
      </c>
      <c r="E178" s="591" t="s">
        <v>414</v>
      </c>
      <c r="F178" s="589">
        <f>G178+H178</f>
        <v>0</v>
      </c>
      <c r="G178" s="589">
        <f>G180</f>
        <v>0</v>
      </c>
      <c r="H178" s="589">
        <f>H180</f>
        <v>0</v>
      </c>
    </row>
    <row r="179" spans="1:8" s="594" customFormat="1" ht="15" hidden="1" customHeight="1">
      <c r="A179" s="590"/>
      <c r="B179" s="159"/>
      <c r="C179" s="173"/>
      <c r="D179" s="174"/>
      <c r="E179" s="588" t="s">
        <v>194</v>
      </c>
      <c r="F179" s="592"/>
      <c r="G179" s="592"/>
      <c r="H179" s="592"/>
    </row>
    <row r="180" spans="1:8" s="562" customFormat="1" ht="27" hidden="1">
      <c r="A180" s="590">
        <v>2661</v>
      </c>
      <c r="B180" s="198" t="s">
        <v>393</v>
      </c>
      <c r="C180" s="182" t="s">
        <v>224</v>
      </c>
      <c r="D180" s="183" t="s">
        <v>13</v>
      </c>
      <c r="E180" s="588" t="s">
        <v>414</v>
      </c>
      <c r="F180" s="589">
        <f>G180+H180</f>
        <v>0</v>
      </c>
      <c r="G180" s="589"/>
      <c r="H180" s="589"/>
    </row>
    <row r="181" spans="1:8" s="585" customFormat="1" ht="40.5" hidden="1">
      <c r="A181" s="598">
        <v>2700</v>
      </c>
      <c r="B181" s="196" t="s">
        <v>417</v>
      </c>
      <c r="C181" s="173" t="s">
        <v>188</v>
      </c>
      <c r="D181" s="174" t="s">
        <v>188</v>
      </c>
      <c r="E181" s="600" t="s">
        <v>418</v>
      </c>
      <c r="F181" s="544">
        <f>G181+H181</f>
        <v>0</v>
      </c>
      <c r="G181" s="544">
        <f>G183+G188+G194+G200+G203+G206</f>
        <v>0</v>
      </c>
      <c r="H181" s="544">
        <f>H183+H188+H194+H200+H203+H206</f>
        <v>0</v>
      </c>
    </row>
    <row r="182" spans="1:8" s="562" customFormat="1" ht="13.5" hidden="1" customHeight="1">
      <c r="A182" s="587"/>
      <c r="B182" s="159"/>
      <c r="C182" s="160"/>
      <c r="D182" s="161"/>
      <c r="E182" s="588" t="s">
        <v>191</v>
      </c>
      <c r="F182" s="589"/>
      <c r="G182" s="589"/>
      <c r="H182" s="589"/>
    </row>
    <row r="183" spans="1:8" s="562" customFormat="1" ht="27" hidden="1">
      <c r="A183" s="590">
        <v>2710</v>
      </c>
      <c r="B183" s="196" t="s">
        <v>417</v>
      </c>
      <c r="C183" s="173" t="s">
        <v>13</v>
      </c>
      <c r="D183" s="174" t="s">
        <v>188</v>
      </c>
      <c r="E183" s="591" t="s">
        <v>421</v>
      </c>
      <c r="F183" s="589">
        <f>G183+H183</f>
        <v>0</v>
      </c>
      <c r="G183" s="589">
        <f>G185+G186+G187</f>
        <v>0</v>
      </c>
      <c r="H183" s="589">
        <f>H185+H186+H187</f>
        <v>0</v>
      </c>
    </row>
    <row r="184" spans="1:8" s="594" customFormat="1" ht="15" hidden="1" customHeight="1">
      <c r="A184" s="590"/>
      <c r="B184" s="159"/>
      <c r="C184" s="173"/>
      <c r="D184" s="174"/>
      <c r="E184" s="588" t="s">
        <v>194</v>
      </c>
      <c r="F184" s="592"/>
      <c r="G184" s="592"/>
      <c r="H184" s="592"/>
    </row>
    <row r="185" spans="1:8" s="562" customFormat="1" ht="17.25" hidden="1">
      <c r="A185" s="590">
        <v>2711</v>
      </c>
      <c r="B185" s="198" t="s">
        <v>417</v>
      </c>
      <c r="C185" s="182" t="s">
        <v>13</v>
      </c>
      <c r="D185" s="183" t="s">
        <v>13</v>
      </c>
      <c r="E185" s="588" t="s">
        <v>423</v>
      </c>
      <c r="F185" s="589"/>
      <c r="G185" s="589"/>
      <c r="H185" s="589"/>
    </row>
    <row r="186" spans="1:8" s="562" customFormat="1" ht="17.25" hidden="1">
      <c r="A186" s="590">
        <v>2712</v>
      </c>
      <c r="B186" s="198" t="s">
        <v>417</v>
      </c>
      <c r="C186" s="182" t="s">
        <v>13</v>
      </c>
      <c r="D186" s="183" t="s">
        <v>182</v>
      </c>
      <c r="E186" s="588" t="s">
        <v>424</v>
      </c>
      <c r="F186" s="589"/>
      <c r="G186" s="589"/>
      <c r="H186" s="589"/>
    </row>
    <row r="187" spans="1:8" s="562" customFormat="1" ht="17.25" hidden="1">
      <c r="A187" s="590">
        <v>2713</v>
      </c>
      <c r="B187" s="198" t="s">
        <v>417</v>
      </c>
      <c r="C187" s="182" t="s">
        <v>13</v>
      </c>
      <c r="D187" s="183" t="s">
        <v>183</v>
      </c>
      <c r="E187" s="588" t="s">
        <v>426</v>
      </c>
      <c r="F187" s="589"/>
      <c r="G187" s="589"/>
      <c r="H187" s="589"/>
    </row>
    <row r="188" spans="1:8" s="562" customFormat="1" ht="17.25" hidden="1">
      <c r="A188" s="590">
        <v>2720</v>
      </c>
      <c r="B188" s="196" t="s">
        <v>417</v>
      </c>
      <c r="C188" s="173" t="s">
        <v>182</v>
      </c>
      <c r="D188" s="174" t="s">
        <v>188</v>
      </c>
      <c r="E188" s="591" t="s">
        <v>428</v>
      </c>
      <c r="F188" s="589">
        <f>G188+H188</f>
        <v>0</v>
      </c>
      <c r="G188" s="589">
        <f>G190+G191+G192+G193</f>
        <v>0</v>
      </c>
      <c r="H188" s="589">
        <f>H190+H191+H192+H193</f>
        <v>0</v>
      </c>
    </row>
    <row r="189" spans="1:8" s="594" customFormat="1" ht="15" hidden="1" customHeight="1">
      <c r="A189" s="590"/>
      <c r="B189" s="159"/>
      <c r="C189" s="173"/>
      <c r="D189" s="174"/>
      <c r="E189" s="588" t="s">
        <v>194</v>
      </c>
      <c r="F189" s="592"/>
      <c r="G189" s="592"/>
      <c r="H189" s="592"/>
    </row>
    <row r="190" spans="1:8" s="562" customFormat="1" ht="17.25" hidden="1">
      <c r="A190" s="590">
        <v>2721</v>
      </c>
      <c r="B190" s="198" t="s">
        <v>417</v>
      </c>
      <c r="C190" s="182" t="s">
        <v>182</v>
      </c>
      <c r="D190" s="183" t="s">
        <v>13</v>
      </c>
      <c r="E190" s="588" t="s">
        <v>431</v>
      </c>
      <c r="F190" s="589">
        <f>G190+H190</f>
        <v>0</v>
      </c>
      <c r="G190" s="589"/>
      <c r="H190" s="589"/>
    </row>
    <row r="191" spans="1:8" s="562" customFormat="1" ht="17.25" hidden="1">
      <c r="A191" s="590">
        <v>2722</v>
      </c>
      <c r="B191" s="198" t="s">
        <v>417</v>
      </c>
      <c r="C191" s="182" t="s">
        <v>182</v>
      </c>
      <c r="D191" s="183" t="s">
        <v>182</v>
      </c>
      <c r="E191" s="588" t="s">
        <v>432</v>
      </c>
      <c r="F191" s="589">
        <f>G191+H191</f>
        <v>0</v>
      </c>
      <c r="G191" s="589"/>
      <c r="H191" s="589"/>
    </row>
    <row r="192" spans="1:8" s="562" customFormat="1" ht="17.25" hidden="1">
      <c r="A192" s="590">
        <v>2723</v>
      </c>
      <c r="B192" s="198" t="s">
        <v>417</v>
      </c>
      <c r="C192" s="182" t="s">
        <v>182</v>
      </c>
      <c r="D192" s="183" t="s">
        <v>183</v>
      </c>
      <c r="E192" s="588" t="s">
        <v>434</v>
      </c>
      <c r="F192" s="589">
        <f>G192+H192</f>
        <v>0</v>
      </c>
      <c r="G192" s="589"/>
      <c r="H192" s="589"/>
    </row>
    <row r="193" spans="1:8" s="562" customFormat="1" ht="17.25" hidden="1">
      <c r="A193" s="590">
        <v>2724</v>
      </c>
      <c r="B193" s="198" t="s">
        <v>417</v>
      </c>
      <c r="C193" s="182" t="s">
        <v>182</v>
      </c>
      <c r="D193" s="183" t="s">
        <v>184</v>
      </c>
      <c r="E193" s="588" t="s">
        <v>436</v>
      </c>
      <c r="F193" s="589">
        <f>G193+H193</f>
        <v>0</v>
      </c>
      <c r="G193" s="589"/>
      <c r="H193" s="589"/>
    </row>
    <row r="194" spans="1:8" s="562" customFormat="1" ht="17.25" hidden="1">
      <c r="A194" s="590">
        <v>2730</v>
      </c>
      <c r="B194" s="196" t="s">
        <v>417</v>
      </c>
      <c r="C194" s="173" t="s">
        <v>183</v>
      </c>
      <c r="D194" s="174" t="s">
        <v>188</v>
      </c>
      <c r="E194" s="591" t="s">
        <v>438</v>
      </c>
      <c r="F194" s="589">
        <f>G194+H194</f>
        <v>0</v>
      </c>
      <c r="G194" s="589">
        <f>G196+G197+G198+G199</f>
        <v>0</v>
      </c>
      <c r="H194" s="589">
        <f>H196+H197+H198+H199</f>
        <v>0</v>
      </c>
    </row>
    <row r="195" spans="1:8" s="594" customFormat="1" ht="15" hidden="1" customHeight="1">
      <c r="A195" s="590"/>
      <c r="B195" s="159"/>
      <c r="C195" s="173"/>
      <c r="D195" s="174"/>
      <c r="E195" s="588" t="s">
        <v>194</v>
      </c>
      <c r="F195" s="592"/>
      <c r="G195" s="592"/>
      <c r="H195" s="592"/>
    </row>
    <row r="196" spans="1:8" s="562" customFormat="1" ht="27" hidden="1">
      <c r="A196" s="590">
        <v>2731</v>
      </c>
      <c r="B196" s="198" t="s">
        <v>417</v>
      </c>
      <c r="C196" s="182" t="s">
        <v>183</v>
      </c>
      <c r="D196" s="183" t="s">
        <v>13</v>
      </c>
      <c r="E196" s="588" t="s">
        <v>441</v>
      </c>
      <c r="F196" s="589">
        <f>G196+H196</f>
        <v>0</v>
      </c>
      <c r="G196" s="589"/>
      <c r="H196" s="589"/>
    </row>
    <row r="197" spans="1:8" s="562" customFormat="1" ht="27" hidden="1">
      <c r="A197" s="590">
        <v>2732</v>
      </c>
      <c r="B197" s="198" t="s">
        <v>417</v>
      </c>
      <c r="C197" s="182" t="s">
        <v>183</v>
      </c>
      <c r="D197" s="183" t="s">
        <v>182</v>
      </c>
      <c r="E197" s="588" t="s">
        <v>442</v>
      </c>
      <c r="F197" s="589">
        <f>G197+H197</f>
        <v>0</v>
      </c>
      <c r="G197" s="589"/>
      <c r="H197" s="589"/>
    </row>
    <row r="198" spans="1:8" s="562" customFormat="1" ht="27" hidden="1">
      <c r="A198" s="590">
        <v>2733</v>
      </c>
      <c r="B198" s="198" t="s">
        <v>417</v>
      </c>
      <c r="C198" s="182" t="s">
        <v>183</v>
      </c>
      <c r="D198" s="183" t="s">
        <v>183</v>
      </c>
      <c r="E198" s="588" t="s">
        <v>444</v>
      </c>
      <c r="F198" s="589">
        <f>G198+H198</f>
        <v>0</v>
      </c>
      <c r="G198" s="589"/>
      <c r="H198" s="589"/>
    </row>
    <row r="199" spans="1:8" s="562" customFormat="1" ht="27" hidden="1">
      <c r="A199" s="590">
        <v>2734</v>
      </c>
      <c r="B199" s="198" t="s">
        <v>417</v>
      </c>
      <c r="C199" s="182" t="s">
        <v>183</v>
      </c>
      <c r="D199" s="183" t="s">
        <v>184</v>
      </c>
      <c r="E199" s="588" t="s">
        <v>446</v>
      </c>
      <c r="F199" s="589">
        <f>G199+H199</f>
        <v>0</v>
      </c>
      <c r="G199" s="589"/>
      <c r="H199" s="589"/>
    </row>
    <row r="200" spans="1:8" s="562" customFormat="1" ht="17.25" hidden="1">
      <c r="A200" s="590">
        <v>2740</v>
      </c>
      <c r="B200" s="196" t="s">
        <v>417</v>
      </c>
      <c r="C200" s="173" t="s">
        <v>184</v>
      </c>
      <c r="D200" s="174" t="s">
        <v>188</v>
      </c>
      <c r="E200" s="591" t="s">
        <v>448</v>
      </c>
      <c r="F200" s="589">
        <f>G200+H200</f>
        <v>0</v>
      </c>
      <c r="G200" s="589">
        <f>G202</f>
        <v>0</v>
      </c>
      <c r="H200" s="589">
        <f>H202</f>
        <v>0</v>
      </c>
    </row>
    <row r="201" spans="1:8" s="594" customFormat="1" ht="15" hidden="1" customHeight="1">
      <c r="A201" s="590"/>
      <c r="B201" s="159"/>
      <c r="C201" s="173"/>
      <c r="D201" s="174"/>
      <c r="E201" s="588" t="s">
        <v>194</v>
      </c>
      <c r="F201" s="592"/>
      <c r="G201" s="592"/>
      <c r="H201" s="592"/>
    </row>
    <row r="202" spans="1:8" s="562" customFormat="1" ht="17.25" hidden="1">
      <c r="A202" s="590">
        <v>2741</v>
      </c>
      <c r="B202" s="198" t="s">
        <v>417</v>
      </c>
      <c r="C202" s="182" t="s">
        <v>184</v>
      </c>
      <c r="D202" s="183" t="s">
        <v>13</v>
      </c>
      <c r="E202" s="588" t="s">
        <v>448</v>
      </c>
      <c r="F202" s="589">
        <f>G202+H202</f>
        <v>0</v>
      </c>
      <c r="G202" s="589"/>
      <c r="H202" s="589"/>
    </row>
    <row r="203" spans="1:8" s="562" customFormat="1" ht="27" hidden="1">
      <c r="A203" s="590">
        <v>2750</v>
      </c>
      <c r="B203" s="196" t="s">
        <v>417</v>
      </c>
      <c r="C203" s="173" t="s">
        <v>219</v>
      </c>
      <c r="D203" s="174" t="s">
        <v>188</v>
      </c>
      <c r="E203" s="591" t="s">
        <v>451</v>
      </c>
      <c r="F203" s="589">
        <f>G203+H203</f>
        <v>0</v>
      </c>
      <c r="G203" s="589">
        <f>G205</f>
        <v>0</v>
      </c>
      <c r="H203" s="589">
        <f>H205</f>
        <v>0</v>
      </c>
    </row>
    <row r="204" spans="1:8" s="594" customFormat="1" ht="15" hidden="1" customHeight="1">
      <c r="A204" s="590"/>
      <c r="B204" s="159"/>
      <c r="C204" s="173"/>
      <c r="D204" s="174"/>
      <c r="E204" s="588" t="s">
        <v>194</v>
      </c>
      <c r="F204" s="592"/>
      <c r="G204" s="592"/>
      <c r="H204" s="592"/>
    </row>
    <row r="205" spans="1:8" s="562" customFormat="1" ht="27" hidden="1">
      <c r="A205" s="590">
        <v>2751</v>
      </c>
      <c r="B205" s="198" t="s">
        <v>417</v>
      </c>
      <c r="C205" s="182" t="s">
        <v>219</v>
      </c>
      <c r="D205" s="183" t="s">
        <v>13</v>
      </c>
      <c r="E205" s="588" t="s">
        <v>451</v>
      </c>
      <c r="F205" s="589">
        <f>G205+H205</f>
        <v>0</v>
      </c>
      <c r="G205" s="589"/>
      <c r="H205" s="589"/>
    </row>
    <row r="206" spans="1:8" s="562" customFormat="1" ht="17.25" hidden="1">
      <c r="A206" s="590">
        <v>2760</v>
      </c>
      <c r="B206" s="196" t="s">
        <v>417</v>
      </c>
      <c r="C206" s="173" t="s">
        <v>224</v>
      </c>
      <c r="D206" s="174" t="s">
        <v>188</v>
      </c>
      <c r="E206" s="591" t="s">
        <v>454</v>
      </c>
      <c r="F206" s="589">
        <f>G206+H206</f>
        <v>0</v>
      </c>
      <c r="G206" s="589">
        <f>G208+G209</f>
        <v>0</v>
      </c>
      <c r="H206" s="589">
        <f>H208+H209</f>
        <v>0</v>
      </c>
    </row>
    <row r="207" spans="1:8" s="594" customFormat="1" ht="15" hidden="1" customHeight="1">
      <c r="A207" s="590"/>
      <c r="B207" s="159"/>
      <c r="C207" s="173"/>
      <c r="D207" s="174"/>
      <c r="E207" s="588" t="s">
        <v>194</v>
      </c>
      <c r="F207" s="592"/>
      <c r="G207" s="592"/>
      <c r="H207" s="592"/>
    </row>
    <row r="208" spans="1:8" s="562" customFormat="1" ht="27" hidden="1">
      <c r="A208" s="590">
        <v>2761</v>
      </c>
      <c r="B208" s="198" t="s">
        <v>417</v>
      </c>
      <c r="C208" s="182" t="s">
        <v>224</v>
      </c>
      <c r="D208" s="183" t="s">
        <v>13</v>
      </c>
      <c r="E208" s="588" t="s">
        <v>456</v>
      </c>
      <c r="F208" s="589">
        <f>G208+H208</f>
        <v>0</v>
      </c>
      <c r="G208" s="589"/>
      <c r="H208" s="589"/>
    </row>
    <row r="209" spans="1:11" s="562" customFormat="1" ht="17.25" hidden="1">
      <c r="A209" s="590">
        <v>2762</v>
      </c>
      <c r="B209" s="198" t="s">
        <v>417</v>
      </c>
      <c r="C209" s="182" t="s">
        <v>224</v>
      </c>
      <c r="D209" s="183" t="s">
        <v>182</v>
      </c>
      <c r="E209" s="588" t="s">
        <v>454</v>
      </c>
      <c r="F209" s="589">
        <f>G209+H209</f>
        <v>0</v>
      </c>
      <c r="G209" s="589"/>
      <c r="H209" s="589"/>
    </row>
    <row r="210" spans="1:11" s="585" customFormat="1" ht="36.75" customHeight="1">
      <c r="A210" s="598">
        <v>2800</v>
      </c>
      <c r="B210" s="196" t="s">
        <v>457</v>
      </c>
      <c r="C210" s="173" t="s">
        <v>188</v>
      </c>
      <c r="D210" s="174" t="s">
        <v>188</v>
      </c>
      <c r="E210" s="600" t="s">
        <v>458</v>
      </c>
      <c r="F210" s="544">
        <f>G210+H210</f>
        <v>801663.37340000004</v>
      </c>
      <c r="G210" s="544">
        <f>G212+G215+G224+G229+G234+G237</f>
        <v>56288.390399999997</v>
      </c>
      <c r="H210" s="523">
        <f>H212+H215+H224+H229+H234+H237</f>
        <v>745374.98300000001</v>
      </c>
      <c r="K210" s="586"/>
    </row>
    <row r="211" spans="1:11" s="562" customFormat="1" ht="13.5" customHeight="1">
      <c r="A211" s="587"/>
      <c r="B211" s="159"/>
      <c r="C211" s="160"/>
      <c r="D211" s="161"/>
      <c r="E211" s="588" t="s">
        <v>191</v>
      </c>
      <c r="F211" s="589"/>
      <c r="G211" s="589"/>
      <c r="H211" s="589"/>
    </row>
    <row r="212" spans="1:11" s="562" customFormat="1" ht="13.5" customHeight="1">
      <c r="A212" s="590">
        <v>2810</v>
      </c>
      <c r="B212" s="198" t="s">
        <v>457</v>
      </c>
      <c r="C212" s="182" t="s">
        <v>13</v>
      </c>
      <c r="D212" s="183" t="s">
        <v>188</v>
      </c>
      <c r="E212" s="591" t="s">
        <v>461</v>
      </c>
      <c r="F212" s="595">
        <f>G212+H212</f>
        <v>495861.4</v>
      </c>
      <c r="G212" s="595">
        <f>'[2]hangst sport'!F32</f>
        <v>11450</v>
      </c>
      <c r="H212" s="595">
        <f>H214</f>
        <v>484411.4</v>
      </c>
    </row>
    <row r="213" spans="1:11" s="594" customFormat="1" ht="12" customHeight="1">
      <c r="A213" s="590"/>
      <c r="B213" s="159"/>
      <c r="C213" s="173"/>
      <c r="D213" s="174"/>
      <c r="E213" s="588" t="s">
        <v>194</v>
      </c>
      <c r="F213" s="593"/>
      <c r="G213" s="593"/>
      <c r="H213" s="593"/>
    </row>
    <row r="214" spans="1:11" s="562" customFormat="1" ht="17.25">
      <c r="A214" s="590">
        <v>2811</v>
      </c>
      <c r="B214" s="198" t="s">
        <v>457</v>
      </c>
      <c r="C214" s="182" t="s">
        <v>13</v>
      </c>
      <c r="D214" s="183" t="s">
        <v>13</v>
      </c>
      <c r="E214" s="588" t="s">
        <v>461</v>
      </c>
      <c r="F214" s="595">
        <f>G214+H214</f>
        <v>495861.4</v>
      </c>
      <c r="G214" s="595">
        <f>'[2]hangst sport'!F32</f>
        <v>11450</v>
      </c>
      <c r="H214" s="595">
        <f>'[2]hangst sport'!F151</f>
        <v>484411.4</v>
      </c>
    </row>
    <row r="215" spans="1:11" s="562" customFormat="1" ht="17.25">
      <c r="A215" s="590">
        <v>2820</v>
      </c>
      <c r="B215" s="196" t="s">
        <v>457</v>
      </c>
      <c r="C215" s="173" t="s">
        <v>182</v>
      </c>
      <c r="D215" s="174" t="s">
        <v>188</v>
      </c>
      <c r="E215" s="591" t="s">
        <v>463</v>
      </c>
      <c r="F215" s="589">
        <f>G215+H215</f>
        <v>300294.67340000003</v>
      </c>
      <c r="G215" s="589">
        <f>G217+G218+G219+G220+G221+G222+G223</f>
        <v>39331.090399999994</v>
      </c>
      <c r="H215" s="595">
        <f>H217+H218+H219+H220+H221+H222+H223</f>
        <v>260963.58300000001</v>
      </c>
    </row>
    <row r="216" spans="1:11" s="594" customFormat="1" ht="13.5" customHeight="1">
      <c r="A216" s="590"/>
      <c r="B216" s="159"/>
      <c r="C216" s="173"/>
      <c r="D216" s="174"/>
      <c r="E216" s="588" t="s">
        <v>194</v>
      </c>
      <c r="F216" s="592"/>
      <c r="G216" s="592"/>
      <c r="H216" s="593"/>
    </row>
    <row r="217" spans="1:11" s="562" customFormat="1" ht="17.25">
      <c r="A217" s="590">
        <v>2821</v>
      </c>
      <c r="B217" s="198" t="s">
        <v>457</v>
      </c>
      <c r="C217" s="182" t="s">
        <v>182</v>
      </c>
      <c r="D217" s="183" t="s">
        <v>13</v>
      </c>
      <c r="E217" s="588" t="s">
        <v>466</v>
      </c>
      <c r="F217" s="595">
        <f t="shared" ref="F217:F223" si="3">G217+H217</f>
        <v>64083.283000000003</v>
      </c>
      <c r="G217" s="595">
        <f>'[2]kentr. grad'!F33</f>
        <v>15414.4</v>
      </c>
      <c r="H217" s="595">
        <f>'[2]kentr. grad'!F151</f>
        <v>48668.883000000002</v>
      </c>
    </row>
    <row r="218" spans="1:11" s="562" customFormat="1" ht="17.25" hidden="1">
      <c r="A218" s="590">
        <v>2822</v>
      </c>
      <c r="B218" s="198" t="s">
        <v>457</v>
      </c>
      <c r="C218" s="182" t="s">
        <v>182</v>
      </c>
      <c r="D218" s="183" t="s">
        <v>182</v>
      </c>
      <c r="E218" s="588" t="s">
        <v>467</v>
      </c>
      <c r="F218" s="589">
        <f t="shared" si="3"/>
        <v>0</v>
      </c>
      <c r="G218" s="589"/>
      <c r="H218" s="595"/>
    </row>
    <row r="219" spans="1:11" s="562" customFormat="1" ht="17.25">
      <c r="A219" s="590">
        <v>2823</v>
      </c>
      <c r="B219" s="198" t="s">
        <v>457</v>
      </c>
      <c r="C219" s="182" t="s">
        <v>182</v>
      </c>
      <c r="D219" s="183" t="s">
        <v>183</v>
      </c>
      <c r="E219" s="588" t="s">
        <v>468</v>
      </c>
      <c r="F219" s="589">
        <f t="shared" si="3"/>
        <v>234980.46000000002</v>
      </c>
      <c r="G219" s="589">
        <f>'[2]mshak palat'!F32+'[2]mshak palat (2)'!F32</f>
        <v>22685.759999999998</v>
      </c>
      <c r="H219" s="595">
        <f>'[2]mshak palat'!F150</f>
        <v>212294.7</v>
      </c>
    </row>
    <row r="220" spans="1:11" s="562" customFormat="1" ht="17.25">
      <c r="A220" s="590">
        <v>2824</v>
      </c>
      <c r="B220" s="198" t="s">
        <v>457</v>
      </c>
      <c r="C220" s="182" t="s">
        <v>182</v>
      </c>
      <c r="D220" s="183" t="s">
        <v>184</v>
      </c>
      <c r="E220" s="588" t="s">
        <v>469</v>
      </c>
      <c r="F220" s="589">
        <f t="shared" si="3"/>
        <v>1230.9304</v>
      </c>
      <c r="G220" s="589">
        <f>'[2]mshak kazm'!F32</f>
        <v>1230.9304</v>
      </c>
      <c r="H220" s="595">
        <f>'[2]mshak kazm'!F150</f>
        <v>0</v>
      </c>
    </row>
    <row r="221" spans="1:11" s="562" customFormat="1" ht="17.25" hidden="1">
      <c r="A221" s="590">
        <v>2825</v>
      </c>
      <c r="B221" s="198" t="s">
        <v>457</v>
      </c>
      <c r="C221" s="182" t="s">
        <v>182</v>
      </c>
      <c r="D221" s="183" t="s">
        <v>219</v>
      </c>
      <c r="E221" s="588" t="s">
        <v>471</v>
      </c>
      <c r="F221" s="595">
        <f t="shared" si="3"/>
        <v>0</v>
      </c>
      <c r="G221" s="595"/>
      <c r="H221" s="595"/>
    </row>
    <row r="222" spans="1:11" s="562" customFormat="1" ht="17.25" hidden="1">
      <c r="A222" s="590">
        <v>2826</v>
      </c>
      <c r="B222" s="198" t="s">
        <v>457</v>
      </c>
      <c r="C222" s="182" t="s">
        <v>182</v>
      </c>
      <c r="D222" s="183" t="s">
        <v>224</v>
      </c>
      <c r="E222" s="588" t="s">
        <v>472</v>
      </c>
      <c r="F222" s="595">
        <f t="shared" si="3"/>
        <v>0</v>
      </c>
      <c r="G222" s="595"/>
      <c r="H222" s="595"/>
    </row>
    <row r="223" spans="1:11" s="562" customFormat="1" ht="27" hidden="1">
      <c r="A223" s="590">
        <v>2827</v>
      </c>
      <c r="B223" s="198" t="s">
        <v>457</v>
      </c>
      <c r="C223" s="182" t="s">
        <v>182</v>
      </c>
      <c r="D223" s="183" t="s">
        <v>229</v>
      </c>
      <c r="E223" s="588" t="s">
        <v>473</v>
      </c>
      <c r="F223" s="595">
        <f t="shared" si="3"/>
        <v>0</v>
      </c>
      <c r="G223" s="595"/>
      <c r="H223" s="595"/>
    </row>
    <row r="224" spans="1:11" s="562" customFormat="1" ht="40.5">
      <c r="A224" s="590">
        <v>2830</v>
      </c>
      <c r="B224" s="196" t="s">
        <v>457</v>
      </c>
      <c r="C224" s="173" t="s">
        <v>183</v>
      </c>
      <c r="D224" s="174" t="s">
        <v>188</v>
      </c>
      <c r="E224" s="591" t="s">
        <v>474</v>
      </c>
      <c r="F224" s="595">
        <f>G224+H224</f>
        <v>3222.3</v>
      </c>
      <c r="G224" s="595">
        <f>G226+G227+G228</f>
        <v>3222.3</v>
      </c>
      <c r="H224" s="595">
        <f>H226+H227+H228</f>
        <v>0</v>
      </c>
    </row>
    <row r="225" spans="1:8" s="594" customFormat="1" ht="11.25" customHeight="1">
      <c r="A225" s="590"/>
      <c r="B225" s="159"/>
      <c r="C225" s="173"/>
      <c r="D225" s="174"/>
      <c r="E225" s="588" t="s">
        <v>194</v>
      </c>
      <c r="F225" s="592"/>
      <c r="G225" s="592"/>
      <c r="H225" s="593"/>
    </row>
    <row r="226" spans="1:8" s="562" customFormat="1" ht="12.75" customHeight="1">
      <c r="A226" s="590">
        <v>2831</v>
      </c>
      <c r="B226" s="198" t="s">
        <v>457</v>
      </c>
      <c r="C226" s="182" t="s">
        <v>183</v>
      </c>
      <c r="D226" s="183" t="s">
        <v>13</v>
      </c>
      <c r="E226" s="588" t="s">
        <v>476</v>
      </c>
      <c r="F226" s="595">
        <f>G226+H226</f>
        <v>350</v>
      </c>
      <c r="G226" s="595">
        <f>[2]herutahax!F32</f>
        <v>350</v>
      </c>
      <c r="H226" s="595">
        <f>[2]herutahax!F150</f>
        <v>0</v>
      </c>
    </row>
    <row r="227" spans="1:8" s="562" customFormat="1" ht="17.25" hidden="1">
      <c r="A227" s="590">
        <v>2832</v>
      </c>
      <c r="B227" s="198" t="s">
        <v>457</v>
      </c>
      <c r="C227" s="182" t="s">
        <v>183</v>
      </c>
      <c r="D227" s="183" t="s">
        <v>182</v>
      </c>
      <c r="E227" s="588" t="s">
        <v>477</v>
      </c>
      <c r="F227" s="595">
        <f>G227+H227</f>
        <v>0</v>
      </c>
      <c r="G227" s="595"/>
      <c r="H227" s="595"/>
    </row>
    <row r="228" spans="1:8" s="562" customFormat="1" ht="14.25" customHeight="1">
      <c r="A228" s="590">
        <v>2833</v>
      </c>
      <c r="B228" s="198" t="s">
        <v>457</v>
      </c>
      <c r="C228" s="182" t="s">
        <v>183</v>
      </c>
      <c r="D228" s="183" t="s">
        <v>183</v>
      </c>
      <c r="E228" s="588" t="s">
        <v>478</v>
      </c>
      <c r="F228" s="595">
        <f>G228+H228</f>
        <v>2872.3</v>
      </c>
      <c r="G228" s="595">
        <f>[2]texekat!F32</f>
        <v>2872.3</v>
      </c>
      <c r="H228" s="595">
        <f>[2]texekat!F150</f>
        <v>0</v>
      </c>
    </row>
    <row r="229" spans="1:8" s="562" customFormat="1" ht="13.5" customHeight="1">
      <c r="A229" s="590">
        <v>2840</v>
      </c>
      <c r="B229" s="196" t="s">
        <v>457</v>
      </c>
      <c r="C229" s="173" t="s">
        <v>184</v>
      </c>
      <c r="D229" s="174" t="s">
        <v>188</v>
      </c>
      <c r="E229" s="591" t="s">
        <v>479</v>
      </c>
      <c r="F229" s="595">
        <f>G229+H229</f>
        <v>2285</v>
      </c>
      <c r="G229" s="595">
        <f>G231+G232+G233</f>
        <v>2285</v>
      </c>
      <c r="H229" s="595">
        <f>H231+H232+H233</f>
        <v>0</v>
      </c>
    </row>
    <row r="230" spans="1:8" s="594" customFormat="1" ht="14.25" hidden="1" customHeight="1">
      <c r="A230" s="590"/>
      <c r="B230" s="159"/>
      <c r="C230" s="173"/>
      <c r="D230" s="174"/>
      <c r="E230" s="588" t="s">
        <v>194</v>
      </c>
      <c r="F230" s="593"/>
      <c r="G230" s="593"/>
      <c r="H230" s="593"/>
    </row>
    <row r="231" spans="1:8" s="562" customFormat="1" ht="14.25" hidden="1" customHeight="1">
      <c r="A231" s="590">
        <v>2841</v>
      </c>
      <c r="B231" s="198" t="s">
        <v>457</v>
      </c>
      <c r="C231" s="182" t="s">
        <v>184</v>
      </c>
      <c r="D231" s="183" t="s">
        <v>13</v>
      </c>
      <c r="E231" s="588" t="s">
        <v>482</v>
      </c>
      <c r="F231" s="595">
        <f>G231+H231</f>
        <v>0</v>
      </c>
      <c r="G231" s="595"/>
      <c r="H231" s="595"/>
    </row>
    <row r="232" spans="1:8" s="562" customFormat="1" ht="14.25" customHeight="1">
      <c r="A232" s="590">
        <v>2842</v>
      </c>
      <c r="B232" s="198" t="s">
        <v>457</v>
      </c>
      <c r="C232" s="182" t="s">
        <v>184</v>
      </c>
      <c r="D232" s="183" t="s">
        <v>182</v>
      </c>
      <c r="E232" s="588" t="s">
        <v>483</v>
      </c>
      <c r="F232" s="595">
        <f>G232+H232</f>
        <v>1335</v>
      </c>
      <c r="G232" s="595">
        <f>'[2]qax. kusakc.'!F32</f>
        <v>1335</v>
      </c>
      <c r="H232" s="595"/>
    </row>
    <row r="233" spans="1:8" s="562" customFormat="1" ht="14.25" customHeight="1">
      <c r="A233" s="590">
        <v>2843</v>
      </c>
      <c r="B233" s="198" t="s">
        <v>457</v>
      </c>
      <c r="C233" s="182" t="s">
        <v>184</v>
      </c>
      <c r="D233" s="183" t="s">
        <v>183</v>
      </c>
      <c r="E233" s="588" t="s">
        <v>479</v>
      </c>
      <c r="F233" s="595">
        <f>G233+H233</f>
        <v>950</v>
      </c>
      <c r="G233" s="595">
        <f>[2]kronakan!F32</f>
        <v>950</v>
      </c>
      <c r="H233" s="595"/>
    </row>
    <row r="234" spans="1:8" s="562" customFormat="1" ht="14.25" customHeight="1">
      <c r="A234" s="590">
        <v>2850</v>
      </c>
      <c r="B234" s="196" t="s">
        <v>457</v>
      </c>
      <c r="C234" s="173" t="s">
        <v>219</v>
      </c>
      <c r="D234" s="174" t="s">
        <v>188</v>
      </c>
      <c r="E234" s="601" t="s">
        <v>484</v>
      </c>
      <c r="F234" s="595">
        <f>G234+H234</f>
        <v>0</v>
      </c>
      <c r="G234" s="595">
        <f>G236</f>
        <v>0</v>
      </c>
      <c r="H234" s="595">
        <f>H236</f>
        <v>0</v>
      </c>
    </row>
    <row r="235" spans="1:8" s="594" customFormat="1" ht="14.25" customHeight="1">
      <c r="A235" s="590"/>
      <c r="B235" s="159"/>
      <c r="C235" s="173"/>
      <c r="D235" s="174"/>
      <c r="E235" s="588" t="s">
        <v>194</v>
      </c>
      <c r="F235" s="592"/>
      <c r="G235" s="592"/>
      <c r="H235" s="593"/>
    </row>
    <row r="236" spans="1:8" s="562" customFormat="1" ht="14.25" customHeight="1">
      <c r="A236" s="590">
        <v>2851</v>
      </c>
      <c r="B236" s="196" t="s">
        <v>457</v>
      </c>
      <c r="C236" s="173" t="s">
        <v>219</v>
      </c>
      <c r="D236" s="174" t="s">
        <v>13</v>
      </c>
      <c r="E236" s="602" t="s">
        <v>484</v>
      </c>
      <c r="F236" s="595">
        <f>G236+H236</f>
        <v>0</v>
      </c>
      <c r="G236" s="595"/>
      <c r="H236" s="595"/>
    </row>
    <row r="237" spans="1:8" s="562" customFormat="1" ht="14.25" customHeight="1">
      <c r="A237" s="590">
        <v>2860</v>
      </c>
      <c r="B237" s="196" t="s">
        <v>457</v>
      </c>
      <c r="C237" s="173" t="s">
        <v>224</v>
      </c>
      <c r="D237" s="174" t="s">
        <v>188</v>
      </c>
      <c r="E237" s="601" t="s">
        <v>487</v>
      </c>
      <c r="F237" s="595">
        <f>G237+H237</f>
        <v>0</v>
      </c>
      <c r="G237" s="595">
        <f>G239</f>
        <v>0</v>
      </c>
      <c r="H237" s="595">
        <f>H239</f>
        <v>0</v>
      </c>
    </row>
    <row r="238" spans="1:8" s="594" customFormat="1" ht="14.25" customHeight="1">
      <c r="A238" s="590"/>
      <c r="B238" s="159"/>
      <c r="C238" s="173"/>
      <c r="D238" s="174"/>
      <c r="E238" s="588" t="s">
        <v>194</v>
      </c>
      <c r="F238" s="592"/>
      <c r="G238" s="592"/>
      <c r="H238" s="593"/>
    </row>
    <row r="239" spans="1:8" s="562" customFormat="1" ht="14.25" customHeight="1">
      <c r="A239" s="590">
        <v>2861</v>
      </c>
      <c r="B239" s="198" t="s">
        <v>457</v>
      </c>
      <c r="C239" s="182" t="s">
        <v>224</v>
      </c>
      <c r="D239" s="183" t="s">
        <v>13</v>
      </c>
      <c r="E239" s="602" t="s">
        <v>487</v>
      </c>
      <c r="F239" s="595">
        <f>G239+H239</f>
        <v>0</v>
      </c>
      <c r="G239" s="589"/>
      <c r="H239" s="589"/>
    </row>
    <row r="240" spans="1:8" s="585" customFormat="1" ht="14.25" customHeight="1">
      <c r="A240" s="598">
        <v>2900</v>
      </c>
      <c r="B240" s="196" t="s">
        <v>490</v>
      </c>
      <c r="C240" s="173" t="s">
        <v>188</v>
      </c>
      <c r="D240" s="174" t="s">
        <v>188</v>
      </c>
      <c r="E240" s="599" t="s">
        <v>684</v>
      </c>
      <c r="F240" s="544">
        <f>G240+H240</f>
        <v>308133.95600000001</v>
      </c>
      <c r="G240" s="603">
        <f>G242+G246+G250+G254+G258+G262+G265+G268</f>
        <v>277494.5</v>
      </c>
      <c r="H240" s="523">
        <f>H242+H246+H250+H254+H258+H262+H265+H268</f>
        <v>30639.455999999998</v>
      </c>
    </row>
    <row r="241" spans="1:8" s="562" customFormat="1" ht="13.5" customHeight="1">
      <c r="A241" s="587"/>
      <c r="B241" s="159"/>
      <c r="C241" s="160"/>
      <c r="D241" s="161"/>
      <c r="E241" s="588" t="s">
        <v>191</v>
      </c>
      <c r="F241" s="589"/>
      <c r="G241" s="589"/>
      <c r="H241" s="595"/>
    </row>
    <row r="242" spans="1:8" s="562" customFormat="1" ht="14.25" customHeight="1">
      <c r="A242" s="590">
        <v>2910</v>
      </c>
      <c r="B242" s="196" t="s">
        <v>490</v>
      </c>
      <c r="C242" s="173" t="s">
        <v>13</v>
      </c>
      <c r="D242" s="174" t="s">
        <v>188</v>
      </c>
      <c r="E242" s="591" t="s">
        <v>494</v>
      </c>
      <c r="F242" s="589">
        <f>G242+H242</f>
        <v>225172.55600000001</v>
      </c>
      <c r="G242" s="589">
        <f>G244+G245</f>
        <v>194533.1</v>
      </c>
      <c r="H242" s="595">
        <f>H244+H245</f>
        <v>30639.455999999998</v>
      </c>
    </row>
    <row r="243" spans="1:8" s="594" customFormat="1" ht="13.5" customHeight="1">
      <c r="A243" s="590"/>
      <c r="B243" s="159"/>
      <c r="C243" s="173"/>
      <c r="D243" s="174"/>
      <c r="E243" s="588" t="s">
        <v>194</v>
      </c>
      <c r="F243" s="592"/>
      <c r="G243" s="592"/>
      <c r="H243" s="593"/>
    </row>
    <row r="244" spans="1:8" s="562" customFormat="1" ht="12.75" customHeight="1">
      <c r="A244" s="590">
        <v>2911</v>
      </c>
      <c r="B244" s="198" t="s">
        <v>490</v>
      </c>
      <c r="C244" s="182" t="s">
        <v>13</v>
      </c>
      <c r="D244" s="183" t="s">
        <v>13</v>
      </c>
      <c r="E244" s="588" t="s">
        <v>496</v>
      </c>
      <c r="F244" s="589">
        <f>G244+H244</f>
        <v>225172.55600000001</v>
      </c>
      <c r="G244" s="589">
        <f>'[2]yndameny mankap.'!F32</f>
        <v>194533.1</v>
      </c>
      <c r="H244" s="595">
        <f>'[2]yndameny mankap.'!F150</f>
        <v>30639.455999999998</v>
      </c>
    </row>
    <row r="245" spans="1:8" s="562" customFormat="1" ht="17.25" hidden="1">
      <c r="A245" s="590">
        <v>2912</v>
      </c>
      <c r="B245" s="198" t="s">
        <v>490</v>
      </c>
      <c r="C245" s="182" t="s">
        <v>13</v>
      </c>
      <c r="D245" s="183" t="s">
        <v>182</v>
      </c>
      <c r="E245" s="588" t="s">
        <v>497</v>
      </c>
      <c r="F245" s="589">
        <f>G245+H245</f>
        <v>0</v>
      </c>
      <c r="G245" s="589"/>
      <c r="H245" s="595"/>
    </row>
    <row r="246" spans="1:8" s="562" customFormat="1" ht="17.25">
      <c r="A246" s="590">
        <v>2920</v>
      </c>
      <c r="B246" s="196" t="s">
        <v>490</v>
      </c>
      <c r="C246" s="173" t="s">
        <v>182</v>
      </c>
      <c r="D246" s="174" t="s">
        <v>188</v>
      </c>
      <c r="E246" s="591" t="s">
        <v>499</v>
      </c>
      <c r="F246" s="589">
        <f>G246+H246</f>
        <v>0</v>
      </c>
      <c r="G246" s="589">
        <f>G248+G249</f>
        <v>0</v>
      </c>
      <c r="H246" s="595">
        <f>H248+H249</f>
        <v>0</v>
      </c>
    </row>
    <row r="247" spans="1:8" s="594" customFormat="1" ht="15" customHeight="1">
      <c r="A247" s="590"/>
      <c r="B247" s="159"/>
      <c r="C247" s="173"/>
      <c r="D247" s="174"/>
      <c r="E247" s="588" t="s">
        <v>194</v>
      </c>
      <c r="F247" s="592"/>
      <c r="G247" s="592"/>
      <c r="H247" s="593"/>
    </row>
    <row r="248" spans="1:8" s="562" customFormat="1" ht="17.25">
      <c r="A248" s="590">
        <v>2921</v>
      </c>
      <c r="B248" s="198" t="s">
        <v>490</v>
      </c>
      <c r="C248" s="182" t="s">
        <v>182</v>
      </c>
      <c r="D248" s="183" t="s">
        <v>13</v>
      </c>
      <c r="E248" s="588" t="s">
        <v>502</v>
      </c>
      <c r="F248" s="589">
        <f>G248+H248</f>
        <v>0</v>
      </c>
      <c r="G248" s="589">
        <f>'[2]himn,krt'!F32</f>
        <v>0</v>
      </c>
      <c r="H248" s="595"/>
    </row>
    <row r="249" spans="1:8" s="562" customFormat="1" ht="17.25" hidden="1">
      <c r="A249" s="590">
        <v>2922</v>
      </c>
      <c r="B249" s="198" t="s">
        <v>490</v>
      </c>
      <c r="C249" s="182" t="s">
        <v>182</v>
      </c>
      <c r="D249" s="183" t="s">
        <v>182</v>
      </c>
      <c r="E249" s="588" t="s">
        <v>503</v>
      </c>
      <c r="F249" s="589">
        <f>G249+H249</f>
        <v>0</v>
      </c>
      <c r="G249" s="589">
        <f>[2]gisherotik!F32</f>
        <v>0</v>
      </c>
      <c r="H249" s="595">
        <f>[2]gisherotik!F150</f>
        <v>0</v>
      </c>
    </row>
    <row r="250" spans="1:8" s="562" customFormat="1" ht="40.5" hidden="1">
      <c r="A250" s="590">
        <v>2930</v>
      </c>
      <c r="B250" s="196" t="s">
        <v>490</v>
      </c>
      <c r="C250" s="173" t="s">
        <v>183</v>
      </c>
      <c r="D250" s="174" t="s">
        <v>188</v>
      </c>
      <c r="E250" s="591" t="s">
        <v>505</v>
      </c>
      <c r="F250" s="589">
        <f>G250+H250</f>
        <v>0</v>
      </c>
      <c r="G250" s="589">
        <f>G252+G253</f>
        <v>0</v>
      </c>
      <c r="H250" s="595">
        <f>H252+H253</f>
        <v>0</v>
      </c>
    </row>
    <row r="251" spans="1:8" s="594" customFormat="1" ht="15" hidden="1" customHeight="1">
      <c r="A251" s="590"/>
      <c r="B251" s="159"/>
      <c r="C251" s="173"/>
      <c r="D251" s="174"/>
      <c r="E251" s="588" t="s">
        <v>194</v>
      </c>
      <c r="F251" s="592"/>
      <c r="G251" s="592"/>
      <c r="H251" s="593"/>
    </row>
    <row r="252" spans="1:8" s="562" customFormat="1" ht="27" hidden="1">
      <c r="A252" s="590">
        <v>2931</v>
      </c>
      <c r="B252" s="198" t="s">
        <v>490</v>
      </c>
      <c r="C252" s="182" t="s">
        <v>183</v>
      </c>
      <c r="D252" s="183" t="s">
        <v>13</v>
      </c>
      <c r="E252" s="588" t="s">
        <v>508</v>
      </c>
      <c r="F252" s="589">
        <f>G252+H252</f>
        <v>0</v>
      </c>
      <c r="G252" s="589"/>
      <c r="H252" s="595"/>
    </row>
    <row r="253" spans="1:8" s="562" customFormat="1" ht="17.25" hidden="1">
      <c r="A253" s="590">
        <v>2932</v>
      </c>
      <c r="B253" s="198" t="s">
        <v>490</v>
      </c>
      <c r="C253" s="182" t="s">
        <v>183</v>
      </c>
      <c r="D253" s="183" t="s">
        <v>182</v>
      </c>
      <c r="E253" s="588" t="s">
        <v>509</v>
      </c>
      <c r="F253" s="589">
        <f>G253+H253</f>
        <v>0</v>
      </c>
      <c r="G253" s="589"/>
      <c r="H253" s="595"/>
    </row>
    <row r="254" spans="1:8" s="562" customFormat="1" ht="17.25" hidden="1">
      <c r="A254" s="590">
        <v>2940</v>
      </c>
      <c r="B254" s="196" t="s">
        <v>490</v>
      </c>
      <c r="C254" s="173" t="s">
        <v>184</v>
      </c>
      <c r="D254" s="174" t="s">
        <v>188</v>
      </c>
      <c r="E254" s="591" t="s">
        <v>511</v>
      </c>
      <c r="F254" s="595">
        <f>G254+H254</f>
        <v>0</v>
      </c>
      <c r="G254" s="595">
        <f>G256+G257</f>
        <v>0</v>
      </c>
      <c r="H254" s="595">
        <f>H256+H257</f>
        <v>0</v>
      </c>
    </row>
    <row r="255" spans="1:8" s="594" customFormat="1" ht="17.25" hidden="1" customHeight="1">
      <c r="A255" s="590"/>
      <c r="B255" s="159"/>
      <c r="C255" s="173"/>
      <c r="D255" s="174"/>
      <c r="E255" s="588" t="s">
        <v>194</v>
      </c>
      <c r="F255" s="592"/>
      <c r="G255" s="592"/>
      <c r="H255" s="592"/>
    </row>
    <row r="256" spans="1:8" s="562" customFormat="1" ht="15.75" hidden="1" customHeight="1">
      <c r="A256" s="590">
        <v>2941</v>
      </c>
      <c r="B256" s="198" t="s">
        <v>490</v>
      </c>
      <c r="C256" s="182" t="s">
        <v>184</v>
      </c>
      <c r="D256" s="183" t="s">
        <v>13</v>
      </c>
      <c r="E256" s="588" t="s">
        <v>513</v>
      </c>
      <c r="F256" s="595">
        <f>G256+H256</f>
        <v>0</v>
      </c>
      <c r="G256" s="595">
        <f>'[2]barcraguyn krt.'!F174</f>
        <v>0</v>
      </c>
      <c r="H256" s="589"/>
    </row>
    <row r="257" spans="1:8" s="562" customFormat="1" ht="17.25" hidden="1">
      <c r="A257" s="590">
        <v>2942</v>
      </c>
      <c r="B257" s="198" t="s">
        <v>490</v>
      </c>
      <c r="C257" s="182" t="s">
        <v>184</v>
      </c>
      <c r="D257" s="183" t="s">
        <v>182</v>
      </c>
      <c r="E257" s="588" t="s">
        <v>514</v>
      </c>
      <c r="F257" s="589">
        <f>G257+H257</f>
        <v>0</v>
      </c>
      <c r="G257" s="589"/>
      <c r="H257" s="589"/>
    </row>
    <row r="258" spans="1:8" s="562" customFormat="1" ht="15.75" customHeight="1">
      <c r="A258" s="590">
        <v>2950</v>
      </c>
      <c r="B258" s="196" t="s">
        <v>490</v>
      </c>
      <c r="C258" s="173" t="s">
        <v>219</v>
      </c>
      <c r="D258" s="174" t="s">
        <v>188</v>
      </c>
      <c r="E258" s="591" t="s">
        <v>516</v>
      </c>
      <c r="F258" s="589">
        <f>G258+H258</f>
        <v>82961.399999999994</v>
      </c>
      <c r="G258" s="589">
        <f>G260+G261</f>
        <v>82961.399999999994</v>
      </c>
      <c r="H258" s="595">
        <f>H260</f>
        <v>0</v>
      </c>
    </row>
    <row r="259" spans="1:8" s="594" customFormat="1" ht="10.5" customHeight="1">
      <c r="A259" s="590"/>
      <c r="B259" s="159"/>
      <c r="C259" s="173"/>
      <c r="D259" s="174"/>
      <c r="E259" s="588" t="s">
        <v>194</v>
      </c>
      <c r="F259" s="592"/>
      <c r="G259" s="592"/>
      <c r="H259" s="593"/>
    </row>
    <row r="260" spans="1:8" s="562" customFormat="1" ht="12.75" customHeight="1">
      <c r="A260" s="590">
        <v>2951</v>
      </c>
      <c r="B260" s="198" t="s">
        <v>490</v>
      </c>
      <c r="C260" s="182" t="s">
        <v>219</v>
      </c>
      <c r="D260" s="183" t="s">
        <v>13</v>
      </c>
      <c r="E260" s="588" t="s">
        <v>519</v>
      </c>
      <c r="F260" s="589">
        <f>G260+H260</f>
        <v>82961.399999999994</v>
      </c>
      <c r="G260" s="589">
        <f>'[2]yndam arvest erash'!F32</f>
        <v>82961.399999999994</v>
      </c>
      <c r="H260" s="595">
        <f>'[2]yndam arvest erash'!J151</f>
        <v>0</v>
      </c>
    </row>
    <row r="261" spans="1:8" s="562" customFormat="1" ht="17.25" hidden="1">
      <c r="A261" s="590">
        <v>2952</v>
      </c>
      <c r="B261" s="198" t="s">
        <v>490</v>
      </c>
      <c r="C261" s="182" t="s">
        <v>219</v>
      </c>
      <c r="D261" s="183" t="s">
        <v>182</v>
      </c>
      <c r="E261" s="588" t="s">
        <v>520</v>
      </c>
      <c r="F261" s="589">
        <f>G261+H261</f>
        <v>0</v>
      </c>
      <c r="G261" s="589"/>
      <c r="H261" s="595"/>
    </row>
    <row r="262" spans="1:8" s="562" customFormat="1" ht="27" hidden="1">
      <c r="A262" s="590">
        <v>2960</v>
      </c>
      <c r="B262" s="196" t="s">
        <v>490</v>
      </c>
      <c r="C262" s="173" t="s">
        <v>224</v>
      </c>
      <c r="D262" s="174" t="s">
        <v>188</v>
      </c>
      <c r="E262" s="591" t="s">
        <v>521</v>
      </c>
      <c r="F262" s="589">
        <f>G262+H262</f>
        <v>0</v>
      </c>
      <c r="G262" s="589">
        <f>G264</f>
        <v>0</v>
      </c>
      <c r="H262" s="595">
        <f>H264</f>
        <v>0</v>
      </c>
    </row>
    <row r="263" spans="1:8" s="594" customFormat="1" ht="15" hidden="1" customHeight="1">
      <c r="A263" s="590"/>
      <c r="B263" s="159"/>
      <c r="C263" s="173"/>
      <c r="D263" s="174"/>
      <c r="E263" s="588" t="s">
        <v>194</v>
      </c>
      <c r="F263" s="592"/>
      <c r="G263" s="592"/>
      <c r="H263" s="593"/>
    </row>
    <row r="264" spans="1:8" s="562" customFormat="1" ht="27" hidden="1">
      <c r="A264" s="590">
        <v>2961</v>
      </c>
      <c r="B264" s="198" t="s">
        <v>490</v>
      </c>
      <c r="C264" s="182" t="s">
        <v>224</v>
      </c>
      <c r="D264" s="183" t="s">
        <v>13</v>
      </c>
      <c r="E264" s="588" t="s">
        <v>521</v>
      </c>
      <c r="F264" s="589">
        <f>G264+H264</f>
        <v>0</v>
      </c>
      <c r="G264" s="589"/>
      <c r="H264" s="595"/>
    </row>
    <row r="265" spans="1:8" s="562" customFormat="1" ht="27" hidden="1">
      <c r="A265" s="590">
        <v>2970</v>
      </c>
      <c r="B265" s="196" t="s">
        <v>490</v>
      </c>
      <c r="C265" s="173" t="s">
        <v>229</v>
      </c>
      <c r="D265" s="174" t="s">
        <v>188</v>
      </c>
      <c r="E265" s="591" t="s">
        <v>524</v>
      </c>
      <c r="F265" s="589">
        <f>G265+H265</f>
        <v>0</v>
      </c>
      <c r="G265" s="589">
        <f>G267</f>
        <v>0</v>
      </c>
      <c r="H265" s="595">
        <f>H267</f>
        <v>0</v>
      </c>
    </row>
    <row r="266" spans="1:8" s="594" customFormat="1" ht="15" hidden="1" customHeight="1">
      <c r="A266" s="590"/>
      <c r="B266" s="159"/>
      <c r="C266" s="173"/>
      <c r="D266" s="174"/>
      <c r="E266" s="588" t="s">
        <v>194</v>
      </c>
      <c r="F266" s="592"/>
      <c r="G266" s="592"/>
      <c r="H266" s="593"/>
    </row>
    <row r="267" spans="1:8" s="562" customFormat="1" ht="27" hidden="1">
      <c r="A267" s="590">
        <v>2971</v>
      </c>
      <c r="B267" s="198" t="s">
        <v>490</v>
      </c>
      <c r="C267" s="182" t="s">
        <v>229</v>
      </c>
      <c r="D267" s="183" t="s">
        <v>13</v>
      </c>
      <c r="E267" s="588" t="s">
        <v>524</v>
      </c>
      <c r="F267" s="589">
        <f>G267+H267</f>
        <v>0</v>
      </c>
      <c r="G267" s="589"/>
      <c r="H267" s="595"/>
    </row>
    <row r="268" spans="1:8" s="562" customFormat="1" ht="17.25" hidden="1">
      <c r="A268" s="590">
        <v>2980</v>
      </c>
      <c r="B268" s="196" t="s">
        <v>490</v>
      </c>
      <c r="C268" s="173" t="s">
        <v>231</v>
      </c>
      <c r="D268" s="174" t="s">
        <v>188</v>
      </c>
      <c r="E268" s="591" t="s">
        <v>527</v>
      </c>
      <c r="F268" s="589">
        <f>G268+H268</f>
        <v>0</v>
      </c>
      <c r="G268" s="589">
        <f>G270</f>
        <v>0</v>
      </c>
      <c r="H268" s="595">
        <f>H270</f>
        <v>0</v>
      </c>
    </row>
    <row r="269" spans="1:8" s="594" customFormat="1" ht="15" hidden="1" customHeight="1">
      <c r="A269" s="590"/>
      <c r="B269" s="159"/>
      <c r="C269" s="173"/>
      <c r="D269" s="174"/>
      <c r="E269" s="588" t="s">
        <v>194</v>
      </c>
      <c r="F269" s="592"/>
      <c r="G269" s="592"/>
      <c r="H269" s="593"/>
    </row>
    <row r="270" spans="1:8" s="562" customFormat="1" ht="17.25" hidden="1">
      <c r="A270" s="590">
        <v>2981</v>
      </c>
      <c r="B270" s="198" t="s">
        <v>490</v>
      </c>
      <c r="C270" s="182" t="s">
        <v>231</v>
      </c>
      <c r="D270" s="183" t="s">
        <v>13</v>
      </c>
      <c r="E270" s="588" t="s">
        <v>527</v>
      </c>
      <c r="F270" s="589">
        <f>G270+H270</f>
        <v>0</v>
      </c>
      <c r="G270" s="589"/>
      <c r="H270" s="595"/>
    </row>
    <row r="271" spans="1:8" s="585" customFormat="1" ht="43.5">
      <c r="A271" s="598">
        <v>3000</v>
      </c>
      <c r="B271" s="196" t="s">
        <v>529</v>
      </c>
      <c r="C271" s="173" t="s">
        <v>188</v>
      </c>
      <c r="D271" s="174" t="s">
        <v>188</v>
      </c>
      <c r="E271" s="599" t="s">
        <v>685</v>
      </c>
      <c r="F271" s="523">
        <f>G271+H271</f>
        <v>4900</v>
      </c>
      <c r="G271" s="523">
        <f>G273+G277+G280+G283+G286+G289+G292+G295+G299</f>
        <v>4900</v>
      </c>
      <c r="H271" s="523">
        <f>H273+H277+H280+H283+H286+H289+H292+H295+H299</f>
        <v>0</v>
      </c>
    </row>
    <row r="272" spans="1:8" s="562" customFormat="1" ht="13.5" customHeight="1">
      <c r="A272" s="587"/>
      <c r="B272" s="159"/>
      <c r="C272" s="160"/>
      <c r="D272" s="161"/>
      <c r="E272" s="588" t="s">
        <v>191</v>
      </c>
      <c r="F272" s="595"/>
      <c r="G272" s="595"/>
      <c r="H272" s="595"/>
    </row>
    <row r="273" spans="1:8" s="562" customFormat="1" ht="17.25" hidden="1">
      <c r="A273" s="590">
        <v>3010</v>
      </c>
      <c r="B273" s="196" t="s">
        <v>529</v>
      </c>
      <c r="C273" s="173" t="s">
        <v>13</v>
      </c>
      <c r="D273" s="174" t="s">
        <v>188</v>
      </c>
      <c r="E273" s="591" t="s">
        <v>533</v>
      </c>
      <c r="F273" s="595">
        <f>G273+H273</f>
        <v>0</v>
      </c>
      <c r="G273" s="595">
        <f>G275+G276</f>
        <v>0</v>
      </c>
      <c r="H273" s="595">
        <f>H275+H276</f>
        <v>0</v>
      </c>
    </row>
    <row r="274" spans="1:8" s="594" customFormat="1" ht="15" hidden="1" customHeight="1">
      <c r="A274" s="590"/>
      <c r="B274" s="159"/>
      <c r="C274" s="173"/>
      <c r="D274" s="174"/>
      <c r="E274" s="588" t="s">
        <v>194</v>
      </c>
      <c r="F274" s="593"/>
      <c r="G274" s="593"/>
      <c r="H274" s="593"/>
    </row>
    <row r="275" spans="1:8" s="562" customFormat="1" ht="17.25" hidden="1">
      <c r="A275" s="590">
        <v>3011</v>
      </c>
      <c r="B275" s="198" t="s">
        <v>529</v>
      </c>
      <c r="C275" s="182" t="s">
        <v>13</v>
      </c>
      <c r="D275" s="183" t="s">
        <v>13</v>
      </c>
      <c r="E275" s="588" t="s">
        <v>535</v>
      </c>
      <c r="F275" s="595">
        <f>G275+H275</f>
        <v>0</v>
      </c>
      <c r="G275" s="595"/>
      <c r="H275" s="595"/>
    </row>
    <row r="276" spans="1:8" s="562" customFormat="1" ht="17.25" hidden="1">
      <c r="A276" s="590">
        <v>3012</v>
      </c>
      <c r="B276" s="198" t="s">
        <v>529</v>
      </c>
      <c r="C276" s="182" t="s">
        <v>13</v>
      </c>
      <c r="D276" s="183" t="s">
        <v>182</v>
      </c>
      <c r="E276" s="588" t="s">
        <v>536</v>
      </c>
      <c r="F276" s="595">
        <f>G276+H276</f>
        <v>0</v>
      </c>
      <c r="G276" s="595"/>
      <c r="H276" s="595"/>
    </row>
    <row r="277" spans="1:8" s="562" customFormat="1" ht="17.25" hidden="1">
      <c r="A277" s="590">
        <v>3020</v>
      </c>
      <c r="B277" s="196" t="s">
        <v>529</v>
      </c>
      <c r="C277" s="173" t="s">
        <v>182</v>
      </c>
      <c r="D277" s="174" t="s">
        <v>188</v>
      </c>
      <c r="E277" s="591" t="s">
        <v>538</v>
      </c>
      <c r="F277" s="595">
        <f>G277+H277</f>
        <v>0</v>
      </c>
      <c r="G277" s="595">
        <f>G279</f>
        <v>0</v>
      </c>
      <c r="H277" s="595">
        <f>H279</f>
        <v>0</v>
      </c>
    </row>
    <row r="278" spans="1:8" s="594" customFormat="1" ht="15" hidden="1" customHeight="1">
      <c r="A278" s="590"/>
      <c r="B278" s="159"/>
      <c r="C278" s="173"/>
      <c r="D278" s="174"/>
      <c r="E278" s="588" t="s">
        <v>194</v>
      </c>
      <c r="F278" s="593"/>
      <c r="G278" s="593"/>
      <c r="H278" s="593"/>
    </row>
    <row r="279" spans="1:8" s="562" customFormat="1" ht="17.25" hidden="1">
      <c r="A279" s="590">
        <v>3021</v>
      </c>
      <c r="B279" s="198" t="s">
        <v>529</v>
      </c>
      <c r="C279" s="182" t="s">
        <v>182</v>
      </c>
      <c r="D279" s="183" t="s">
        <v>13</v>
      </c>
      <c r="E279" s="588" t="s">
        <v>538</v>
      </c>
      <c r="F279" s="595">
        <f>G279+H279</f>
        <v>0</v>
      </c>
      <c r="G279" s="595"/>
      <c r="H279" s="595"/>
    </row>
    <row r="280" spans="1:8" s="562" customFormat="1" ht="17.25" hidden="1">
      <c r="A280" s="590">
        <v>3030</v>
      </c>
      <c r="B280" s="196" t="s">
        <v>529</v>
      </c>
      <c r="C280" s="173" t="s">
        <v>183</v>
      </c>
      <c r="D280" s="174" t="s">
        <v>188</v>
      </c>
      <c r="E280" s="591" t="s">
        <v>541</v>
      </c>
      <c r="F280" s="595">
        <f>G280+H280</f>
        <v>0</v>
      </c>
      <c r="G280" s="595">
        <f>G282</f>
        <v>0</v>
      </c>
      <c r="H280" s="595">
        <f>H282</f>
        <v>0</v>
      </c>
    </row>
    <row r="281" spans="1:8" s="594" customFormat="1" ht="15" hidden="1" customHeight="1">
      <c r="A281" s="590"/>
      <c r="B281" s="159"/>
      <c r="C281" s="173"/>
      <c r="D281" s="174"/>
      <c r="E281" s="588" t="s">
        <v>194</v>
      </c>
      <c r="F281" s="593"/>
      <c r="G281" s="593"/>
      <c r="H281" s="593"/>
    </row>
    <row r="282" spans="1:8" s="594" customFormat="1" ht="17.25" hidden="1">
      <c r="A282" s="590">
        <v>3031</v>
      </c>
      <c r="B282" s="198" t="s">
        <v>529</v>
      </c>
      <c r="C282" s="182" t="s">
        <v>183</v>
      </c>
      <c r="D282" s="183" t="s">
        <v>13</v>
      </c>
      <c r="E282" s="588" t="s">
        <v>541</v>
      </c>
      <c r="F282" s="593">
        <f>G282+H282</f>
        <v>0</v>
      </c>
      <c r="G282" s="593"/>
      <c r="H282" s="593"/>
    </row>
    <row r="283" spans="1:8" s="562" customFormat="1" ht="17.25" hidden="1">
      <c r="A283" s="590">
        <v>3040</v>
      </c>
      <c r="B283" s="196" t="s">
        <v>529</v>
      </c>
      <c r="C283" s="173" t="s">
        <v>184</v>
      </c>
      <c r="D283" s="174" t="s">
        <v>188</v>
      </c>
      <c r="E283" s="591" t="s">
        <v>544</v>
      </c>
      <c r="F283" s="593">
        <f>G283+H283</f>
        <v>0</v>
      </c>
      <c r="G283" s="595">
        <f>G285</f>
        <v>0</v>
      </c>
      <c r="H283" s="595">
        <f>H285</f>
        <v>0</v>
      </c>
    </row>
    <row r="284" spans="1:8" s="594" customFormat="1" ht="15" hidden="1" customHeight="1">
      <c r="A284" s="590"/>
      <c r="B284" s="159"/>
      <c r="C284" s="173"/>
      <c r="D284" s="174"/>
      <c r="E284" s="588" t="s">
        <v>194</v>
      </c>
      <c r="F284" s="593"/>
      <c r="G284" s="593"/>
      <c r="H284" s="593"/>
    </row>
    <row r="285" spans="1:8" s="562" customFormat="1" ht="17.25" hidden="1">
      <c r="A285" s="590">
        <v>3041</v>
      </c>
      <c r="B285" s="198" t="s">
        <v>529</v>
      </c>
      <c r="C285" s="182" t="s">
        <v>184</v>
      </c>
      <c r="D285" s="183" t="s">
        <v>13</v>
      </c>
      <c r="E285" s="588" t="s">
        <v>544</v>
      </c>
      <c r="F285" s="595">
        <f>G285+H285</f>
        <v>0</v>
      </c>
      <c r="G285" s="595"/>
      <c r="H285" s="595"/>
    </row>
    <row r="286" spans="1:8" s="562" customFormat="1" ht="17.25" hidden="1">
      <c r="A286" s="590">
        <v>3050</v>
      </c>
      <c r="B286" s="196" t="s">
        <v>529</v>
      </c>
      <c r="C286" s="173" t="s">
        <v>219</v>
      </c>
      <c r="D286" s="174" t="s">
        <v>188</v>
      </c>
      <c r="E286" s="591" t="s">
        <v>546</v>
      </c>
      <c r="F286" s="595">
        <f>G286+H286</f>
        <v>0</v>
      </c>
      <c r="G286" s="595">
        <f>G288</f>
        <v>0</v>
      </c>
      <c r="H286" s="595">
        <f>H288</f>
        <v>0</v>
      </c>
    </row>
    <row r="287" spans="1:8" s="594" customFormat="1" ht="15" hidden="1" customHeight="1">
      <c r="A287" s="590"/>
      <c r="B287" s="159"/>
      <c r="C287" s="173"/>
      <c r="D287" s="174"/>
      <c r="E287" s="588" t="s">
        <v>194</v>
      </c>
      <c r="F287" s="593"/>
      <c r="G287" s="593"/>
      <c r="H287" s="593"/>
    </row>
    <row r="288" spans="1:8" s="562" customFormat="1" ht="17.25" hidden="1">
      <c r="A288" s="590">
        <v>3051</v>
      </c>
      <c r="B288" s="198" t="s">
        <v>529</v>
      </c>
      <c r="C288" s="182" t="s">
        <v>219</v>
      </c>
      <c r="D288" s="183" t="s">
        <v>13</v>
      </c>
      <c r="E288" s="588" t="s">
        <v>546</v>
      </c>
      <c r="F288" s="595">
        <f>G288+H288</f>
        <v>0</v>
      </c>
      <c r="G288" s="595"/>
      <c r="H288" s="595"/>
    </row>
    <row r="289" spans="1:11" s="562" customFormat="1" ht="14.25" hidden="1" customHeight="1">
      <c r="A289" s="590">
        <v>3060</v>
      </c>
      <c r="B289" s="196" t="s">
        <v>529</v>
      </c>
      <c r="C289" s="173" t="s">
        <v>224</v>
      </c>
      <c r="D289" s="174" t="s">
        <v>188</v>
      </c>
      <c r="E289" s="591" t="s">
        <v>549</v>
      </c>
      <c r="F289" s="595">
        <f>G289+H289</f>
        <v>0</v>
      </c>
      <c r="G289" s="595">
        <f>G291</f>
        <v>0</v>
      </c>
      <c r="H289" s="595">
        <f>H291</f>
        <v>0</v>
      </c>
    </row>
    <row r="290" spans="1:11" s="594" customFormat="1" ht="15" hidden="1" customHeight="1">
      <c r="A290" s="590"/>
      <c r="B290" s="159"/>
      <c r="C290" s="173"/>
      <c r="D290" s="174"/>
      <c r="E290" s="588" t="s">
        <v>194</v>
      </c>
      <c r="F290" s="593"/>
      <c r="G290" s="593"/>
      <c r="H290" s="593"/>
    </row>
    <row r="291" spans="1:11" s="562" customFormat="1" ht="14.25" hidden="1" customHeight="1">
      <c r="A291" s="590">
        <v>3061</v>
      </c>
      <c r="B291" s="198" t="s">
        <v>529</v>
      </c>
      <c r="C291" s="182" t="s">
        <v>224</v>
      </c>
      <c r="D291" s="183" t="s">
        <v>13</v>
      </c>
      <c r="E291" s="588" t="s">
        <v>549</v>
      </c>
      <c r="F291" s="595">
        <f>G291+H291</f>
        <v>0</v>
      </c>
      <c r="G291" s="595"/>
      <c r="H291" s="595"/>
    </row>
    <row r="292" spans="1:11" s="562" customFormat="1" ht="27">
      <c r="A292" s="590">
        <v>3070</v>
      </c>
      <c r="B292" s="196" t="s">
        <v>529</v>
      </c>
      <c r="C292" s="173" t="s">
        <v>229</v>
      </c>
      <c r="D292" s="174" t="s">
        <v>188</v>
      </c>
      <c r="E292" s="591" t="s">
        <v>551</v>
      </c>
      <c r="F292" s="595">
        <f>G292+H292</f>
        <v>4900</v>
      </c>
      <c r="G292" s="595">
        <f>G294</f>
        <v>4900</v>
      </c>
      <c r="H292" s="595">
        <f>H294</f>
        <v>0</v>
      </c>
    </row>
    <row r="293" spans="1:11" s="594" customFormat="1" ht="15" customHeight="1">
      <c r="A293" s="590"/>
      <c r="B293" s="159"/>
      <c r="C293" s="173"/>
      <c r="D293" s="174"/>
      <c r="E293" s="588" t="s">
        <v>194</v>
      </c>
      <c r="F293" s="593"/>
      <c r="G293" s="593"/>
      <c r="H293" s="593"/>
    </row>
    <row r="294" spans="1:11" s="562" customFormat="1" ht="27">
      <c r="A294" s="590">
        <v>3071</v>
      </c>
      <c r="B294" s="198" t="s">
        <v>529</v>
      </c>
      <c r="C294" s="182" t="s">
        <v>229</v>
      </c>
      <c r="D294" s="183" t="s">
        <v>13</v>
      </c>
      <c r="E294" s="588" t="s">
        <v>551</v>
      </c>
      <c r="F294" s="595">
        <f>G294+H294</f>
        <v>4900</v>
      </c>
      <c r="G294" s="595">
        <f>'[2]soc ogn'!F32+'[2]nvir. b`h'!F32</f>
        <v>4900</v>
      </c>
      <c r="H294" s="595"/>
    </row>
    <row r="295" spans="1:11" s="562" customFormat="1" ht="27" hidden="1">
      <c r="A295" s="590">
        <v>3080</v>
      </c>
      <c r="B295" s="196" t="s">
        <v>529</v>
      </c>
      <c r="C295" s="173" t="s">
        <v>231</v>
      </c>
      <c r="D295" s="174" t="s">
        <v>188</v>
      </c>
      <c r="E295" s="591" t="s">
        <v>553</v>
      </c>
      <c r="F295" s="595">
        <f>G295+H295</f>
        <v>0</v>
      </c>
      <c r="G295" s="595">
        <f>G297</f>
        <v>0</v>
      </c>
      <c r="H295" s="595">
        <f>H297</f>
        <v>0</v>
      </c>
    </row>
    <row r="296" spans="1:11" s="594" customFormat="1" ht="15" hidden="1" customHeight="1">
      <c r="A296" s="590"/>
      <c r="B296" s="159"/>
      <c r="C296" s="173"/>
      <c r="D296" s="174"/>
      <c r="E296" s="588" t="s">
        <v>194</v>
      </c>
      <c r="F296" s="593"/>
      <c r="G296" s="593"/>
      <c r="H296" s="593"/>
    </row>
    <row r="297" spans="1:11" s="562" customFormat="1" ht="27" hidden="1">
      <c r="A297" s="590">
        <v>3081</v>
      </c>
      <c r="B297" s="198" t="s">
        <v>529</v>
      </c>
      <c r="C297" s="182" t="s">
        <v>231</v>
      </c>
      <c r="D297" s="183" t="s">
        <v>13</v>
      </c>
      <c r="E297" s="588" t="s">
        <v>553</v>
      </c>
      <c r="F297" s="595">
        <f>G297+H297</f>
        <v>0</v>
      </c>
      <c r="G297" s="595"/>
      <c r="H297" s="595"/>
    </row>
    <row r="298" spans="1:11" s="594" customFormat="1" ht="15" hidden="1" customHeight="1">
      <c r="A298" s="590"/>
      <c r="B298" s="159"/>
      <c r="C298" s="173"/>
      <c r="D298" s="174"/>
      <c r="E298" s="588" t="s">
        <v>194</v>
      </c>
      <c r="F298" s="593"/>
      <c r="G298" s="593"/>
      <c r="H298" s="593"/>
    </row>
    <row r="299" spans="1:11" s="562" customFormat="1" ht="27" hidden="1">
      <c r="A299" s="590">
        <v>3090</v>
      </c>
      <c r="B299" s="196" t="s">
        <v>529</v>
      </c>
      <c r="C299" s="173" t="s">
        <v>367</v>
      </c>
      <c r="D299" s="174" t="s">
        <v>188</v>
      </c>
      <c r="E299" s="591" t="s">
        <v>557</v>
      </c>
      <c r="F299" s="595">
        <f>G299+H299</f>
        <v>0</v>
      </c>
      <c r="G299" s="595"/>
      <c r="H299" s="595">
        <f>H301+H302</f>
        <v>0</v>
      </c>
    </row>
    <row r="300" spans="1:11" s="594" customFormat="1" ht="15" hidden="1" customHeight="1">
      <c r="A300" s="590"/>
      <c r="B300" s="159"/>
      <c r="C300" s="173"/>
      <c r="D300" s="174"/>
      <c r="E300" s="588" t="s">
        <v>194</v>
      </c>
      <c r="F300" s="593"/>
      <c r="G300" s="593"/>
      <c r="H300" s="593"/>
    </row>
    <row r="301" spans="1:11" s="562" customFormat="1" ht="14.25" hidden="1" customHeight="1">
      <c r="A301" s="604">
        <v>3091</v>
      </c>
      <c r="B301" s="198" t="s">
        <v>529</v>
      </c>
      <c r="C301" s="253" t="s">
        <v>367</v>
      </c>
      <c r="D301" s="254" t="s">
        <v>13</v>
      </c>
      <c r="E301" s="605" t="s">
        <v>557</v>
      </c>
      <c r="F301" s="595">
        <f>G301+H301</f>
        <v>0</v>
      </c>
      <c r="G301" s="595"/>
      <c r="H301" s="595"/>
    </row>
    <row r="302" spans="1:11" s="562" customFormat="1" ht="40.5" hidden="1">
      <c r="A302" s="604">
        <v>3092</v>
      </c>
      <c r="B302" s="198" t="s">
        <v>529</v>
      </c>
      <c r="C302" s="253" t="s">
        <v>367</v>
      </c>
      <c r="D302" s="254" t="s">
        <v>182</v>
      </c>
      <c r="E302" s="605" t="s">
        <v>559</v>
      </c>
      <c r="F302" s="595"/>
      <c r="G302" s="606">
        <v>0</v>
      </c>
      <c r="H302" s="595">
        <f>'[2]soc ogn'!F150+'[2]nvir. b`h'!F150</f>
        <v>0</v>
      </c>
    </row>
    <row r="303" spans="1:11" s="585" customFormat="1" ht="49.5">
      <c r="A303" s="607">
        <v>3100</v>
      </c>
      <c r="B303" s="173" t="s">
        <v>561</v>
      </c>
      <c r="C303" s="173" t="s">
        <v>188</v>
      </c>
      <c r="D303" s="174" t="s">
        <v>188</v>
      </c>
      <c r="E303" s="608" t="s">
        <v>686</v>
      </c>
      <c r="F303" s="517">
        <f>G303+H303-[2]ekamut!F124</f>
        <v>655.73000000001048</v>
      </c>
      <c r="G303" s="517">
        <f>G305</f>
        <v>178655.73</v>
      </c>
      <c r="H303" s="517">
        <f>H305</f>
        <v>0</v>
      </c>
      <c r="K303" s="586"/>
    </row>
    <row r="304" spans="1:11" s="562" customFormat="1" ht="13.5" customHeight="1">
      <c r="A304" s="604"/>
      <c r="B304" s="159"/>
      <c r="C304" s="160"/>
      <c r="D304" s="161"/>
      <c r="E304" s="588" t="s">
        <v>191</v>
      </c>
      <c r="F304" s="595"/>
      <c r="G304" s="595"/>
      <c r="H304" s="595"/>
    </row>
    <row r="305" spans="1:10" s="562" customFormat="1" ht="15" customHeight="1">
      <c r="A305" s="604">
        <v>3110</v>
      </c>
      <c r="B305" s="259" t="s">
        <v>561</v>
      </c>
      <c r="C305" s="259" t="s">
        <v>13</v>
      </c>
      <c r="D305" s="260" t="s">
        <v>188</v>
      </c>
      <c r="E305" s="601" t="s">
        <v>563</v>
      </c>
      <c r="F305" s="595">
        <f>G305+H305-[2]ekamut!D124</f>
        <v>655.73000000001048</v>
      </c>
      <c r="G305" s="595">
        <f>G307</f>
        <v>178655.73</v>
      </c>
      <c r="H305" s="595">
        <f>H307</f>
        <v>0</v>
      </c>
    </row>
    <row r="306" spans="1:10" s="594" customFormat="1" ht="15" customHeight="1">
      <c r="A306" s="604"/>
      <c r="B306" s="159"/>
      <c r="C306" s="173"/>
      <c r="D306" s="174"/>
      <c r="E306" s="588" t="s">
        <v>194</v>
      </c>
      <c r="F306" s="593"/>
      <c r="G306" s="593"/>
      <c r="H306" s="593"/>
      <c r="J306" s="609"/>
    </row>
    <row r="307" spans="1:10" s="562" customFormat="1" ht="18" thickBot="1">
      <c r="A307" s="610">
        <v>3112</v>
      </c>
      <c r="B307" s="262" t="s">
        <v>561</v>
      </c>
      <c r="C307" s="262" t="s">
        <v>13</v>
      </c>
      <c r="D307" s="263" t="s">
        <v>182</v>
      </c>
      <c r="E307" s="611" t="s">
        <v>564</v>
      </c>
      <c r="F307" s="595">
        <f>G307-[2]ekamut!F124</f>
        <v>655.73000000001048</v>
      </c>
      <c r="G307" s="595">
        <f>'[2]caxseri erbashx'!N309</f>
        <v>178655.73</v>
      </c>
      <c r="H307" s="595">
        <f>'[2]pah fond '!F150</f>
        <v>0</v>
      </c>
    </row>
    <row r="308" spans="1:10">
      <c r="B308" s="613"/>
      <c r="C308" s="614"/>
      <c r="D308" s="615"/>
    </row>
    <row r="309" spans="1:10">
      <c r="B309" s="619"/>
      <c r="C309" s="614"/>
      <c r="D309" s="615"/>
    </row>
    <row r="310" spans="1:10">
      <c r="B310" s="619"/>
      <c r="C310" s="614"/>
      <c r="D310" s="615"/>
      <c r="E310" s="618"/>
    </row>
    <row r="311" spans="1:10">
      <c r="B311" s="619"/>
      <c r="C311" s="620"/>
      <c r="D311" s="621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156"/>
  <sheetViews>
    <sheetView zoomScale="112" zoomScaleNormal="112" workbookViewId="0">
      <selection activeCell="E16" sqref="E16"/>
    </sheetView>
  </sheetViews>
  <sheetFormatPr defaultRowHeight="12.75" outlineLevelCol="1"/>
  <cols>
    <col min="1" max="1" width="6" style="559" customWidth="1"/>
    <col min="2" max="2" width="42.7109375" style="560" customWidth="1"/>
    <col min="3" max="3" width="8.85546875" style="559" customWidth="1" outlineLevel="1"/>
    <col min="4" max="4" width="13.85546875" style="561" customWidth="1"/>
    <col min="5" max="5" width="13.7109375" style="559" customWidth="1"/>
    <col min="6" max="6" width="16.28515625" style="559" customWidth="1"/>
    <col min="7" max="7" width="35.28515625" style="561" customWidth="1"/>
    <col min="8" max="8" width="9.140625" style="561"/>
    <col min="9" max="9" width="16.85546875" style="561" customWidth="1"/>
    <col min="10" max="10" width="9.140625" style="561"/>
    <col min="11" max="11" width="11.42578125" style="561" bestFit="1" customWidth="1"/>
    <col min="12" max="256" width="9.140625" style="561"/>
    <col min="257" max="257" width="6" style="561" customWidth="1"/>
    <col min="258" max="258" width="42.7109375" style="561" customWidth="1"/>
    <col min="259" max="259" width="8.85546875" style="561" customWidth="1"/>
    <col min="260" max="260" width="13.85546875" style="561" customWidth="1"/>
    <col min="261" max="261" width="13.7109375" style="561" customWidth="1"/>
    <col min="262" max="262" width="16.28515625" style="561" customWidth="1"/>
    <col min="263" max="263" width="35.28515625" style="561" customWidth="1"/>
    <col min="264" max="264" width="9.140625" style="561"/>
    <col min="265" max="265" width="16.85546875" style="561" customWidth="1"/>
    <col min="266" max="266" width="9.140625" style="561"/>
    <col min="267" max="267" width="11.42578125" style="561" bestFit="1" customWidth="1"/>
    <col min="268" max="512" width="9.140625" style="561"/>
    <col min="513" max="513" width="6" style="561" customWidth="1"/>
    <col min="514" max="514" width="42.7109375" style="561" customWidth="1"/>
    <col min="515" max="515" width="8.85546875" style="561" customWidth="1"/>
    <col min="516" max="516" width="13.85546875" style="561" customWidth="1"/>
    <col min="517" max="517" width="13.7109375" style="561" customWidth="1"/>
    <col min="518" max="518" width="16.28515625" style="561" customWidth="1"/>
    <col min="519" max="519" width="35.28515625" style="561" customWidth="1"/>
    <col min="520" max="520" width="9.140625" style="561"/>
    <col min="521" max="521" width="16.85546875" style="561" customWidth="1"/>
    <col min="522" max="522" width="9.140625" style="561"/>
    <col min="523" max="523" width="11.42578125" style="561" bestFit="1" customWidth="1"/>
    <col min="524" max="768" width="9.140625" style="561"/>
    <col min="769" max="769" width="6" style="561" customWidth="1"/>
    <col min="770" max="770" width="42.7109375" style="561" customWidth="1"/>
    <col min="771" max="771" width="8.85546875" style="561" customWidth="1"/>
    <col min="772" max="772" width="13.85546875" style="561" customWidth="1"/>
    <col min="773" max="773" width="13.7109375" style="561" customWidth="1"/>
    <col min="774" max="774" width="16.28515625" style="561" customWidth="1"/>
    <col min="775" max="775" width="35.28515625" style="561" customWidth="1"/>
    <col min="776" max="776" width="9.140625" style="561"/>
    <col min="777" max="777" width="16.85546875" style="561" customWidth="1"/>
    <col min="778" max="778" width="9.140625" style="561"/>
    <col min="779" max="779" width="11.42578125" style="561" bestFit="1" customWidth="1"/>
    <col min="780" max="1024" width="9.140625" style="561"/>
    <col min="1025" max="1025" width="6" style="561" customWidth="1"/>
    <col min="1026" max="1026" width="42.7109375" style="561" customWidth="1"/>
    <col min="1027" max="1027" width="8.85546875" style="561" customWidth="1"/>
    <col min="1028" max="1028" width="13.85546875" style="561" customWidth="1"/>
    <col min="1029" max="1029" width="13.7109375" style="561" customWidth="1"/>
    <col min="1030" max="1030" width="16.28515625" style="561" customWidth="1"/>
    <col min="1031" max="1031" width="35.28515625" style="561" customWidth="1"/>
    <col min="1032" max="1032" width="9.140625" style="561"/>
    <col min="1033" max="1033" width="16.85546875" style="561" customWidth="1"/>
    <col min="1034" max="1034" width="9.140625" style="561"/>
    <col min="1035" max="1035" width="11.42578125" style="561" bestFit="1" customWidth="1"/>
    <col min="1036" max="1280" width="9.140625" style="561"/>
    <col min="1281" max="1281" width="6" style="561" customWidth="1"/>
    <col min="1282" max="1282" width="42.7109375" style="561" customWidth="1"/>
    <col min="1283" max="1283" width="8.85546875" style="561" customWidth="1"/>
    <col min="1284" max="1284" width="13.85546875" style="561" customWidth="1"/>
    <col min="1285" max="1285" width="13.7109375" style="561" customWidth="1"/>
    <col min="1286" max="1286" width="16.28515625" style="561" customWidth="1"/>
    <col min="1287" max="1287" width="35.28515625" style="561" customWidth="1"/>
    <col min="1288" max="1288" width="9.140625" style="561"/>
    <col min="1289" max="1289" width="16.85546875" style="561" customWidth="1"/>
    <col min="1290" max="1290" width="9.140625" style="561"/>
    <col min="1291" max="1291" width="11.42578125" style="561" bestFit="1" customWidth="1"/>
    <col min="1292" max="1536" width="9.140625" style="561"/>
    <col min="1537" max="1537" width="6" style="561" customWidth="1"/>
    <col min="1538" max="1538" width="42.7109375" style="561" customWidth="1"/>
    <col min="1539" max="1539" width="8.85546875" style="561" customWidth="1"/>
    <col min="1540" max="1540" width="13.85546875" style="561" customWidth="1"/>
    <col min="1541" max="1541" width="13.7109375" style="561" customWidth="1"/>
    <col min="1542" max="1542" width="16.28515625" style="561" customWidth="1"/>
    <col min="1543" max="1543" width="35.28515625" style="561" customWidth="1"/>
    <col min="1544" max="1544" width="9.140625" style="561"/>
    <col min="1545" max="1545" width="16.85546875" style="561" customWidth="1"/>
    <col min="1546" max="1546" width="9.140625" style="561"/>
    <col min="1547" max="1547" width="11.42578125" style="561" bestFit="1" customWidth="1"/>
    <col min="1548" max="1792" width="9.140625" style="561"/>
    <col min="1793" max="1793" width="6" style="561" customWidth="1"/>
    <col min="1794" max="1794" width="42.7109375" style="561" customWidth="1"/>
    <col min="1795" max="1795" width="8.85546875" style="561" customWidth="1"/>
    <col min="1796" max="1796" width="13.85546875" style="561" customWidth="1"/>
    <col min="1797" max="1797" width="13.7109375" style="561" customWidth="1"/>
    <col min="1798" max="1798" width="16.28515625" style="561" customWidth="1"/>
    <col min="1799" max="1799" width="35.28515625" style="561" customWidth="1"/>
    <col min="1800" max="1800" width="9.140625" style="561"/>
    <col min="1801" max="1801" width="16.85546875" style="561" customWidth="1"/>
    <col min="1802" max="1802" width="9.140625" style="561"/>
    <col min="1803" max="1803" width="11.42578125" style="561" bestFit="1" customWidth="1"/>
    <col min="1804" max="2048" width="9.140625" style="561"/>
    <col min="2049" max="2049" width="6" style="561" customWidth="1"/>
    <col min="2050" max="2050" width="42.7109375" style="561" customWidth="1"/>
    <col min="2051" max="2051" width="8.85546875" style="561" customWidth="1"/>
    <col min="2052" max="2052" width="13.85546875" style="561" customWidth="1"/>
    <col min="2053" max="2053" width="13.7109375" style="561" customWidth="1"/>
    <col min="2054" max="2054" width="16.28515625" style="561" customWidth="1"/>
    <col min="2055" max="2055" width="35.28515625" style="561" customWidth="1"/>
    <col min="2056" max="2056" width="9.140625" style="561"/>
    <col min="2057" max="2057" width="16.85546875" style="561" customWidth="1"/>
    <col min="2058" max="2058" width="9.140625" style="561"/>
    <col min="2059" max="2059" width="11.42578125" style="561" bestFit="1" customWidth="1"/>
    <col min="2060" max="2304" width="9.140625" style="561"/>
    <col min="2305" max="2305" width="6" style="561" customWidth="1"/>
    <col min="2306" max="2306" width="42.7109375" style="561" customWidth="1"/>
    <col min="2307" max="2307" width="8.85546875" style="561" customWidth="1"/>
    <col min="2308" max="2308" width="13.85546875" style="561" customWidth="1"/>
    <col min="2309" max="2309" width="13.7109375" style="561" customWidth="1"/>
    <col min="2310" max="2310" width="16.28515625" style="561" customWidth="1"/>
    <col min="2311" max="2311" width="35.28515625" style="561" customWidth="1"/>
    <col min="2312" max="2312" width="9.140625" style="561"/>
    <col min="2313" max="2313" width="16.85546875" style="561" customWidth="1"/>
    <col min="2314" max="2314" width="9.140625" style="561"/>
    <col min="2315" max="2315" width="11.42578125" style="561" bestFit="1" customWidth="1"/>
    <col min="2316" max="2560" width="9.140625" style="561"/>
    <col min="2561" max="2561" width="6" style="561" customWidth="1"/>
    <col min="2562" max="2562" width="42.7109375" style="561" customWidth="1"/>
    <col min="2563" max="2563" width="8.85546875" style="561" customWidth="1"/>
    <col min="2564" max="2564" width="13.85546875" style="561" customWidth="1"/>
    <col min="2565" max="2565" width="13.7109375" style="561" customWidth="1"/>
    <col min="2566" max="2566" width="16.28515625" style="561" customWidth="1"/>
    <col min="2567" max="2567" width="35.28515625" style="561" customWidth="1"/>
    <col min="2568" max="2568" width="9.140625" style="561"/>
    <col min="2569" max="2569" width="16.85546875" style="561" customWidth="1"/>
    <col min="2570" max="2570" width="9.140625" style="561"/>
    <col min="2571" max="2571" width="11.42578125" style="561" bestFit="1" customWidth="1"/>
    <col min="2572" max="2816" width="9.140625" style="561"/>
    <col min="2817" max="2817" width="6" style="561" customWidth="1"/>
    <col min="2818" max="2818" width="42.7109375" style="561" customWidth="1"/>
    <col min="2819" max="2819" width="8.85546875" style="561" customWidth="1"/>
    <col min="2820" max="2820" width="13.85546875" style="561" customWidth="1"/>
    <col min="2821" max="2821" width="13.7109375" style="561" customWidth="1"/>
    <col min="2822" max="2822" width="16.28515625" style="561" customWidth="1"/>
    <col min="2823" max="2823" width="35.28515625" style="561" customWidth="1"/>
    <col min="2824" max="2824" width="9.140625" style="561"/>
    <col min="2825" max="2825" width="16.85546875" style="561" customWidth="1"/>
    <col min="2826" max="2826" width="9.140625" style="561"/>
    <col min="2827" max="2827" width="11.42578125" style="561" bestFit="1" customWidth="1"/>
    <col min="2828" max="3072" width="9.140625" style="561"/>
    <col min="3073" max="3073" width="6" style="561" customWidth="1"/>
    <col min="3074" max="3074" width="42.7109375" style="561" customWidth="1"/>
    <col min="3075" max="3075" width="8.85546875" style="561" customWidth="1"/>
    <col min="3076" max="3076" width="13.85546875" style="561" customWidth="1"/>
    <col min="3077" max="3077" width="13.7109375" style="561" customWidth="1"/>
    <col min="3078" max="3078" width="16.28515625" style="561" customWidth="1"/>
    <col min="3079" max="3079" width="35.28515625" style="561" customWidth="1"/>
    <col min="3080" max="3080" width="9.140625" style="561"/>
    <col min="3081" max="3081" width="16.85546875" style="561" customWidth="1"/>
    <col min="3082" max="3082" width="9.140625" style="561"/>
    <col min="3083" max="3083" width="11.42578125" style="561" bestFit="1" customWidth="1"/>
    <col min="3084" max="3328" width="9.140625" style="561"/>
    <col min="3329" max="3329" width="6" style="561" customWidth="1"/>
    <col min="3330" max="3330" width="42.7109375" style="561" customWidth="1"/>
    <col min="3331" max="3331" width="8.85546875" style="561" customWidth="1"/>
    <col min="3332" max="3332" width="13.85546875" style="561" customWidth="1"/>
    <col min="3333" max="3333" width="13.7109375" style="561" customWidth="1"/>
    <col min="3334" max="3334" width="16.28515625" style="561" customWidth="1"/>
    <col min="3335" max="3335" width="35.28515625" style="561" customWidth="1"/>
    <col min="3336" max="3336" width="9.140625" style="561"/>
    <col min="3337" max="3337" width="16.85546875" style="561" customWidth="1"/>
    <col min="3338" max="3338" width="9.140625" style="561"/>
    <col min="3339" max="3339" width="11.42578125" style="561" bestFit="1" customWidth="1"/>
    <col min="3340" max="3584" width="9.140625" style="561"/>
    <col min="3585" max="3585" width="6" style="561" customWidth="1"/>
    <col min="3586" max="3586" width="42.7109375" style="561" customWidth="1"/>
    <col min="3587" max="3587" width="8.85546875" style="561" customWidth="1"/>
    <col min="3588" max="3588" width="13.85546875" style="561" customWidth="1"/>
    <col min="3589" max="3589" width="13.7109375" style="561" customWidth="1"/>
    <col min="3590" max="3590" width="16.28515625" style="561" customWidth="1"/>
    <col min="3591" max="3591" width="35.28515625" style="561" customWidth="1"/>
    <col min="3592" max="3592" width="9.140625" style="561"/>
    <col min="3593" max="3593" width="16.85546875" style="561" customWidth="1"/>
    <col min="3594" max="3594" width="9.140625" style="561"/>
    <col min="3595" max="3595" width="11.42578125" style="561" bestFit="1" customWidth="1"/>
    <col min="3596" max="3840" width="9.140625" style="561"/>
    <col min="3841" max="3841" width="6" style="561" customWidth="1"/>
    <col min="3842" max="3842" width="42.7109375" style="561" customWidth="1"/>
    <col min="3843" max="3843" width="8.85546875" style="561" customWidth="1"/>
    <col min="3844" max="3844" width="13.85546875" style="561" customWidth="1"/>
    <col min="3845" max="3845" width="13.7109375" style="561" customWidth="1"/>
    <col min="3846" max="3846" width="16.28515625" style="561" customWidth="1"/>
    <col min="3847" max="3847" width="35.28515625" style="561" customWidth="1"/>
    <col min="3848" max="3848" width="9.140625" style="561"/>
    <col min="3849" max="3849" width="16.85546875" style="561" customWidth="1"/>
    <col min="3850" max="3850" width="9.140625" style="561"/>
    <col min="3851" max="3851" width="11.42578125" style="561" bestFit="1" customWidth="1"/>
    <col min="3852" max="4096" width="9.140625" style="561"/>
    <col min="4097" max="4097" width="6" style="561" customWidth="1"/>
    <col min="4098" max="4098" width="42.7109375" style="561" customWidth="1"/>
    <col min="4099" max="4099" width="8.85546875" style="561" customWidth="1"/>
    <col min="4100" max="4100" width="13.85546875" style="561" customWidth="1"/>
    <col min="4101" max="4101" width="13.7109375" style="561" customWidth="1"/>
    <col min="4102" max="4102" width="16.28515625" style="561" customWidth="1"/>
    <col min="4103" max="4103" width="35.28515625" style="561" customWidth="1"/>
    <col min="4104" max="4104" width="9.140625" style="561"/>
    <col min="4105" max="4105" width="16.85546875" style="561" customWidth="1"/>
    <col min="4106" max="4106" width="9.140625" style="561"/>
    <col min="4107" max="4107" width="11.42578125" style="561" bestFit="1" customWidth="1"/>
    <col min="4108" max="4352" width="9.140625" style="561"/>
    <col min="4353" max="4353" width="6" style="561" customWidth="1"/>
    <col min="4354" max="4354" width="42.7109375" style="561" customWidth="1"/>
    <col min="4355" max="4355" width="8.85546875" style="561" customWidth="1"/>
    <col min="4356" max="4356" width="13.85546875" style="561" customWidth="1"/>
    <col min="4357" max="4357" width="13.7109375" style="561" customWidth="1"/>
    <col min="4358" max="4358" width="16.28515625" style="561" customWidth="1"/>
    <col min="4359" max="4359" width="35.28515625" style="561" customWidth="1"/>
    <col min="4360" max="4360" width="9.140625" style="561"/>
    <col min="4361" max="4361" width="16.85546875" style="561" customWidth="1"/>
    <col min="4362" max="4362" width="9.140625" style="561"/>
    <col min="4363" max="4363" width="11.42578125" style="561" bestFit="1" customWidth="1"/>
    <col min="4364" max="4608" width="9.140625" style="561"/>
    <col min="4609" max="4609" width="6" style="561" customWidth="1"/>
    <col min="4610" max="4610" width="42.7109375" style="561" customWidth="1"/>
    <col min="4611" max="4611" width="8.85546875" style="561" customWidth="1"/>
    <col min="4612" max="4612" width="13.85546875" style="561" customWidth="1"/>
    <col min="4613" max="4613" width="13.7109375" style="561" customWidth="1"/>
    <col min="4614" max="4614" width="16.28515625" style="561" customWidth="1"/>
    <col min="4615" max="4615" width="35.28515625" style="561" customWidth="1"/>
    <col min="4616" max="4616" width="9.140625" style="561"/>
    <col min="4617" max="4617" width="16.85546875" style="561" customWidth="1"/>
    <col min="4618" max="4618" width="9.140625" style="561"/>
    <col min="4619" max="4619" width="11.42578125" style="561" bestFit="1" customWidth="1"/>
    <col min="4620" max="4864" width="9.140625" style="561"/>
    <col min="4865" max="4865" width="6" style="561" customWidth="1"/>
    <col min="4866" max="4866" width="42.7109375" style="561" customWidth="1"/>
    <col min="4867" max="4867" width="8.85546875" style="561" customWidth="1"/>
    <col min="4868" max="4868" width="13.85546875" style="561" customWidth="1"/>
    <col min="4869" max="4869" width="13.7109375" style="561" customWidth="1"/>
    <col min="4870" max="4870" width="16.28515625" style="561" customWidth="1"/>
    <col min="4871" max="4871" width="35.28515625" style="561" customWidth="1"/>
    <col min="4872" max="4872" width="9.140625" style="561"/>
    <col min="4873" max="4873" width="16.85546875" style="561" customWidth="1"/>
    <col min="4874" max="4874" width="9.140625" style="561"/>
    <col min="4875" max="4875" width="11.42578125" style="561" bestFit="1" customWidth="1"/>
    <col min="4876" max="5120" width="9.140625" style="561"/>
    <col min="5121" max="5121" width="6" style="561" customWidth="1"/>
    <col min="5122" max="5122" width="42.7109375" style="561" customWidth="1"/>
    <col min="5123" max="5123" width="8.85546875" style="561" customWidth="1"/>
    <col min="5124" max="5124" width="13.85546875" style="561" customWidth="1"/>
    <col min="5125" max="5125" width="13.7109375" style="561" customWidth="1"/>
    <col min="5126" max="5126" width="16.28515625" style="561" customWidth="1"/>
    <col min="5127" max="5127" width="35.28515625" style="561" customWidth="1"/>
    <col min="5128" max="5128" width="9.140625" style="561"/>
    <col min="5129" max="5129" width="16.85546875" style="561" customWidth="1"/>
    <col min="5130" max="5130" width="9.140625" style="561"/>
    <col min="5131" max="5131" width="11.42578125" style="561" bestFit="1" customWidth="1"/>
    <col min="5132" max="5376" width="9.140625" style="561"/>
    <col min="5377" max="5377" width="6" style="561" customWidth="1"/>
    <col min="5378" max="5378" width="42.7109375" style="561" customWidth="1"/>
    <col min="5379" max="5379" width="8.85546875" style="561" customWidth="1"/>
    <col min="5380" max="5380" width="13.85546875" style="561" customWidth="1"/>
    <col min="5381" max="5381" width="13.7109375" style="561" customWidth="1"/>
    <col min="5382" max="5382" width="16.28515625" style="561" customWidth="1"/>
    <col min="5383" max="5383" width="35.28515625" style="561" customWidth="1"/>
    <col min="5384" max="5384" width="9.140625" style="561"/>
    <col min="5385" max="5385" width="16.85546875" style="561" customWidth="1"/>
    <col min="5386" max="5386" width="9.140625" style="561"/>
    <col min="5387" max="5387" width="11.42578125" style="561" bestFit="1" customWidth="1"/>
    <col min="5388" max="5632" width="9.140625" style="561"/>
    <col min="5633" max="5633" width="6" style="561" customWidth="1"/>
    <col min="5634" max="5634" width="42.7109375" style="561" customWidth="1"/>
    <col min="5635" max="5635" width="8.85546875" style="561" customWidth="1"/>
    <col min="5636" max="5636" width="13.85546875" style="561" customWidth="1"/>
    <col min="5637" max="5637" width="13.7109375" style="561" customWidth="1"/>
    <col min="5638" max="5638" width="16.28515625" style="561" customWidth="1"/>
    <col min="5639" max="5639" width="35.28515625" style="561" customWidth="1"/>
    <col min="5640" max="5640" width="9.140625" style="561"/>
    <col min="5641" max="5641" width="16.85546875" style="561" customWidth="1"/>
    <col min="5642" max="5642" width="9.140625" style="561"/>
    <col min="5643" max="5643" width="11.42578125" style="561" bestFit="1" customWidth="1"/>
    <col min="5644" max="5888" width="9.140625" style="561"/>
    <col min="5889" max="5889" width="6" style="561" customWidth="1"/>
    <col min="5890" max="5890" width="42.7109375" style="561" customWidth="1"/>
    <col min="5891" max="5891" width="8.85546875" style="561" customWidth="1"/>
    <col min="5892" max="5892" width="13.85546875" style="561" customWidth="1"/>
    <col min="5893" max="5893" width="13.7109375" style="561" customWidth="1"/>
    <col min="5894" max="5894" width="16.28515625" style="561" customWidth="1"/>
    <col min="5895" max="5895" width="35.28515625" style="561" customWidth="1"/>
    <col min="5896" max="5896" width="9.140625" style="561"/>
    <col min="5897" max="5897" width="16.85546875" style="561" customWidth="1"/>
    <col min="5898" max="5898" width="9.140625" style="561"/>
    <col min="5899" max="5899" width="11.42578125" style="561" bestFit="1" customWidth="1"/>
    <col min="5900" max="6144" width="9.140625" style="561"/>
    <col min="6145" max="6145" width="6" style="561" customWidth="1"/>
    <col min="6146" max="6146" width="42.7109375" style="561" customWidth="1"/>
    <col min="6147" max="6147" width="8.85546875" style="561" customWidth="1"/>
    <col min="6148" max="6148" width="13.85546875" style="561" customWidth="1"/>
    <col min="6149" max="6149" width="13.7109375" style="561" customWidth="1"/>
    <col min="6150" max="6150" width="16.28515625" style="561" customWidth="1"/>
    <col min="6151" max="6151" width="35.28515625" style="561" customWidth="1"/>
    <col min="6152" max="6152" width="9.140625" style="561"/>
    <col min="6153" max="6153" width="16.85546875" style="561" customWidth="1"/>
    <col min="6154" max="6154" width="9.140625" style="561"/>
    <col min="6155" max="6155" width="11.42578125" style="561" bestFit="1" customWidth="1"/>
    <col min="6156" max="6400" width="9.140625" style="561"/>
    <col min="6401" max="6401" width="6" style="561" customWidth="1"/>
    <col min="6402" max="6402" width="42.7109375" style="561" customWidth="1"/>
    <col min="6403" max="6403" width="8.85546875" style="561" customWidth="1"/>
    <col min="6404" max="6404" width="13.85546875" style="561" customWidth="1"/>
    <col min="6405" max="6405" width="13.7109375" style="561" customWidth="1"/>
    <col min="6406" max="6406" width="16.28515625" style="561" customWidth="1"/>
    <col min="6407" max="6407" width="35.28515625" style="561" customWidth="1"/>
    <col min="6408" max="6408" width="9.140625" style="561"/>
    <col min="6409" max="6409" width="16.85546875" style="561" customWidth="1"/>
    <col min="6410" max="6410" width="9.140625" style="561"/>
    <col min="6411" max="6411" width="11.42578125" style="561" bestFit="1" customWidth="1"/>
    <col min="6412" max="6656" width="9.140625" style="561"/>
    <col min="6657" max="6657" width="6" style="561" customWidth="1"/>
    <col min="6658" max="6658" width="42.7109375" style="561" customWidth="1"/>
    <col min="6659" max="6659" width="8.85546875" style="561" customWidth="1"/>
    <col min="6660" max="6660" width="13.85546875" style="561" customWidth="1"/>
    <col min="6661" max="6661" width="13.7109375" style="561" customWidth="1"/>
    <col min="6662" max="6662" width="16.28515625" style="561" customWidth="1"/>
    <col min="6663" max="6663" width="35.28515625" style="561" customWidth="1"/>
    <col min="6664" max="6664" width="9.140625" style="561"/>
    <col min="6665" max="6665" width="16.85546875" style="561" customWidth="1"/>
    <col min="6666" max="6666" width="9.140625" style="561"/>
    <col min="6667" max="6667" width="11.42578125" style="561" bestFit="1" customWidth="1"/>
    <col min="6668" max="6912" width="9.140625" style="561"/>
    <col min="6913" max="6913" width="6" style="561" customWidth="1"/>
    <col min="6914" max="6914" width="42.7109375" style="561" customWidth="1"/>
    <col min="6915" max="6915" width="8.85546875" style="561" customWidth="1"/>
    <col min="6916" max="6916" width="13.85546875" style="561" customWidth="1"/>
    <col min="6917" max="6917" width="13.7109375" style="561" customWidth="1"/>
    <col min="6918" max="6918" width="16.28515625" style="561" customWidth="1"/>
    <col min="6919" max="6919" width="35.28515625" style="561" customWidth="1"/>
    <col min="6920" max="6920" width="9.140625" style="561"/>
    <col min="6921" max="6921" width="16.85546875" style="561" customWidth="1"/>
    <col min="6922" max="6922" width="9.140625" style="561"/>
    <col min="6923" max="6923" width="11.42578125" style="561" bestFit="1" customWidth="1"/>
    <col min="6924" max="7168" width="9.140625" style="561"/>
    <col min="7169" max="7169" width="6" style="561" customWidth="1"/>
    <col min="7170" max="7170" width="42.7109375" style="561" customWidth="1"/>
    <col min="7171" max="7171" width="8.85546875" style="561" customWidth="1"/>
    <col min="7172" max="7172" width="13.85546875" style="561" customWidth="1"/>
    <col min="7173" max="7173" width="13.7109375" style="561" customWidth="1"/>
    <col min="7174" max="7174" width="16.28515625" style="561" customWidth="1"/>
    <col min="7175" max="7175" width="35.28515625" style="561" customWidth="1"/>
    <col min="7176" max="7176" width="9.140625" style="561"/>
    <col min="7177" max="7177" width="16.85546875" style="561" customWidth="1"/>
    <col min="7178" max="7178" width="9.140625" style="561"/>
    <col min="7179" max="7179" width="11.42578125" style="561" bestFit="1" customWidth="1"/>
    <col min="7180" max="7424" width="9.140625" style="561"/>
    <col min="7425" max="7425" width="6" style="561" customWidth="1"/>
    <col min="7426" max="7426" width="42.7109375" style="561" customWidth="1"/>
    <col min="7427" max="7427" width="8.85546875" style="561" customWidth="1"/>
    <col min="7428" max="7428" width="13.85546875" style="561" customWidth="1"/>
    <col min="7429" max="7429" width="13.7109375" style="561" customWidth="1"/>
    <col min="7430" max="7430" width="16.28515625" style="561" customWidth="1"/>
    <col min="7431" max="7431" width="35.28515625" style="561" customWidth="1"/>
    <col min="7432" max="7432" width="9.140625" style="561"/>
    <col min="7433" max="7433" width="16.85546875" style="561" customWidth="1"/>
    <col min="7434" max="7434" width="9.140625" style="561"/>
    <col min="7435" max="7435" width="11.42578125" style="561" bestFit="1" customWidth="1"/>
    <col min="7436" max="7680" width="9.140625" style="561"/>
    <col min="7681" max="7681" width="6" style="561" customWidth="1"/>
    <col min="7682" max="7682" width="42.7109375" style="561" customWidth="1"/>
    <col min="7683" max="7683" width="8.85546875" style="561" customWidth="1"/>
    <col min="7684" max="7684" width="13.85546875" style="561" customWidth="1"/>
    <col min="7685" max="7685" width="13.7109375" style="561" customWidth="1"/>
    <col min="7686" max="7686" width="16.28515625" style="561" customWidth="1"/>
    <col min="7687" max="7687" width="35.28515625" style="561" customWidth="1"/>
    <col min="7688" max="7688" width="9.140625" style="561"/>
    <col min="7689" max="7689" width="16.85546875" style="561" customWidth="1"/>
    <col min="7690" max="7690" width="9.140625" style="561"/>
    <col min="7691" max="7691" width="11.42578125" style="561" bestFit="1" customWidth="1"/>
    <col min="7692" max="7936" width="9.140625" style="561"/>
    <col min="7937" max="7937" width="6" style="561" customWidth="1"/>
    <col min="7938" max="7938" width="42.7109375" style="561" customWidth="1"/>
    <col min="7939" max="7939" width="8.85546875" style="561" customWidth="1"/>
    <col min="7940" max="7940" width="13.85546875" style="561" customWidth="1"/>
    <col min="7941" max="7941" width="13.7109375" style="561" customWidth="1"/>
    <col min="7942" max="7942" width="16.28515625" style="561" customWidth="1"/>
    <col min="7943" max="7943" width="35.28515625" style="561" customWidth="1"/>
    <col min="7944" max="7944" width="9.140625" style="561"/>
    <col min="7945" max="7945" width="16.85546875" style="561" customWidth="1"/>
    <col min="7946" max="7946" width="9.140625" style="561"/>
    <col min="7947" max="7947" width="11.42578125" style="561" bestFit="1" customWidth="1"/>
    <col min="7948" max="8192" width="9.140625" style="561"/>
    <col min="8193" max="8193" width="6" style="561" customWidth="1"/>
    <col min="8194" max="8194" width="42.7109375" style="561" customWidth="1"/>
    <col min="8195" max="8195" width="8.85546875" style="561" customWidth="1"/>
    <col min="8196" max="8196" width="13.85546875" style="561" customWidth="1"/>
    <col min="8197" max="8197" width="13.7109375" style="561" customWidth="1"/>
    <col min="8198" max="8198" width="16.28515625" style="561" customWidth="1"/>
    <col min="8199" max="8199" width="35.28515625" style="561" customWidth="1"/>
    <col min="8200" max="8200" width="9.140625" style="561"/>
    <col min="8201" max="8201" width="16.85546875" style="561" customWidth="1"/>
    <col min="8202" max="8202" width="9.140625" style="561"/>
    <col min="8203" max="8203" width="11.42578125" style="561" bestFit="1" customWidth="1"/>
    <col min="8204" max="8448" width="9.140625" style="561"/>
    <col min="8449" max="8449" width="6" style="561" customWidth="1"/>
    <col min="8450" max="8450" width="42.7109375" style="561" customWidth="1"/>
    <col min="8451" max="8451" width="8.85546875" style="561" customWidth="1"/>
    <col min="8452" max="8452" width="13.85546875" style="561" customWidth="1"/>
    <col min="8453" max="8453" width="13.7109375" style="561" customWidth="1"/>
    <col min="8454" max="8454" width="16.28515625" style="561" customWidth="1"/>
    <col min="8455" max="8455" width="35.28515625" style="561" customWidth="1"/>
    <col min="8456" max="8456" width="9.140625" style="561"/>
    <col min="8457" max="8457" width="16.85546875" style="561" customWidth="1"/>
    <col min="8458" max="8458" width="9.140625" style="561"/>
    <col min="8459" max="8459" width="11.42578125" style="561" bestFit="1" customWidth="1"/>
    <col min="8460" max="8704" width="9.140625" style="561"/>
    <col min="8705" max="8705" width="6" style="561" customWidth="1"/>
    <col min="8706" max="8706" width="42.7109375" style="561" customWidth="1"/>
    <col min="8707" max="8707" width="8.85546875" style="561" customWidth="1"/>
    <col min="8708" max="8708" width="13.85546875" style="561" customWidth="1"/>
    <col min="8709" max="8709" width="13.7109375" style="561" customWidth="1"/>
    <col min="8710" max="8710" width="16.28515625" style="561" customWidth="1"/>
    <col min="8711" max="8711" width="35.28515625" style="561" customWidth="1"/>
    <col min="8712" max="8712" width="9.140625" style="561"/>
    <col min="8713" max="8713" width="16.85546875" style="561" customWidth="1"/>
    <col min="8714" max="8714" width="9.140625" style="561"/>
    <col min="8715" max="8715" width="11.42578125" style="561" bestFit="1" customWidth="1"/>
    <col min="8716" max="8960" width="9.140625" style="561"/>
    <col min="8961" max="8961" width="6" style="561" customWidth="1"/>
    <col min="8962" max="8962" width="42.7109375" style="561" customWidth="1"/>
    <col min="8963" max="8963" width="8.85546875" style="561" customWidth="1"/>
    <col min="8964" max="8964" width="13.85546875" style="561" customWidth="1"/>
    <col min="8965" max="8965" width="13.7109375" style="561" customWidth="1"/>
    <col min="8966" max="8966" width="16.28515625" style="561" customWidth="1"/>
    <col min="8967" max="8967" width="35.28515625" style="561" customWidth="1"/>
    <col min="8968" max="8968" width="9.140625" style="561"/>
    <col min="8969" max="8969" width="16.85546875" style="561" customWidth="1"/>
    <col min="8970" max="8970" width="9.140625" style="561"/>
    <col min="8971" max="8971" width="11.42578125" style="561" bestFit="1" customWidth="1"/>
    <col min="8972" max="9216" width="9.140625" style="561"/>
    <col min="9217" max="9217" width="6" style="561" customWidth="1"/>
    <col min="9218" max="9218" width="42.7109375" style="561" customWidth="1"/>
    <col min="9219" max="9219" width="8.85546875" style="561" customWidth="1"/>
    <col min="9220" max="9220" width="13.85546875" style="561" customWidth="1"/>
    <col min="9221" max="9221" width="13.7109375" style="561" customWidth="1"/>
    <col min="9222" max="9222" width="16.28515625" style="561" customWidth="1"/>
    <col min="9223" max="9223" width="35.28515625" style="561" customWidth="1"/>
    <col min="9224" max="9224" width="9.140625" style="561"/>
    <col min="9225" max="9225" width="16.85546875" style="561" customWidth="1"/>
    <col min="9226" max="9226" width="9.140625" style="561"/>
    <col min="9227" max="9227" width="11.42578125" style="561" bestFit="1" customWidth="1"/>
    <col min="9228" max="9472" width="9.140625" style="561"/>
    <col min="9473" max="9473" width="6" style="561" customWidth="1"/>
    <col min="9474" max="9474" width="42.7109375" style="561" customWidth="1"/>
    <col min="9475" max="9475" width="8.85546875" style="561" customWidth="1"/>
    <col min="9476" max="9476" width="13.85546875" style="561" customWidth="1"/>
    <col min="9477" max="9477" width="13.7109375" style="561" customWidth="1"/>
    <col min="9478" max="9478" width="16.28515625" style="561" customWidth="1"/>
    <col min="9479" max="9479" width="35.28515625" style="561" customWidth="1"/>
    <col min="9480" max="9480" width="9.140625" style="561"/>
    <col min="9481" max="9481" width="16.85546875" style="561" customWidth="1"/>
    <col min="9482" max="9482" width="9.140625" style="561"/>
    <col min="9483" max="9483" width="11.42578125" style="561" bestFit="1" customWidth="1"/>
    <col min="9484" max="9728" width="9.140625" style="561"/>
    <col min="9729" max="9729" width="6" style="561" customWidth="1"/>
    <col min="9730" max="9730" width="42.7109375" style="561" customWidth="1"/>
    <col min="9731" max="9731" width="8.85546875" style="561" customWidth="1"/>
    <col min="9732" max="9732" width="13.85546875" style="561" customWidth="1"/>
    <col min="9733" max="9733" width="13.7109375" style="561" customWidth="1"/>
    <col min="9734" max="9734" width="16.28515625" style="561" customWidth="1"/>
    <col min="9735" max="9735" width="35.28515625" style="561" customWidth="1"/>
    <col min="9736" max="9736" width="9.140625" style="561"/>
    <col min="9737" max="9737" width="16.85546875" style="561" customWidth="1"/>
    <col min="9738" max="9738" width="9.140625" style="561"/>
    <col min="9739" max="9739" width="11.42578125" style="561" bestFit="1" customWidth="1"/>
    <col min="9740" max="9984" width="9.140625" style="561"/>
    <col min="9985" max="9985" width="6" style="561" customWidth="1"/>
    <col min="9986" max="9986" width="42.7109375" style="561" customWidth="1"/>
    <col min="9987" max="9987" width="8.85546875" style="561" customWidth="1"/>
    <col min="9988" max="9988" width="13.85546875" style="561" customWidth="1"/>
    <col min="9989" max="9989" width="13.7109375" style="561" customWidth="1"/>
    <col min="9990" max="9990" width="16.28515625" style="561" customWidth="1"/>
    <col min="9991" max="9991" width="35.28515625" style="561" customWidth="1"/>
    <col min="9992" max="9992" width="9.140625" style="561"/>
    <col min="9993" max="9993" width="16.85546875" style="561" customWidth="1"/>
    <col min="9994" max="9994" width="9.140625" style="561"/>
    <col min="9995" max="9995" width="11.42578125" style="561" bestFit="1" customWidth="1"/>
    <col min="9996" max="10240" width="9.140625" style="561"/>
    <col min="10241" max="10241" width="6" style="561" customWidth="1"/>
    <col min="10242" max="10242" width="42.7109375" style="561" customWidth="1"/>
    <col min="10243" max="10243" width="8.85546875" style="561" customWidth="1"/>
    <col min="10244" max="10244" width="13.85546875" style="561" customWidth="1"/>
    <col min="10245" max="10245" width="13.7109375" style="561" customWidth="1"/>
    <col min="10246" max="10246" width="16.28515625" style="561" customWidth="1"/>
    <col min="10247" max="10247" width="35.28515625" style="561" customWidth="1"/>
    <col min="10248" max="10248" width="9.140625" style="561"/>
    <col min="10249" max="10249" width="16.85546875" style="561" customWidth="1"/>
    <col min="10250" max="10250" width="9.140625" style="561"/>
    <col min="10251" max="10251" width="11.42578125" style="561" bestFit="1" customWidth="1"/>
    <col min="10252" max="10496" width="9.140625" style="561"/>
    <col min="10497" max="10497" width="6" style="561" customWidth="1"/>
    <col min="10498" max="10498" width="42.7109375" style="561" customWidth="1"/>
    <col min="10499" max="10499" width="8.85546875" style="561" customWidth="1"/>
    <col min="10500" max="10500" width="13.85546875" style="561" customWidth="1"/>
    <col min="10501" max="10501" width="13.7109375" style="561" customWidth="1"/>
    <col min="10502" max="10502" width="16.28515625" style="561" customWidth="1"/>
    <col min="10503" max="10503" width="35.28515625" style="561" customWidth="1"/>
    <col min="10504" max="10504" width="9.140625" style="561"/>
    <col min="10505" max="10505" width="16.85546875" style="561" customWidth="1"/>
    <col min="10506" max="10506" width="9.140625" style="561"/>
    <col min="10507" max="10507" width="11.42578125" style="561" bestFit="1" customWidth="1"/>
    <col min="10508" max="10752" width="9.140625" style="561"/>
    <col min="10753" max="10753" width="6" style="561" customWidth="1"/>
    <col min="10754" max="10754" width="42.7109375" style="561" customWidth="1"/>
    <col min="10755" max="10755" width="8.85546875" style="561" customWidth="1"/>
    <col min="10756" max="10756" width="13.85546875" style="561" customWidth="1"/>
    <col min="10757" max="10757" width="13.7109375" style="561" customWidth="1"/>
    <col min="10758" max="10758" width="16.28515625" style="561" customWidth="1"/>
    <col min="10759" max="10759" width="35.28515625" style="561" customWidth="1"/>
    <col min="10760" max="10760" width="9.140625" style="561"/>
    <col min="10761" max="10761" width="16.85546875" style="561" customWidth="1"/>
    <col min="10762" max="10762" width="9.140625" style="561"/>
    <col min="10763" max="10763" width="11.42578125" style="561" bestFit="1" customWidth="1"/>
    <col min="10764" max="11008" width="9.140625" style="561"/>
    <col min="11009" max="11009" width="6" style="561" customWidth="1"/>
    <col min="11010" max="11010" width="42.7109375" style="561" customWidth="1"/>
    <col min="11011" max="11011" width="8.85546875" style="561" customWidth="1"/>
    <col min="11012" max="11012" width="13.85546875" style="561" customWidth="1"/>
    <col min="11013" max="11013" width="13.7109375" style="561" customWidth="1"/>
    <col min="11014" max="11014" width="16.28515625" style="561" customWidth="1"/>
    <col min="11015" max="11015" width="35.28515625" style="561" customWidth="1"/>
    <col min="11016" max="11016" width="9.140625" style="561"/>
    <col min="11017" max="11017" width="16.85546875" style="561" customWidth="1"/>
    <col min="11018" max="11018" width="9.140625" style="561"/>
    <col min="11019" max="11019" width="11.42578125" style="561" bestFit="1" customWidth="1"/>
    <col min="11020" max="11264" width="9.140625" style="561"/>
    <col min="11265" max="11265" width="6" style="561" customWidth="1"/>
    <col min="11266" max="11266" width="42.7109375" style="561" customWidth="1"/>
    <col min="11267" max="11267" width="8.85546875" style="561" customWidth="1"/>
    <col min="11268" max="11268" width="13.85546875" style="561" customWidth="1"/>
    <col min="11269" max="11269" width="13.7109375" style="561" customWidth="1"/>
    <col min="11270" max="11270" width="16.28515625" style="561" customWidth="1"/>
    <col min="11271" max="11271" width="35.28515625" style="561" customWidth="1"/>
    <col min="11272" max="11272" width="9.140625" style="561"/>
    <col min="11273" max="11273" width="16.85546875" style="561" customWidth="1"/>
    <col min="11274" max="11274" width="9.140625" style="561"/>
    <col min="11275" max="11275" width="11.42578125" style="561" bestFit="1" customWidth="1"/>
    <col min="11276" max="11520" width="9.140625" style="561"/>
    <col min="11521" max="11521" width="6" style="561" customWidth="1"/>
    <col min="11522" max="11522" width="42.7109375" style="561" customWidth="1"/>
    <col min="11523" max="11523" width="8.85546875" style="561" customWidth="1"/>
    <col min="11524" max="11524" width="13.85546875" style="561" customWidth="1"/>
    <col min="11525" max="11525" width="13.7109375" style="561" customWidth="1"/>
    <col min="11526" max="11526" width="16.28515625" style="561" customWidth="1"/>
    <col min="11527" max="11527" width="35.28515625" style="561" customWidth="1"/>
    <col min="11528" max="11528" width="9.140625" style="561"/>
    <col min="11529" max="11529" width="16.85546875" style="561" customWidth="1"/>
    <col min="11530" max="11530" width="9.140625" style="561"/>
    <col min="11531" max="11531" width="11.42578125" style="561" bestFit="1" customWidth="1"/>
    <col min="11532" max="11776" width="9.140625" style="561"/>
    <col min="11777" max="11777" width="6" style="561" customWidth="1"/>
    <col min="11778" max="11778" width="42.7109375" style="561" customWidth="1"/>
    <col min="11779" max="11779" width="8.85546875" style="561" customWidth="1"/>
    <col min="11780" max="11780" width="13.85546875" style="561" customWidth="1"/>
    <col min="11781" max="11781" width="13.7109375" style="561" customWidth="1"/>
    <col min="11782" max="11782" width="16.28515625" style="561" customWidth="1"/>
    <col min="11783" max="11783" width="35.28515625" style="561" customWidth="1"/>
    <col min="11784" max="11784" width="9.140625" style="561"/>
    <col min="11785" max="11785" width="16.85546875" style="561" customWidth="1"/>
    <col min="11786" max="11786" width="9.140625" style="561"/>
    <col min="11787" max="11787" width="11.42578125" style="561" bestFit="1" customWidth="1"/>
    <col min="11788" max="12032" width="9.140625" style="561"/>
    <col min="12033" max="12033" width="6" style="561" customWidth="1"/>
    <col min="12034" max="12034" width="42.7109375" style="561" customWidth="1"/>
    <col min="12035" max="12035" width="8.85546875" style="561" customWidth="1"/>
    <col min="12036" max="12036" width="13.85546875" style="561" customWidth="1"/>
    <col min="12037" max="12037" width="13.7109375" style="561" customWidth="1"/>
    <col min="12038" max="12038" width="16.28515625" style="561" customWidth="1"/>
    <col min="12039" max="12039" width="35.28515625" style="561" customWidth="1"/>
    <col min="12040" max="12040" width="9.140625" style="561"/>
    <col min="12041" max="12041" width="16.85546875" style="561" customWidth="1"/>
    <col min="12042" max="12042" width="9.140625" style="561"/>
    <col min="12043" max="12043" width="11.42578125" style="561" bestFit="1" customWidth="1"/>
    <col min="12044" max="12288" width="9.140625" style="561"/>
    <col min="12289" max="12289" width="6" style="561" customWidth="1"/>
    <col min="12290" max="12290" width="42.7109375" style="561" customWidth="1"/>
    <col min="12291" max="12291" width="8.85546875" style="561" customWidth="1"/>
    <col min="12292" max="12292" width="13.85546875" style="561" customWidth="1"/>
    <col min="12293" max="12293" width="13.7109375" style="561" customWidth="1"/>
    <col min="12294" max="12294" width="16.28515625" style="561" customWidth="1"/>
    <col min="12295" max="12295" width="35.28515625" style="561" customWidth="1"/>
    <col min="12296" max="12296" width="9.140625" style="561"/>
    <col min="12297" max="12297" width="16.85546875" style="561" customWidth="1"/>
    <col min="12298" max="12298" width="9.140625" style="561"/>
    <col min="12299" max="12299" width="11.42578125" style="561" bestFit="1" customWidth="1"/>
    <col min="12300" max="12544" width="9.140625" style="561"/>
    <col min="12545" max="12545" width="6" style="561" customWidth="1"/>
    <col min="12546" max="12546" width="42.7109375" style="561" customWidth="1"/>
    <col min="12547" max="12547" width="8.85546875" style="561" customWidth="1"/>
    <col min="12548" max="12548" width="13.85546875" style="561" customWidth="1"/>
    <col min="12549" max="12549" width="13.7109375" style="561" customWidth="1"/>
    <col min="12550" max="12550" width="16.28515625" style="561" customWidth="1"/>
    <col min="12551" max="12551" width="35.28515625" style="561" customWidth="1"/>
    <col min="12552" max="12552" width="9.140625" style="561"/>
    <col min="12553" max="12553" width="16.85546875" style="561" customWidth="1"/>
    <col min="12554" max="12554" width="9.140625" style="561"/>
    <col min="12555" max="12555" width="11.42578125" style="561" bestFit="1" customWidth="1"/>
    <col min="12556" max="12800" width="9.140625" style="561"/>
    <col min="12801" max="12801" width="6" style="561" customWidth="1"/>
    <col min="12802" max="12802" width="42.7109375" style="561" customWidth="1"/>
    <col min="12803" max="12803" width="8.85546875" style="561" customWidth="1"/>
    <col min="12804" max="12804" width="13.85546875" style="561" customWidth="1"/>
    <col min="12805" max="12805" width="13.7109375" style="561" customWidth="1"/>
    <col min="12806" max="12806" width="16.28515625" style="561" customWidth="1"/>
    <col min="12807" max="12807" width="35.28515625" style="561" customWidth="1"/>
    <col min="12808" max="12808" width="9.140625" style="561"/>
    <col min="12809" max="12809" width="16.85546875" style="561" customWidth="1"/>
    <col min="12810" max="12810" width="9.140625" style="561"/>
    <col min="12811" max="12811" width="11.42578125" style="561" bestFit="1" customWidth="1"/>
    <col min="12812" max="13056" width="9.140625" style="561"/>
    <col min="13057" max="13057" width="6" style="561" customWidth="1"/>
    <col min="13058" max="13058" width="42.7109375" style="561" customWidth="1"/>
    <col min="13059" max="13059" width="8.85546875" style="561" customWidth="1"/>
    <col min="13060" max="13060" width="13.85546875" style="561" customWidth="1"/>
    <col min="13061" max="13061" width="13.7109375" style="561" customWidth="1"/>
    <col min="13062" max="13062" width="16.28515625" style="561" customWidth="1"/>
    <col min="13063" max="13063" width="35.28515625" style="561" customWidth="1"/>
    <col min="13064" max="13064" width="9.140625" style="561"/>
    <col min="13065" max="13065" width="16.85546875" style="561" customWidth="1"/>
    <col min="13066" max="13066" width="9.140625" style="561"/>
    <col min="13067" max="13067" width="11.42578125" style="561" bestFit="1" customWidth="1"/>
    <col min="13068" max="13312" width="9.140625" style="561"/>
    <col min="13313" max="13313" width="6" style="561" customWidth="1"/>
    <col min="13314" max="13314" width="42.7109375" style="561" customWidth="1"/>
    <col min="13315" max="13315" width="8.85546875" style="561" customWidth="1"/>
    <col min="13316" max="13316" width="13.85546875" style="561" customWidth="1"/>
    <col min="13317" max="13317" width="13.7109375" style="561" customWidth="1"/>
    <col min="13318" max="13318" width="16.28515625" style="561" customWidth="1"/>
    <col min="13319" max="13319" width="35.28515625" style="561" customWidth="1"/>
    <col min="13320" max="13320" width="9.140625" style="561"/>
    <col min="13321" max="13321" width="16.85546875" style="561" customWidth="1"/>
    <col min="13322" max="13322" width="9.140625" style="561"/>
    <col min="13323" max="13323" width="11.42578125" style="561" bestFit="1" customWidth="1"/>
    <col min="13324" max="13568" width="9.140625" style="561"/>
    <col min="13569" max="13569" width="6" style="561" customWidth="1"/>
    <col min="13570" max="13570" width="42.7109375" style="561" customWidth="1"/>
    <col min="13571" max="13571" width="8.85546875" style="561" customWidth="1"/>
    <col min="13572" max="13572" width="13.85546875" style="561" customWidth="1"/>
    <col min="13573" max="13573" width="13.7109375" style="561" customWidth="1"/>
    <col min="13574" max="13574" width="16.28515625" style="561" customWidth="1"/>
    <col min="13575" max="13575" width="35.28515625" style="561" customWidth="1"/>
    <col min="13576" max="13576" width="9.140625" style="561"/>
    <col min="13577" max="13577" width="16.85546875" style="561" customWidth="1"/>
    <col min="13578" max="13578" width="9.140625" style="561"/>
    <col min="13579" max="13579" width="11.42578125" style="561" bestFit="1" customWidth="1"/>
    <col min="13580" max="13824" width="9.140625" style="561"/>
    <col min="13825" max="13825" width="6" style="561" customWidth="1"/>
    <col min="13826" max="13826" width="42.7109375" style="561" customWidth="1"/>
    <col min="13827" max="13827" width="8.85546875" style="561" customWidth="1"/>
    <col min="13828" max="13828" width="13.85546875" style="561" customWidth="1"/>
    <col min="13829" max="13829" width="13.7109375" style="561" customWidth="1"/>
    <col min="13830" max="13830" width="16.28515625" style="561" customWidth="1"/>
    <col min="13831" max="13831" width="35.28515625" style="561" customWidth="1"/>
    <col min="13832" max="13832" width="9.140625" style="561"/>
    <col min="13833" max="13833" width="16.85546875" style="561" customWidth="1"/>
    <col min="13834" max="13834" width="9.140625" style="561"/>
    <col min="13835" max="13835" width="11.42578125" style="561" bestFit="1" customWidth="1"/>
    <col min="13836" max="14080" width="9.140625" style="561"/>
    <col min="14081" max="14081" width="6" style="561" customWidth="1"/>
    <col min="14082" max="14082" width="42.7109375" style="561" customWidth="1"/>
    <col min="14083" max="14083" width="8.85546875" style="561" customWidth="1"/>
    <col min="14084" max="14084" width="13.85546875" style="561" customWidth="1"/>
    <col min="14085" max="14085" width="13.7109375" style="561" customWidth="1"/>
    <col min="14086" max="14086" width="16.28515625" style="561" customWidth="1"/>
    <col min="14087" max="14087" width="35.28515625" style="561" customWidth="1"/>
    <col min="14088" max="14088" width="9.140625" style="561"/>
    <col min="14089" max="14089" width="16.85546875" style="561" customWidth="1"/>
    <col min="14090" max="14090" width="9.140625" style="561"/>
    <col min="14091" max="14091" width="11.42578125" style="561" bestFit="1" customWidth="1"/>
    <col min="14092" max="14336" width="9.140625" style="561"/>
    <col min="14337" max="14337" width="6" style="561" customWidth="1"/>
    <col min="14338" max="14338" width="42.7109375" style="561" customWidth="1"/>
    <col min="14339" max="14339" width="8.85546875" style="561" customWidth="1"/>
    <col min="14340" max="14340" width="13.85546875" style="561" customWidth="1"/>
    <col min="14341" max="14341" width="13.7109375" style="561" customWidth="1"/>
    <col min="14342" max="14342" width="16.28515625" style="561" customWidth="1"/>
    <col min="14343" max="14343" width="35.28515625" style="561" customWidth="1"/>
    <col min="14344" max="14344" width="9.140625" style="561"/>
    <col min="14345" max="14345" width="16.85546875" style="561" customWidth="1"/>
    <col min="14346" max="14346" width="9.140625" style="561"/>
    <col min="14347" max="14347" width="11.42578125" style="561" bestFit="1" customWidth="1"/>
    <col min="14348" max="14592" width="9.140625" style="561"/>
    <col min="14593" max="14593" width="6" style="561" customWidth="1"/>
    <col min="14594" max="14594" width="42.7109375" style="561" customWidth="1"/>
    <col min="14595" max="14595" width="8.85546875" style="561" customWidth="1"/>
    <col min="14596" max="14596" width="13.85546875" style="561" customWidth="1"/>
    <col min="14597" max="14597" width="13.7109375" style="561" customWidth="1"/>
    <col min="14598" max="14598" width="16.28515625" style="561" customWidth="1"/>
    <col min="14599" max="14599" width="35.28515625" style="561" customWidth="1"/>
    <col min="14600" max="14600" width="9.140625" style="561"/>
    <col min="14601" max="14601" width="16.85546875" style="561" customWidth="1"/>
    <col min="14602" max="14602" width="9.140625" style="561"/>
    <col min="14603" max="14603" width="11.42578125" style="561" bestFit="1" customWidth="1"/>
    <col min="14604" max="14848" width="9.140625" style="561"/>
    <col min="14849" max="14849" width="6" style="561" customWidth="1"/>
    <col min="14850" max="14850" width="42.7109375" style="561" customWidth="1"/>
    <col min="14851" max="14851" width="8.85546875" style="561" customWidth="1"/>
    <col min="14852" max="14852" width="13.85546875" style="561" customWidth="1"/>
    <col min="14853" max="14853" width="13.7109375" style="561" customWidth="1"/>
    <col min="14854" max="14854" width="16.28515625" style="561" customWidth="1"/>
    <col min="14855" max="14855" width="35.28515625" style="561" customWidth="1"/>
    <col min="14856" max="14856" width="9.140625" style="561"/>
    <col min="14857" max="14857" width="16.85546875" style="561" customWidth="1"/>
    <col min="14858" max="14858" width="9.140625" style="561"/>
    <col min="14859" max="14859" width="11.42578125" style="561" bestFit="1" customWidth="1"/>
    <col min="14860" max="15104" width="9.140625" style="561"/>
    <col min="15105" max="15105" width="6" style="561" customWidth="1"/>
    <col min="15106" max="15106" width="42.7109375" style="561" customWidth="1"/>
    <col min="15107" max="15107" width="8.85546875" style="561" customWidth="1"/>
    <col min="15108" max="15108" width="13.85546875" style="561" customWidth="1"/>
    <col min="15109" max="15109" width="13.7109375" style="561" customWidth="1"/>
    <col min="15110" max="15110" width="16.28515625" style="561" customWidth="1"/>
    <col min="15111" max="15111" width="35.28515625" style="561" customWidth="1"/>
    <col min="15112" max="15112" width="9.140625" style="561"/>
    <col min="15113" max="15113" width="16.85546875" style="561" customWidth="1"/>
    <col min="15114" max="15114" width="9.140625" style="561"/>
    <col min="15115" max="15115" width="11.42578125" style="561" bestFit="1" customWidth="1"/>
    <col min="15116" max="15360" width="9.140625" style="561"/>
    <col min="15361" max="15361" width="6" style="561" customWidth="1"/>
    <col min="15362" max="15362" width="42.7109375" style="561" customWidth="1"/>
    <col min="15363" max="15363" width="8.85546875" style="561" customWidth="1"/>
    <col min="15364" max="15364" width="13.85546875" style="561" customWidth="1"/>
    <col min="15365" max="15365" width="13.7109375" style="561" customWidth="1"/>
    <col min="15366" max="15366" width="16.28515625" style="561" customWidth="1"/>
    <col min="15367" max="15367" width="35.28515625" style="561" customWidth="1"/>
    <col min="15368" max="15368" width="9.140625" style="561"/>
    <col min="15369" max="15369" width="16.85546875" style="561" customWidth="1"/>
    <col min="15370" max="15370" width="9.140625" style="561"/>
    <col min="15371" max="15371" width="11.42578125" style="561" bestFit="1" customWidth="1"/>
    <col min="15372" max="15616" width="9.140625" style="561"/>
    <col min="15617" max="15617" width="6" style="561" customWidth="1"/>
    <col min="15618" max="15618" width="42.7109375" style="561" customWidth="1"/>
    <col min="15619" max="15619" width="8.85546875" style="561" customWidth="1"/>
    <col min="15620" max="15620" width="13.85546875" style="561" customWidth="1"/>
    <col min="15621" max="15621" width="13.7109375" style="561" customWidth="1"/>
    <col min="15622" max="15622" width="16.28515625" style="561" customWidth="1"/>
    <col min="15623" max="15623" width="35.28515625" style="561" customWidth="1"/>
    <col min="15624" max="15624" width="9.140625" style="561"/>
    <col min="15625" max="15625" width="16.85546875" style="561" customWidth="1"/>
    <col min="15626" max="15626" width="9.140625" style="561"/>
    <col min="15627" max="15627" width="11.42578125" style="561" bestFit="1" customWidth="1"/>
    <col min="15628" max="15872" width="9.140625" style="561"/>
    <col min="15873" max="15873" width="6" style="561" customWidth="1"/>
    <col min="15874" max="15874" width="42.7109375" style="561" customWidth="1"/>
    <col min="15875" max="15875" width="8.85546875" style="561" customWidth="1"/>
    <col min="15876" max="15876" width="13.85546875" style="561" customWidth="1"/>
    <col min="15877" max="15877" width="13.7109375" style="561" customWidth="1"/>
    <col min="15878" max="15878" width="16.28515625" style="561" customWidth="1"/>
    <col min="15879" max="15879" width="35.28515625" style="561" customWidth="1"/>
    <col min="15880" max="15880" width="9.140625" style="561"/>
    <col min="15881" max="15881" width="16.85546875" style="561" customWidth="1"/>
    <col min="15882" max="15882" width="9.140625" style="561"/>
    <col min="15883" max="15883" width="11.42578125" style="561" bestFit="1" customWidth="1"/>
    <col min="15884" max="16128" width="9.140625" style="561"/>
    <col min="16129" max="16129" width="6" style="561" customWidth="1"/>
    <col min="16130" max="16130" width="42.7109375" style="561" customWidth="1"/>
    <col min="16131" max="16131" width="8.85546875" style="561" customWidth="1"/>
    <col min="16132" max="16132" width="13.85546875" style="561" customWidth="1"/>
    <col min="16133" max="16133" width="13.7109375" style="561" customWidth="1"/>
    <col min="16134" max="16134" width="16.28515625" style="561" customWidth="1"/>
    <col min="16135" max="16135" width="35.28515625" style="561" customWidth="1"/>
    <col min="16136" max="16136" width="9.140625" style="561"/>
    <col min="16137" max="16137" width="16.85546875" style="561" customWidth="1"/>
    <col min="16138" max="16138" width="9.140625" style="561"/>
    <col min="16139" max="16139" width="11.42578125" style="561" bestFit="1" customWidth="1"/>
    <col min="16140" max="16384" width="9.140625" style="561"/>
  </cols>
  <sheetData>
    <row r="1" spans="1:11" s="488" customFormat="1" ht="16.5" customHeight="1">
      <c r="A1" s="977" t="s">
        <v>569</v>
      </c>
      <c r="B1" s="977"/>
      <c r="C1" s="977"/>
      <c r="D1" s="977"/>
      <c r="E1" s="977"/>
      <c r="F1" s="977"/>
    </row>
    <row r="2" spans="1:11" s="489" customFormat="1" ht="18" customHeight="1">
      <c r="A2" s="978" t="s">
        <v>570</v>
      </c>
      <c r="B2" s="978"/>
      <c r="C2" s="978"/>
      <c r="D2" s="978"/>
      <c r="E2" s="978"/>
      <c r="F2" s="978"/>
    </row>
    <row r="3" spans="1:11" s="488" customFormat="1" ht="13.5" hidden="1">
      <c r="A3" s="490"/>
      <c r="B3" s="491"/>
      <c r="C3" s="492"/>
      <c r="D3" s="491"/>
    </row>
    <row r="4" spans="1:11" s="494" customFormat="1" ht="12.75" customHeight="1">
      <c r="A4" s="493"/>
      <c r="B4" s="493"/>
      <c r="C4" s="493"/>
      <c r="F4" s="495" t="s">
        <v>571</v>
      </c>
    </row>
    <row r="5" spans="1:11" s="497" customFormat="1" ht="12.75" customHeight="1">
      <c r="A5" s="979" t="s">
        <v>3</v>
      </c>
      <c r="B5" s="979" t="s">
        <v>4</v>
      </c>
      <c r="C5" s="979" t="s">
        <v>5</v>
      </c>
      <c r="D5" s="979" t="s">
        <v>572</v>
      </c>
      <c r="E5" s="496" t="s">
        <v>191</v>
      </c>
      <c r="F5" s="496"/>
    </row>
    <row r="6" spans="1:11" s="497" customFormat="1" ht="57.75" customHeight="1">
      <c r="A6" s="980"/>
      <c r="B6" s="980"/>
      <c r="C6" s="980"/>
      <c r="D6" s="980"/>
      <c r="E6" s="498" t="s">
        <v>573</v>
      </c>
      <c r="F6" s="498" t="s">
        <v>574</v>
      </c>
      <c r="G6" s="499"/>
    </row>
    <row r="7" spans="1:11" s="502" customFormat="1" ht="14.25">
      <c r="A7" s="500" t="s">
        <v>13</v>
      </c>
      <c r="B7" s="498">
        <v>2</v>
      </c>
      <c r="C7" s="501">
        <v>3</v>
      </c>
      <c r="D7" s="501">
        <v>4</v>
      </c>
      <c r="E7" s="501">
        <v>5</v>
      </c>
      <c r="F7" s="498">
        <v>6</v>
      </c>
    </row>
    <row r="8" spans="1:11" s="508" customFormat="1" ht="32.25" customHeight="1">
      <c r="A8" s="503">
        <v>1000</v>
      </c>
      <c r="B8" s="504" t="s">
        <v>575</v>
      </c>
      <c r="C8" s="505"/>
      <c r="D8" s="506">
        <f>E8+F8-F124</f>
        <v>2858456.5893000001</v>
      </c>
      <c r="E8" s="506">
        <f>E10+E53+E74</f>
        <v>963014.60700000008</v>
      </c>
      <c r="F8" s="506">
        <f>F53+F74</f>
        <v>2073441.9823</v>
      </c>
      <c r="G8" s="507"/>
      <c r="I8" s="507"/>
    </row>
    <row r="9" spans="1:11" s="494" customFormat="1" ht="12.75" customHeight="1">
      <c r="A9" s="509"/>
      <c r="B9" s="509" t="s">
        <v>576</v>
      </c>
      <c r="C9" s="505"/>
      <c r="D9" s="510"/>
      <c r="E9" s="510"/>
      <c r="F9" s="510"/>
    </row>
    <row r="10" spans="1:11" s="494" customFormat="1" ht="15" customHeight="1">
      <c r="A10" s="511">
        <v>1100</v>
      </c>
      <c r="B10" s="512" t="s">
        <v>577</v>
      </c>
      <c r="C10" s="501">
        <v>7100</v>
      </c>
      <c r="D10" s="510">
        <f>E10</f>
        <v>178420.36</v>
      </c>
      <c r="E10" s="513">
        <f>E13+E18+E23+E43+E46</f>
        <v>178420.36</v>
      </c>
      <c r="F10" s="514" t="s">
        <v>17</v>
      </c>
    </row>
    <row r="11" spans="1:11" s="497" customFormat="1" ht="18.75" customHeight="1">
      <c r="A11" s="509"/>
      <c r="B11" s="515" t="s">
        <v>578</v>
      </c>
      <c r="C11" s="516"/>
      <c r="D11" s="510"/>
      <c r="E11" s="510"/>
      <c r="F11" s="517"/>
      <c r="G11" s="518"/>
    </row>
    <row r="12" spans="1:11" s="494" customFormat="1" ht="11.25" customHeight="1">
      <c r="A12" s="509"/>
      <c r="B12" s="515" t="s">
        <v>579</v>
      </c>
      <c r="C12" s="516"/>
      <c r="D12" s="510"/>
      <c r="E12" s="510"/>
      <c r="F12" s="517"/>
    </row>
    <row r="13" spans="1:11" s="497" customFormat="1" ht="14.25" customHeight="1">
      <c r="A13" s="511">
        <v>1110</v>
      </c>
      <c r="B13" s="519" t="s">
        <v>580</v>
      </c>
      <c r="C13" s="501">
        <v>7131</v>
      </c>
      <c r="D13" s="513">
        <f>E13</f>
        <v>47851.118000000002</v>
      </c>
      <c r="E13" s="513">
        <f>E15+E16+E17</f>
        <v>47851.118000000002</v>
      </c>
      <c r="F13" s="514" t="s">
        <v>17</v>
      </c>
    </row>
    <row r="14" spans="1:11" s="494" customFormat="1" ht="13.5" customHeight="1">
      <c r="A14" s="509"/>
      <c r="B14" s="515" t="s">
        <v>579</v>
      </c>
      <c r="C14" s="516"/>
      <c r="D14" s="510"/>
      <c r="E14" s="510"/>
      <c r="F14" s="517"/>
    </row>
    <row r="15" spans="1:11" s="494" customFormat="1" ht="30" customHeight="1">
      <c r="A15" s="520" t="s">
        <v>581</v>
      </c>
      <c r="B15" s="521" t="s">
        <v>582</v>
      </c>
      <c r="C15" s="522"/>
      <c r="D15" s="517">
        <f>E15</f>
        <v>600</v>
      </c>
      <c r="E15" s="523">
        <f>'[2]ekam erams bashx nor'!K11</f>
        <v>600</v>
      </c>
      <c r="F15" s="523" t="s">
        <v>17</v>
      </c>
      <c r="I15" s="524"/>
      <c r="K15" s="525"/>
    </row>
    <row r="16" spans="1:11" s="494" customFormat="1" ht="27.75" customHeight="1">
      <c r="A16" s="520" t="s">
        <v>583</v>
      </c>
      <c r="B16" s="521" t="s">
        <v>21</v>
      </c>
      <c r="C16" s="522"/>
      <c r="D16" s="517">
        <f>E16</f>
        <v>6000</v>
      </c>
      <c r="E16" s="523">
        <f>'[2]ekam erams bashx nor'!K12</f>
        <v>6000</v>
      </c>
      <c r="F16" s="523" t="s">
        <v>17</v>
      </c>
      <c r="I16" s="524"/>
    </row>
    <row r="17" spans="1:6" s="494" customFormat="1" ht="27.75" customHeight="1">
      <c r="A17" s="509" t="s">
        <v>584</v>
      </c>
      <c r="B17" s="521" t="s">
        <v>22</v>
      </c>
      <c r="C17" s="522"/>
      <c r="D17" s="517">
        <f>E17</f>
        <v>41251.118000000002</v>
      </c>
      <c r="E17" s="523">
        <f>'[2]ekam erams bashx nor'!K13</f>
        <v>41251.118000000002</v>
      </c>
      <c r="F17" s="523"/>
    </row>
    <row r="18" spans="1:6" s="497" customFormat="1" ht="14.25" customHeight="1">
      <c r="A18" s="511">
        <v>1120</v>
      </c>
      <c r="B18" s="519" t="s">
        <v>29</v>
      </c>
      <c r="C18" s="501">
        <v>7136</v>
      </c>
      <c r="D18" s="513">
        <f>E18</f>
        <v>110519.242</v>
      </c>
      <c r="E18" s="526">
        <f>E20</f>
        <v>110519.242</v>
      </c>
      <c r="F18" s="514" t="s">
        <v>17</v>
      </c>
    </row>
    <row r="19" spans="1:6" s="494" customFormat="1" ht="14.25" customHeight="1">
      <c r="A19" s="509"/>
      <c r="B19" s="515" t="s">
        <v>579</v>
      </c>
      <c r="C19" s="516"/>
      <c r="D19" s="510"/>
      <c r="E19" s="510"/>
      <c r="F19" s="517"/>
    </row>
    <row r="20" spans="1:6" s="494" customFormat="1" ht="19.5" customHeight="1">
      <c r="A20" s="520" t="s">
        <v>585</v>
      </c>
      <c r="B20" s="521" t="s">
        <v>586</v>
      </c>
      <c r="C20" s="522"/>
      <c r="D20" s="517">
        <f>E20</f>
        <v>110519.242</v>
      </c>
      <c r="E20" s="527">
        <f>'[2]ekam erams bashx nor'!K25</f>
        <v>110519.242</v>
      </c>
      <c r="F20" s="523" t="s">
        <v>17</v>
      </c>
    </row>
    <row r="21" spans="1:6" s="497" customFormat="1" ht="42" customHeight="1">
      <c r="A21" s="511">
        <v>1130</v>
      </c>
      <c r="B21" s="519" t="s">
        <v>587</v>
      </c>
      <c r="C21" s="501">
        <v>7145</v>
      </c>
      <c r="D21" s="513">
        <f>E21</f>
        <v>12050</v>
      </c>
      <c r="E21" s="513">
        <f>E23</f>
        <v>12050</v>
      </c>
      <c r="F21" s="514" t="s">
        <v>17</v>
      </c>
    </row>
    <row r="22" spans="1:6" s="494" customFormat="1" ht="12.75" customHeight="1">
      <c r="A22" s="509"/>
      <c r="B22" s="515" t="s">
        <v>579</v>
      </c>
      <c r="C22" s="516"/>
      <c r="D22" s="510"/>
      <c r="E22" s="510"/>
      <c r="F22" s="517"/>
    </row>
    <row r="23" spans="1:6" s="494" customFormat="1" ht="84" customHeight="1">
      <c r="A23" s="520" t="s">
        <v>588</v>
      </c>
      <c r="B23" s="528" t="s">
        <v>589</v>
      </c>
      <c r="C23" s="522">
        <v>71452</v>
      </c>
      <c r="D23" s="517">
        <f>E23</f>
        <v>12050</v>
      </c>
      <c r="E23" s="523">
        <f>SUM(E24:E42)</f>
        <v>12050</v>
      </c>
      <c r="F23" s="523" t="s">
        <v>17</v>
      </c>
    </row>
    <row r="24" spans="1:6" s="494" customFormat="1" ht="53.25" customHeight="1">
      <c r="A24" s="529">
        <v>11301</v>
      </c>
      <c r="B24" s="530" t="s">
        <v>35</v>
      </c>
      <c r="C24" s="522"/>
      <c r="D24" s="523">
        <f>E24</f>
        <v>1350</v>
      </c>
      <c r="E24" s="523">
        <f>'[2]ekam erams bashx nor'!K38</f>
        <v>1350</v>
      </c>
      <c r="F24" s="523" t="s">
        <v>17</v>
      </c>
    </row>
    <row r="25" spans="1:6" s="494" customFormat="1" ht="60.75" customHeight="1">
      <c r="A25" s="529">
        <v>11302</v>
      </c>
      <c r="B25" s="530" t="s">
        <v>36</v>
      </c>
      <c r="C25" s="516"/>
      <c r="D25" s="523"/>
      <c r="E25" s="523">
        <f>'[2]ekam erams bashx nor'!K39</f>
        <v>0</v>
      </c>
      <c r="F25" s="523"/>
    </row>
    <row r="26" spans="1:6" s="494" customFormat="1" ht="40.5" customHeight="1">
      <c r="A26" s="529">
        <v>11303</v>
      </c>
      <c r="B26" s="530" t="s">
        <v>37</v>
      </c>
      <c r="C26" s="522"/>
      <c r="D26" s="523">
        <f>E26</f>
        <v>100</v>
      </c>
      <c r="E26" s="523">
        <f>'[2]ekam erams bashx nor'!K40</f>
        <v>100</v>
      </c>
      <c r="F26" s="523"/>
    </row>
    <row r="27" spans="1:6" s="494" customFormat="1" ht="94.5" customHeight="1">
      <c r="A27" s="529">
        <v>11304</v>
      </c>
      <c r="B27" s="530" t="s">
        <v>38</v>
      </c>
      <c r="C27" s="522"/>
      <c r="D27" s="523">
        <f>E27</f>
        <v>1900</v>
      </c>
      <c r="E27" s="523">
        <f>'[2]ekam erams bashx nor'!K41</f>
        <v>1900</v>
      </c>
      <c r="F27" s="523"/>
    </row>
    <row r="28" spans="1:6" s="494" customFormat="1" ht="84.75" customHeight="1">
      <c r="A28" s="529">
        <v>11305</v>
      </c>
      <c r="B28" s="530" t="s">
        <v>39</v>
      </c>
      <c r="C28" s="522"/>
      <c r="D28" s="523"/>
      <c r="E28" s="523"/>
      <c r="F28" s="523" t="s">
        <v>17</v>
      </c>
    </row>
    <row r="29" spans="1:6" s="494" customFormat="1" ht="42" customHeight="1">
      <c r="A29" s="529">
        <v>11306</v>
      </c>
      <c r="B29" s="530" t="s">
        <v>40</v>
      </c>
      <c r="C29" s="522"/>
      <c r="D29" s="523">
        <f>E29</f>
        <v>100</v>
      </c>
      <c r="E29" s="523">
        <f>'[2]ekam erams bashx nor'!K43</f>
        <v>100</v>
      </c>
      <c r="F29" s="523" t="s">
        <v>17</v>
      </c>
    </row>
    <row r="30" spans="1:6" s="494" customFormat="1" ht="43.5" customHeight="1">
      <c r="A30" s="529">
        <v>11307</v>
      </c>
      <c r="B30" s="530" t="s">
        <v>41</v>
      </c>
      <c r="C30" s="522"/>
      <c r="D30" s="523">
        <f>E30</f>
        <v>5500</v>
      </c>
      <c r="E30" s="523">
        <f>'[2]ekam erams bashx nor'!K44</f>
        <v>5500</v>
      </c>
      <c r="F30" s="523" t="s">
        <v>17</v>
      </c>
    </row>
    <row r="31" spans="1:6" s="494" customFormat="1" ht="73.5" customHeight="1">
      <c r="A31" s="529">
        <v>11308</v>
      </c>
      <c r="B31" s="530" t="s">
        <v>42</v>
      </c>
      <c r="C31" s="522"/>
      <c r="D31" s="523">
        <f>E31</f>
        <v>180</v>
      </c>
      <c r="E31" s="523">
        <f>'[2]ekam erams bashx nor'!K45</f>
        <v>180</v>
      </c>
      <c r="F31" s="523" t="s">
        <v>17</v>
      </c>
    </row>
    <row r="32" spans="1:6" s="494" customFormat="1" ht="73.5" customHeight="1">
      <c r="A32" s="529">
        <v>11309</v>
      </c>
      <c r="B32" s="530" t="s">
        <v>43</v>
      </c>
      <c r="C32" s="522"/>
      <c r="D32" s="523">
        <f>E32</f>
        <v>150</v>
      </c>
      <c r="E32" s="523">
        <f>'[2]ekam erams bashx nor'!K46</f>
        <v>150</v>
      </c>
      <c r="F32" s="523" t="s">
        <v>17</v>
      </c>
    </row>
    <row r="33" spans="1:6" s="494" customFormat="1" ht="48" customHeight="1">
      <c r="A33" s="529">
        <v>11310</v>
      </c>
      <c r="B33" s="530" t="s">
        <v>44</v>
      </c>
      <c r="C33" s="522"/>
      <c r="D33" s="523">
        <f>E33</f>
        <v>550</v>
      </c>
      <c r="E33" s="523">
        <f>'[2]ekam erams bashx nor'!K47</f>
        <v>550</v>
      </c>
      <c r="F33" s="523" t="s">
        <v>17</v>
      </c>
    </row>
    <row r="34" spans="1:6" s="494" customFormat="1" ht="39.75" customHeight="1">
      <c r="A34" s="529">
        <v>11311</v>
      </c>
      <c r="B34" s="530" t="s">
        <v>45</v>
      </c>
      <c r="C34" s="522"/>
      <c r="D34" s="523"/>
      <c r="E34" s="523"/>
      <c r="F34" s="523" t="s">
        <v>17</v>
      </c>
    </row>
    <row r="35" spans="1:6" s="494" customFormat="1" ht="107.25" customHeight="1">
      <c r="A35" s="529">
        <v>11312</v>
      </c>
      <c r="B35" s="530" t="s">
        <v>46</v>
      </c>
      <c r="C35" s="522"/>
      <c r="D35" s="523">
        <f>E35</f>
        <v>1320</v>
      </c>
      <c r="E35" s="523">
        <f>'[2]ekam erams bashx nor'!K49</f>
        <v>1320</v>
      </c>
      <c r="F35" s="523" t="s">
        <v>17</v>
      </c>
    </row>
    <row r="36" spans="1:6" s="494" customFormat="1" ht="79.5" customHeight="1">
      <c r="A36" s="529">
        <v>11313</v>
      </c>
      <c r="B36" s="530" t="s">
        <v>47</v>
      </c>
      <c r="C36" s="522"/>
      <c r="D36" s="523"/>
      <c r="E36" s="523"/>
      <c r="F36" s="523" t="s">
        <v>17</v>
      </c>
    </row>
    <row r="37" spans="1:6" s="497" customFormat="1" ht="57.75" customHeight="1">
      <c r="A37" s="529">
        <v>11314</v>
      </c>
      <c r="B37" s="530" t="s">
        <v>48</v>
      </c>
      <c r="C37" s="522"/>
      <c r="D37" s="523">
        <f>E37</f>
        <v>150</v>
      </c>
      <c r="E37" s="523">
        <f>'[2]ekam erams bashx nor'!K51</f>
        <v>150</v>
      </c>
      <c r="F37" s="523" t="s">
        <v>17</v>
      </c>
    </row>
    <row r="38" spans="1:6" s="494" customFormat="1" ht="59.25" customHeight="1">
      <c r="A38" s="529">
        <v>11315</v>
      </c>
      <c r="B38" s="530" t="s">
        <v>49</v>
      </c>
      <c r="C38" s="522"/>
      <c r="D38" s="523"/>
      <c r="E38" s="523"/>
      <c r="F38" s="523" t="s">
        <v>17</v>
      </c>
    </row>
    <row r="39" spans="1:6" s="494" customFormat="1" ht="39.75" customHeight="1">
      <c r="A39" s="529">
        <v>11316</v>
      </c>
      <c r="B39" s="530" t="s">
        <v>50</v>
      </c>
      <c r="C39" s="522"/>
      <c r="D39" s="523"/>
      <c r="E39" s="523"/>
      <c r="F39" s="523" t="s">
        <v>17</v>
      </c>
    </row>
    <row r="40" spans="1:6" s="494" customFormat="1" ht="43.5" customHeight="1">
      <c r="A40" s="529">
        <v>11317</v>
      </c>
      <c r="B40" s="530" t="s">
        <v>51</v>
      </c>
      <c r="C40" s="522"/>
      <c r="D40" s="523"/>
      <c r="E40" s="523"/>
      <c r="F40" s="523" t="s">
        <v>17</v>
      </c>
    </row>
    <row r="41" spans="1:6" s="494" customFormat="1" ht="45" customHeight="1">
      <c r="A41" s="529">
        <v>11318</v>
      </c>
      <c r="B41" s="530" t="s">
        <v>52</v>
      </c>
      <c r="C41" s="522"/>
      <c r="D41" s="523"/>
      <c r="E41" s="523"/>
      <c r="F41" s="523" t="s">
        <v>17</v>
      </c>
    </row>
    <row r="42" spans="1:6" s="494" customFormat="1" ht="27.75" customHeight="1">
      <c r="A42" s="529">
        <v>11319</v>
      </c>
      <c r="B42" s="530" t="s">
        <v>53</v>
      </c>
      <c r="C42" s="522"/>
      <c r="D42" s="523">
        <f t="shared" ref="D42:D47" si="0">E42</f>
        <v>750</v>
      </c>
      <c r="E42" s="523">
        <f>'[2]ekam erams bashx nor'!K56</f>
        <v>750</v>
      </c>
      <c r="F42" s="523" t="s">
        <v>17</v>
      </c>
    </row>
    <row r="43" spans="1:6" s="494" customFormat="1" ht="44.25" customHeight="1">
      <c r="A43" s="509" t="s">
        <v>590</v>
      </c>
      <c r="B43" s="531" t="s">
        <v>591</v>
      </c>
      <c r="C43" s="501">
        <v>7146</v>
      </c>
      <c r="D43" s="532">
        <f t="shared" si="0"/>
        <v>8000</v>
      </c>
      <c r="E43" s="514">
        <f>E44+E45</f>
        <v>8000</v>
      </c>
      <c r="F43" s="514" t="s">
        <v>17</v>
      </c>
    </row>
    <row r="44" spans="1:6" s="494" customFormat="1" ht="96" customHeight="1">
      <c r="A44" s="509" t="s">
        <v>592</v>
      </c>
      <c r="B44" s="515" t="s">
        <v>593</v>
      </c>
      <c r="C44" s="522"/>
      <c r="D44" s="523">
        <f t="shared" si="0"/>
        <v>3000</v>
      </c>
      <c r="E44" s="523">
        <f>'[2]ekam erams bashx nor'!K58</f>
        <v>3000</v>
      </c>
      <c r="F44" s="523" t="s">
        <v>17</v>
      </c>
    </row>
    <row r="45" spans="1:6" s="494" customFormat="1" ht="93" customHeight="1">
      <c r="A45" s="509" t="s">
        <v>594</v>
      </c>
      <c r="B45" s="533" t="s">
        <v>595</v>
      </c>
      <c r="C45" s="522"/>
      <c r="D45" s="523">
        <f t="shared" si="0"/>
        <v>5000</v>
      </c>
      <c r="E45" s="523">
        <f>'[2]ekam erams bashx nor'!K59</f>
        <v>5000</v>
      </c>
      <c r="F45" s="523" t="s">
        <v>17</v>
      </c>
    </row>
    <row r="46" spans="1:6" s="494" customFormat="1" ht="31.5" hidden="1" customHeight="1">
      <c r="A46" s="511">
        <v>1150</v>
      </c>
      <c r="B46" s="519" t="s">
        <v>596</v>
      </c>
      <c r="C46" s="501">
        <v>7161</v>
      </c>
      <c r="D46" s="513">
        <f t="shared" si="0"/>
        <v>0</v>
      </c>
      <c r="E46" s="513">
        <f>E47+E52</f>
        <v>0</v>
      </c>
      <c r="F46" s="514" t="s">
        <v>17</v>
      </c>
    </row>
    <row r="47" spans="1:6" s="494" customFormat="1" ht="54" hidden="1" customHeight="1">
      <c r="A47" s="509" t="s">
        <v>597</v>
      </c>
      <c r="B47" s="521" t="s">
        <v>598</v>
      </c>
      <c r="C47" s="522"/>
      <c r="D47" s="517">
        <f t="shared" si="0"/>
        <v>0</v>
      </c>
      <c r="E47" s="523">
        <f>E49+E50+E51</f>
        <v>0</v>
      </c>
      <c r="F47" s="523" t="s">
        <v>17</v>
      </c>
    </row>
    <row r="48" spans="1:6" s="497" customFormat="1" ht="13.5" hidden="1" customHeight="1">
      <c r="A48" s="520"/>
      <c r="B48" s="521"/>
      <c r="C48" s="516"/>
      <c r="D48" s="510"/>
      <c r="E48" s="523"/>
      <c r="F48" s="523"/>
    </row>
    <row r="49" spans="1:6" s="494" customFormat="1" ht="15" hidden="1" customHeight="1">
      <c r="A49" s="534" t="s">
        <v>599</v>
      </c>
      <c r="B49" s="535" t="s">
        <v>600</v>
      </c>
      <c r="C49" s="522"/>
      <c r="D49" s="523"/>
      <c r="E49" s="523"/>
      <c r="F49" s="523" t="s">
        <v>17</v>
      </c>
    </row>
    <row r="50" spans="1:6" s="497" customFormat="1" ht="13.5" hidden="1" customHeight="1">
      <c r="A50" s="534" t="s">
        <v>601</v>
      </c>
      <c r="B50" s="535" t="s">
        <v>62</v>
      </c>
      <c r="C50" s="522"/>
      <c r="D50" s="523"/>
      <c r="E50" s="523"/>
      <c r="F50" s="523" t="s">
        <v>17</v>
      </c>
    </row>
    <row r="51" spans="1:6" s="494" customFormat="1" ht="33.75" hidden="1" customHeight="1">
      <c r="A51" s="534" t="s">
        <v>602</v>
      </c>
      <c r="B51" s="530" t="s">
        <v>63</v>
      </c>
      <c r="C51" s="522"/>
      <c r="D51" s="523"/>
      <c r="E51" s="523"/>
      <c r="F51" s="523" t="s">
        <v>17</v>
      </c>
    </row>
    <row r="52" spans="1:6" s="494" customFormat="1" ht="78.75" hidden="1" customHeight="1">
      <c r="A52" s="536" t="s">
        <v>603</v>
      </c>
      <c r="B52" s="537" t="s">
        <v>64</v>
      </c>
      <c r="C52" s="538"/>
      <c r="D52" s="539"/>
      <c r="E52" s="539"/>
      <c r="F52" s="539" t="s">
        <v>17</v>
      </c>
    </row>
    <row r="53" spans="1:6" s="497" customFormat="1" ht="15" customHeight="1">
      <c r="A53" s="511">
        <v>1200</v>
      </c>
      <c r="B53" s="512" t="s">
        <v>604</v>
      </c>
      <c r="C53" s="501">
        <v>7300</v>
      </c>
      <c r="D53" s="513">
        <f>E53+F53</f>
        <v>1955025.598</v>
      </c>
      <c r="E53" s="513">
        <f>E56+E60+E64</f>
        <v>644065.30000000005</v>
      </c>
      <c r="F53" s="540">
        <f>F58+F62+F71</f>
        <v>1310960.298</v>
      </c>
    </row>
    <row r="54" spans="1:6" s="497" customFormat="1" ht="29.25" customHeight="1">
      <c r="A54" s="509"/>
      <c r="B54" s="515" t="s">
        <v>605</v>
      </c>
      <c r="C54" s="516"/>
      <c r="D54" s="510"/>
      <c r="E54" s="510"/>
      <c r="F54" s="517"/>
    </row>
    <row r="55" spans="1:6" s="494" customFormat="1" ht="12" customHeight="1">
      <c r="A55" s="509"/>
      <c r="B55" s="515" t="s">
        <v>579</v>
      </c>
      <c r="C55" s="516"/>
      <c r="D55" s="510"/>
      <c r="E55" s="510"/>
      <c r="F55" s="517"/>
    </row>
    <row r="56" spans="1:6" s="497" customFormat="1" ht="42.75" customHeight="1">
      <c r="A56" s="511">
        <v>1210</v>
      </c>
      <c r="B56" s="519" t="s">
        <v>606</v>
      </c>
      <c r="C56" s="501">
        <v>7311</v>
      </c>
      <c r="D56" s="513">
        <f>E56</f>
        <v>0</v>
      </c>
      <c r="E56" s="513">
        <f>E57</f>
        <v>0</v>
      </c>
      <c r="F56" s="514" t="s">
        <v>17</v>
      </c>
    </row>
    <row r="57" spans="1:6" s="497" customFormat="1" ht="66" customHeight="1">
      <c r="A57" s="520" t="s">
        <v>607</v>
      </c>
      <c r="B57" s="521" t="s">
        <v>69</v>
      </c>
      <c r="C57" s="541"/>
      <c r="D57" s="517"/>
      <c r="E57" s="517"/>
      <c r="F57" s="523" t="s">
        <v>17</v>
      </c>
    </row>
    <row r="58" spans="1:6" s="494" customFormat="1" ht="45" customHeight="1">
      <c r="A58" s="542" t="s">
        <v>608</v>
      </c>
      <c r="B58" s="519" t="s">
        <v>609</v>
      </c>
      <c r="C58" s="543">
        <v>7312</v>
      </c>
      <c r="D58" s="532">
        <f>F58</f>
        <v>0</v>
      </c>
      <c r="E58" s="514" t="s">
        <v>17</v>
      </c>
      <c r="F58" s="523">
        <f>F59</f>
        <v>0</v>
      </c>
    </row>
    <row r="59" spans="1:6" s="494" customFormat="1" ht="66" customHeight="1">
      <c r="A59" s="509" t="s">
        <v>610</v>
      </c>
      <c r="B59" s="521" t="s">
        <v>611</v>
      </c>
      <c r="C59" s="541"/>
      <c r="D59" s="517"/>
      <c r="E59" s="523" t="s">
        <v>17</v>
      </c>
      <c r="F59" s="523"/>
    </row>
    <row r="60" spans="1:6" s="494" customFormat="1" ht="43.5" customHeight="1">
      <c r="A60" s="542" t="s">
        <v>612</v>
      </c>
      <c r="B60" s="519" t="s">
        <v>613</v>
      </c>
      <c r="C60" s="543">
        <v>7321</v>
      </c>
      <c r="D60" s="532">
        <f>E60</f>
        <v>0</v>
      </c>
      <c r="E60" s="514">
        <f>E61</f>
        <v>0</v>
      </c>
      <c r="F60" s="514" t="s">
        <v>17</v>
      </c>
    </row>
    <row r="61" spans="1:6" s="494" customFormat="1" ht="56.25" customHeight="1">
      <c r="A61" s="520" t="s">
        <v>614</v>
      </c>
      <c r="B61" s="521" t="s">
        <v>75</v>
      </c>
      <c r="C61" s="541"/>
      <c r="D61" s="517"/>
      <c r="E61" s="523"/>
      <c r="F61" s="523" t="s">
        <v>17</v>
      </c>
    </row>
    <row r="62" spans="1:6" s="494" customFormat="1" ht="42" customHeight="1">
      <c r="A62" s="542" t="s">
        <v>615</v>
      </c>
      <c r="B62" s="519" t="s">
        <v>616</v>
      </c>
      <c r="C62" s="543">
        <v>7322</v>
      </c>
      <c r="D62" s="532">
        <f>F62</f>
        <v>1539</v>
      </c>
      <c r="E62" s="514" t="s">
        <v>17</v>
      </c>
      <c r="F62" s="523">
        <f>F63</f>
        <v>1539</v>
      </c>
    </row>
    <row r="63" spans="1:6" s="494" customFormat="1" ht="57.75" customHeight="1">
      <c r="A63" s="520" t="s">
        <v>617</v>
      </c>
      <c r="B63" s="521" t="s">
        <v>78</v>
      </c>
      <c r="C63" s="541"/>
      <c r="D63" s="532">
        <f>F63</f>
        <v>1539</v>
      </c>
      <c r="E63" s="523" t="s">
        <v>17</v>
      </c>
      <c r="F63" s="544">
        <f>'[2]ekam erams bashx nor'!O74</f>
        <v>1539</v>
      </c>
    </row>
    <row r="64" spans="1:6" s="494" customFormat="1" ht="55.5" customHeight="1">
      <c r="A64" s="511">
        <v>1250</v>
      </c>
      <c r="B64" s="519" t="s">
        <v>618</v>
      </c>
      <c r="C64" s="501">
        <v>7331</v>
      </c>
      <c r="D64" s="513">
        <f>E64</f>
        <v>644065.30000000005</v>
      </c>
      <c r="E64" s="513">
        <f>E65+E66+E69+E70+E67</f>
        <v>644065.30000000005</v>
      </c>
      <c r="F64" s="514" t="s">
        <v>17</v>
      </c>
    </row>
    <row r="65" spans="1:6" s="494" customFormat="1" ht="39" customHeight="1">
      <c r="A65" s="520" t="s">
        <v>619</v>
      </c>
      <c r="B65" s="521" t="s">
        <v>620</v>
      </c>
      <c r="C65" s="522"/>
      <c r="D65" s="517">
        <f>E65</f>
        <v>641014.9</v>
      </c>
      <c r="E65" s="523">
        <f>'[2]ekam erams bashx nor'!K76</f>
        <v>641014.9</v>
      </c>
      <c r="F65" s="523" t="s">
        <v>17</v>
      </c>
    </row>
    <row r="66" spans="1:6" s="494" customFormat="1" ht="27.75" customHeight="1">
      <c r="A66" s="520" t="s">
        <v>621</v>
      </c>
      <c r="B66" s="521" t="s">
        <v>622</v>
      </c>
      <c r="C66" s="541"/>
      <c r="D66" s="517">
        <f>E66</f>
        <v>0</v>
      </c>
      <c r="E66" s="523">
        <f>'[2]ekam erams bashx nor'!K79</f>
        <v>0</v>
      </c>
      <c r="F66" s="523" t="s">
        <v>17</v>
      </c>
    </row>
    <row r="67" spans="1:6" s="494" customFormat="1" ht="55.5" customHeight="1">
      <c r="A67" s="520" t="s">
        <v>623</v>
      </c>
      <c r="B67" s="545" t="s">
        <v>83</v>
      </c>
      <c r="C67" s="522"/>
      <c r="D67" s="517"/>
      <c r="E67" s="523">
        <f>'[2]ekam erams bashx nor'!K78</f>
        <v>0</v>
      </c>
      <c r="F67" s="523" t="s">
        <v>17</v>
      </c>
    </row>
    <row r="68" spans="1:6" s="494" customFormat="1" ht="33" customHeight="1">
      <c r="A68" s="520" t="s">
        <v>624</v>
      </c>
      <c r="B68" s="545" t="s">
        <v>625</v>
      </c>
      <c r="C68" s="522"/>
      <c r="D68" s="517">
        <f>E68</f>
        <v>0</v>
      </c>
      <c r="E68" s="523"/>
      <c r="F68" s="523" t="s">
        <v>17</v>
      </c>
    </row>
    <row r="69" spans="1:6" s="494" customFormat="1" ht="42.75" customHeight="1">
      <c r="A69" s="520" t="s">
        <v>626</v>
      </c>
      <c r="B69" s="521" t="s">
        <v>627</v>
      </c>
      <c r="C69" s="541"/>
      <c r="D69" s="517">
        <f>E69</f>
        <v>3050.4</v>
      </c>
      <c r="E69" s="539">
        <f>'[2]ekam erams bashx nor'!K80</f>
        <v>3050.4</v>
      </c>
      <c r="F69" s="523" t="s">
        <v>17</v>
      </c>
    </row>
    <row r="70" spans="1:6" s="494" customFormat="1" ht="40.5" customHeight="1">
      <c r="A70" s="520" t="s">
        <v>628</v>
      </c>
      <c r="B70" s="521" t="s">
        <v>629</v>
      </c>
      <c r="C70" s="541"/>
      <c r="D70" s="517"/>
      <c r="E70" s="523"/>
      <c r="F70" s="523" t="s">
        <v>17</v>
      </c>
    </row>
    <row r="71" spans="1:6" s="497" customFormat="1" ht="43.5" customHeight="1">
      <c r="A71" s="511">
        <v>1260</v>
      </c>
      <c r="B71" s="519" t="s">
        <v>630</v>
      </c>
      <c r="C71" s="501">
        <v>7332</v>
      </c>
      <c r="D71" s="546">
        <f>F71</f>
        <v>1309421.298</v>
      </c>
      <c r="E71" s="514" t="s">
        <v>17</v>
      </c>
      <c r="F71" s="540">
        <f>F72+F73</f>
        <v>1309421.298</v>
      </c>
    </row>
    <row r="72" spans="1:6" s="497" customFormat="1" ht="38.25" customHeight="1">
      <c r="A72" s="520" t="s">
        <v>631</v>
      </c>
      <c r="B72" s="521" t="s">
        <v>632</v>
      </c>
      <c r="C72" s="541"/>
      <c r="D72" s="546">
        <f>F72</f>
        <v>1309421.298</v>
      </c>
      <c r="E72" s="523" t="s">
        <v>17</v>
      </c>
      <c r="F72" s="544">
        <f>'[2]ekam erams bashx nor'!O83</f>
        <v>1309421.298</v>
      </c>
    </row>
    <row r="73" spans="1:6" s="494" customFormat="1" ht="39" customHeight="1">
      <c r="A73" s="520" t="s">
        <v>633</v>
      </c>
      <c r="B73" s="521" t="s">
        <v>634</v>
      </c>
      <c r="C73" s="541"/>
      <c r="D73" s="517"/>
      <c r="E73" s="523" t="s">
        <v>17</v>
      </c>
      <c r="F73" s="523"/>
    </row>
    <row r="74" spans="1:6" s="494" customFormat="1" ht="15.75" customHeight="1">
      <c r="A74" s="511">
        <v>1300</v>
      </c>
      <c r="B74" s="519" t="s">
        <v>635</v>
      </c>
      <c r="C74" s="501">
        <v>7400</v>
      </c>
      <c r="D74" s="546">
        <f>E74+F74-F124</f>
        <v>725010.63130000001</v>
      </c>
      <c r="E74" s="547">
        <f>E78+E80+E85+E89+E113+E116+E122</f>
        <v>140528.94699999999</v>
      </c>
      <c r="F74" s="546">
        <f>F122+F119+F76</f>
        <v>762481.68430000008</v>
      </c>
    </row>
    <row r="75" spans="1:6" s="494" customFormat="1" ht="25.5" customHeight="1">
      <c r="A75" s="509"/>
      <c r="B75" s="515" t="s">
        <v>636</v>
      </c>
      <c r="C75" s="516"/>
      <c r="D75" s="510"/>
      <c r="E75" s="510"/>
      <c r="F75" s="517"/>
    </row>
    <row r="76" spans="1:6" s="494" customFormat="1" ht="28.5" customHeight="1">
      <c r="A76" s="511">
        <v>1310</v>
      </c>
      <c r="B76" s="519" t="s">
        <v>637</v>
      </c>
      <c r="C76" s="501">
        <v>7411</v>
      </c>
      <c r="D76" s="513">
        <f>F76</f>
        <v>0</v>
      </c>
      <c r="E76" s="514" t="s">
        <v>17</v>
      </c>
      <c r="F76" s="514">
        <f>F77</f>
        <v>0</v>
      </c>
    </row>
    <row r="77" spans="1:6" s="497" customFormat="1" ht="37.5" customHeight="1">
      <c r="A77" s="520" t="s">
        <v>638</v>
      </c>
      <c r="B77" s="530" t="s">
        <v>95</v>
      </c>
      <c r="C77" s="541"/>
      <c r="D77" s="517"/>
      <c r="E77" s="523" t="s">
        <v>17</v>
      </c>
      <c r="F77" s="523"/>
    </row>
    <row r="78" spans="1:6" s="494" customFormat="1" ht="27" customHeight="1">
      <c r="A78" s="511">
        <v>1320</v>
      </c>
      <c r="B78" s="519" t="s">
        <v>639</v>
      </c>
      <c r="C78" s="501">
        <v>7412</v>
      </c>
      <c r="D78" s="513">
        <f>E78</f>
        <v>0</v>
      </c>
      <c r="E78" s="513">
        <f>E79</f>
        <v>0</v>
      </c>
      <c r="F78" s="514" t="s">
        <v>17</v>
      </c>
    </row>
    <row r="79" spans="1:6" s="497" customFormat="1" ht="38.25" customHeight="1">
      <c r="A79" s="520" t="s">
        <v>640</v>
      </c>
      <c r="B79" s="521" t="s">
        <v>641</v>
      </c>
      <c r="C79" s="541"/>
      <c r="D79" s="517"/>
      <c r="E79" s="523"/>
      <c r="F79" s="523" t="s">
        <v>17</v>
      </c>
    </row>
    <row r="80" spans="1:6" s="494" customFormat="1" ht="33" customHeight="1">
      <c r="A80" s="511">
        <v>1330</v>
      </c>
      <c r="B80" s="519" t="s">
        <v>642</v>
      </c>
      <c r="C80" s="501">
        <v>7415</v>
      </c>
      <c r="D80" s="513">
        <f t="shared" ref="D80:D85" si="1">E80</f>
        <v>14963.9</v>
      </c>
      <c r="E80" s="513">
        <f>E81+E82+E83+E84</f>
        <v>14963.9</v>
      </c>
      <c r="F80" s="514" t="s">
        <v>17</v>
      </c>
    </row>
    <row r="81" spans="1:6" s="497" customFormat="1" ht="27" customHeight="1">
      <c r="A81" s="520" t="s">
        <v>643</v>
      </c>
      <c r="B81" s="521" t="s">
        <v>644</v>
      </c>
      <c r="C81" s="541"/>
      <c r="D81" s="517">
        <f t="shared" si="1"/>
        <v>11313.9</v>
      </c>
      <c r="E81" s="523">
        <f>'[2]ekam erams bashx nor'!K91</f>
        <v>11313.9</v>
      </c>
      <c r="F81" s="523" t="s">
        <v>17</v>
      </c>
    </row>
    <row r="82" spans="1:6" s="494" customFormat="1" ht="42.75" customHeight="1">
      <c r="A82" s="520" t="s">
        <v>645</v>
      </c>
      <c r="B82" s="521" t="s">
        <v>646</v>
      </c>
      <c r="C82" s="541"/>
      <c r="D82" s="517">
        <f t="shared" si="1"/>
        <v>0</v>
      </c>
      <c r="E82" s="523">
        <f>'[2]ekam. erams. bashx'!K109</f>
        <v>0</v>
      </c>
      <c r="F82" s="523" t="s">
        <v>17</v>
      </c>
    </row>
    <row r="83" spans="1:6" s="497" customFormat="1" ht="54" customHeight="1">
      <c r="A83" s="520" t="s">
        <v>647</v>
      </c>
      <c r="B83" s="521" t="s">
        <v>103</v>
      </c>
      <c r="C83" s="541"/>
      <c r="D83" s="517">
        <f t="shared" si="1"/>
        <v>2500</v>
      </c>
      <c r="E83" s="523">
        <f>'[2]ekam erams bashx nor'!K93</f>
        <v>2500</v>
      </c>
      <c r="F83" s="523" t="s">
        <v>17</v>
      </c>
    </row>
    <row r="84" spans="1:6" s="494" customFormat="1" ht="24" customHeight="1">
      <c r="A84" s="509" t="s">
        <v>648</v>
      </c>
      <c r="B84" s="521" t="s">
        <v>104</v>
      </c>
      <c r="C84" s="541"/>
      <c r="D84" s="517">
        <f t="shared" si="1"/>
        <v>1150</v>
      </c>
      <c r="E84" s="523">
        <f>'[2]ekam erams bashx nor'!K94</f>
        <v>1150</v>
      </c>
      <c r="F84" s="523" t="s">
        <v>17</v>
      </c>
    </row>
    <row r="85" spans="1:6" s="494" customFormat="1" ht="57" customHeight="1">
      <c r="A85" s="511">
        <v>1340</v>
      </c>
      <c r="B85" s="519" t="s">
        <v>649</v>
      </c>
      <c r="C85" s="501">
        <v>7421</v>
      </c>
      <c r="D85" s="513">
        <f t="shared" si="1"/>
        <v>3399</v>
      </c>
      <c r="E85" s="513">
        <f>E86+E87+E88</f>
        <v>3399</v>
      </c>
      <c r="F85" s="514" t="s">
        <v>17</v>
      </c>
    </row>
    <row r="86" spans="1:6" s="494" customFormat="1" ht="90.75" customHeight="1">
      <c r="A86" s="520" t="s">
        <v>650</v>
      </c>
      <c r="B86" s="521" t="s">
        <v>107</v>
      </c>
      <c r="C86" s="541"/>
      <c r="D86" s="517"/>
      <c r="E86" s="523"/>
      <c r="F86" s="523" t="s">
        <v>17</v>
      </c>
    </row>
    <row r="87" spans="1:6" s="494" customFormat="1" ht="57" customHeight="1">
      <c r="A87" s="520" t="s">
        <v>651</v>
      </c>
      <c r="B87" s="521" t="s">
        <v>108</v>
      </c>
      <c r="C87" s="522"/>
      <c r="D87" s="517">
        <f>E87</f>
        <v>1999</v>
      </c>
      <c r="E87" s="523">
        <f>'[2]ekam erams bashx nor'!K97</f>
        <v>1999</v>
      </c>
      <c r="F87" s="523" t="s">
        <v>17</v>
      </c>
    </row>
    <row r="88" spans="1:6" s="494" customFormat="1" ht="70.5" customHeight="1">
      <c r="A88" s="520" t="s">
        <v>652</v>
      </c>
      <c r="B88" s="521" t="s">
        <v>109</v>
      </c>
      <c r="C88" s="522"/>
      <c r="D88" s="517">
        <f>E88</f>
        <v>1400</v>
      </c>
      <c r="E88" s="539">
        <f>'[2]ekam erams bashx nor'!K98</f>
        <v>1400</v>
      </c>
      <c r="F88" s="523" t="s">
        <v>17</v>
      </c>
    </row>
    <row r="89" spans="1:6" s="497" customFormat="1" ht="42" customHeight="1">
      <c r="A89" s="511">
        <v>1350</v>
      </c>
      <c r="B89" s="519" t="s">
        <v>653</v>
      </c>
      <c r="C89" s="501">
        <v>7422</v>
      </c>
      <c r="D89" s="513">
        <f>E89</f>
        <v>75440</v>
      </c>
      <c r="E89" s="513">
        <f>D90+E111+E112</f>
        <v>75440</v>
      </c>
      <c r="F89" s="514" t="s">
        <v>17</v>
      </c>
    </row>
    <row r="90" spans="1:6" s="494" customFormat="1" ht="77.25" customHeight="1">
      <c r="A90" s="548" t="s">
        <v>654</v>
      </c>
      <c r="B90" s="549" t="s">
        <v>112</v>
      </c>
      <c r="C90" s="550"/>
      <c r="D90" s="551">
        <f>E90</f>
        <v>71440</v>
      </c>
      <c r="E90" s="552">
        <f>E91+E92+E93+E94+E95+E96+E97+E98+E99+E100+E101+E102+E103+E104+E105+E106+E107+E108+E109+E110</f>
        <v>71440</v>
      </c>
      <c r="F90" s="553" t="s">
        <v>17</v>
      </c>
    </row>
    <row r="91" spans="1:6" s="494" customFormat="1" ht="39.950000000000003" customHeight="1">
      <c r="A91" s="529">
        <v>13501</v>
      </c>
      <c r="B91" s="530" t="s">
        <v>113</v>
      </c>
      <c r="C91" s="519"/>
      <c r="D91" s="532"/>
      <c r="E91" s="514"/>
      <c r="F91" s="523"/>
    </row>
    <row r="92" spans="1:6" s="494" customFormat="1" ht="39.950000000000003" customHeight="1">
      <c r="A92" s="529">
        <v>13502</v>
      </c>
      <c r="B92" s="530" t="s">
        <v>114</v>
      </c>
      <c r="C92" s="519"/>
      <c r="D92" s="532"/>
      <c r="E92" s="514"/>
      <c r="F92" s="523"/>
    </row>
    <row r="93" spans="1:6" s="494" customFormat="1" ht="49.5" customHeight="1">
      <c r="A93" s="529">
        <v>13503</v>
      </c>
      <c r="B93" s="530" t="s">
        <v>115</v>
      </c>
      <c r="C93" s="519"/>
      <c r="D93" s="532">
        <f>E93</f>
        <v>300</v>
      </c>
      <c r="E93" s="539">
        <f>'[2]ekam erams bashx nor'!K103</f>
        <v>300</v>
      </c>
      <c r="F93" s="523"/>
    </row>
    <row r="94" spans="1:6" s="494" customFormat="1" ht="39.950000000000003" customHeight="1">
      <c r="A94" s="529">
        <v>13504</v>
      </c>
      <c r="B94" s="530" t="s">
        <v>116</v>
      </c>
      <c r="C94" s="519"/>
      <c r="D94" s="532"/>
      <c r="E94" s="514"/>
      <c r="F94" s="523"/>
    </row>
    <row r="95" spans="1:6" s="494" customFormat="1" ht="39.950000000000003" customHeight="1">
      <c r="A95" s="529">
        <v>13505</v>
      </c>
      <c r="B95" s="530" t="s">
        <v>117</v>
      </c>
      <c r="C95" s="519"/>
      <c r="D95" s="517">
        <f>E95</f>
        <v>150</v>
      </c>
      <c r="E95" s="523">
        <f>'[2]ekam erams bashx nor'!K105</f>
        <v>150</v>
      </c>
      <c r="F95" s="523"/>
    </row>
    <row r="96" spans="1:6" s="494" customFormat="1" ht="39.950000000000003" customHeight="1">
      <c r="A96" s="529">
        <v>13506</v>
      </c>
      <c r="B96" s="530" t="s">
        <v>118</v>
      </c>
      <c r="C96" s="519"/>
      <c r="D96" s="532"/>
      <c r="E96" s="514"/>
      <c r="F96" s="523"/>
    </row>
    <row r="97" spans="1:6" s="494" customFormat="1" ht="39.950000000000003" customHeight="1">
      <c r="A97" s="529">
        <v>13507</v>
      </c>
      <c r="B97" s="530" t="s">
        <v>119</v>
      </c>
      <c r="C97" s="519"/>
      <c r="D97" s="517">
        <f>E97</f>
        <v>40000</v>
      </c>
      <c r="E97" s="523">
        <f>'[2]ekam erams bashx nor'!K107</f>
        <v>40000</v>
      </c>
      <c r="F97" s="523"/>
    </row>
    <row r="98" spans="1:6" s="494" customFormat="1" ht="39.950000000000003" customHeight="1">
      <c r="A98" s="529">
        <v>13508</v>
      </c>
      <c r="B98" s="530" t="s">
        <v>120</v>
      </c>
      <c r="C98" s="519"/>
      <c r="D98" s="532"/>
      <c r="E98" s="514"/>
      <c r="F98" s="523"/>
    </row>
    <row r="99" spans="1:6" s="494" customFormat="1" ht="21" customHeight="1">
      <c r="A99" s="529">
        <v>13509</v>
      </c>
      <c r="B99" s="530" t="s">
        <v>121</v>
      </c>
      <c r="C99" s="519"/>
      <c r="D99" s="532"/>
      <c r="E99" s="514"/>
      <c r="F99" s="523"/>
    </row>
    <row r="100" spans="1:6" s="494" customFormat="1" ht="39.950000000000003" customHeight="1">
      <c r="A100" s="529">
        <v>13510</v>
      </c>
      <c r="B100" s="530" t="s">
        <v>122</v>
      </c>
      <c r="C100" s="519"/>
      <c r="D100" s="532"/>
      <c r="E100" s="514"/>
      <c r="F100" s="523"/>
    </row>
    <row r="101" spans="1:6" s="494" customFormat="1" ht="39.950000000000003" customHeight="1">
      <c r="A101" s="529">
        <v>13511</v>
      </c>
      <c r="B101" s="530" t="s">
        <v>123</v>
      </c>
      <c r="C101" s="519"/>
      <c r="D101" s="532"/>
      <c r="E101" s="514"/>
      <c r="F101" s="523"/>
    </row>
    <row r="102" spans="1:6" s="494" customFormat="1" ht="39.950000000000003" customHeight="1">
      <c r="A102" s="529">
        <v>13512</v>
      </c>
      <c r="B102" s="530" t="s">
        <v>124</v>
      </c>
      <c r="C102" s="519"/>
      <c r="D102" s="517">
        <f>E102</f>
        <v>6200</v>
      </c>
      <c r="E102" s="523">
        <f>'[2]ekam erams bashx nor'!K112</f>
        <v>6200</v>
      </c>
      <c r="F102" s="523"/>
    </row>
    <row r="103" spans="1:6" s="494" customFormat="1" ht="35.25" customHeight="1">
      <c r="A103" s="529">
        <v>13513</v>
      </c>
      <c r="B103" s="530" t="s">
        <v>125</v>
      </c>
      <c r="C103" s="519"/>
      <c r="D103" s="517">
        <f>E103</f>
        <v>15690</v>
      </c>
      <c r="E103" s="523">
        <f>'[2]ekam erams bashx nor'!K113</f>
        <v>15690</v>
      </c>
      <c r="F103" s="523"/>
    </row>
    <row r="104" spans="1:6" s="494" customFormat="1" ht="39.950000000000003" customHeight="1">
      <c r="A104" s="529">
        <v>13514</v>
      </c>
      <c r="B104" s="530" t="s">
        <v>130</v>
      </c>
      <c r="C104" s="519"/>
      <c r="D104" s="517">
        <f>E104</f>
        <v>9100</v>
      </c>
      <c r="E104" s="523">
        <f>'[2]ekam erams bashx nor'!K118</f>
        <v>9100</v>
      </c>
      <c r="F104" s="523"/>
    </row>
    <row r="105" spans="1:6" s="494" customFormat="1" ht="39.950000000000003" customHeight="1">
      <c r="A105" s="529">
        <v>13515</v>
      </c>
      <c r="B105" s="530" t="s">
        <v>133</v>
      </c>
      <c r="C105" s="519"/>
      <c r="D105" s="532"/>
      <c r="E105" s="514"/>
      <c r="F105" s="523"/>
    </row>
    <row r="106" spans="1:6" s="494" customFormat="1" ht="39.950000000000003" customHeight="1">
      <c r="A106" s="529">
        <v>13516</v>
      </c>
      <c r="B106" s="530" t="s">
        <v>134</v>
      </c>
      <c r="C106" s="519"/>
      <c r="D106" s="532"/>
      <c r="E106" s="514"/>
      <c r="F106" s="523"/>
    </row>
    <row r="107" spans="1:6" s="494" customFormat="1" ht="39.950000000000003" customHeight="1">
      <c r="A107" s="529">
        <v>13517</v>
      </c>
      <c r="B107" s="530" t="s">
        <v>135</v>
      </c>
      <c r="C107" s="519"/>
      <c r="D107" s="532"/>
      <c r="E107" s="514"/>
      <c r="F107" s="523"/>
    </row>
    <row r="108" spans="1:6" s="494" customFormat="1" ht="30.75" customHeight="1">
      <c r="A108" s="529">
        <v>13518</v>
      </c>
      <c r="B108" s="530" t="s">
        <v>136</v>
      </c>
      <c r="C108" s="519"/>
      <c r="D108" s="532"/>
      <c r="E108" s="514"/>
      <c r="F108" s="523"/>
    </row>
    <row r="109" spans="1:6" s="494" customFormat="1" ht="27" customHeight="1">
      <c r="A109" s="529">
        <v>13519</v>
      </c>
      <c r="B109" s="530" t="s">
        <v>137</v>
      </c>
      <c r="C109" s="519"/>
      <c r="D109" s="517">
        <f>E109</f>
        <v>0</v>
      </c>
      <c r="E109" s="523">
        <f>'[2]ekam erams bashx nor'!K125</f>
        <v>0</v>
      </c>
      <c r="F109" s="523"/>
    </row>
    <row r="110" spans="1:6" s="494" customFormat="1" ht="22.5" customHeight="1">
      <c r="A110" s="529">
        <v>13520</v>
      </c>
      <c r="B110" s="530" t="s">
        <v>138</v>
      </c>
      <c r="C110" s="519"/>
      <c r="D110" s="532"/>
      <c r="E110" s="514"/>
      <c r="F110" s="523"/>
    </row>
    <row r="111" spans="1:6" s="494" customFormat="1" ht="32.25" customHeight="1">
      <c r="A111" s="529">
        <v>1352</v>
      </c>
      <c r="B111" s="530" t="s">
        <v>139</v>
      </c>
      <c r="C111" s="519"/>
      <c r="D111" s="517">
        <f>E111</f>
        <v>4000</v>
      </c>
      <c r="E111" s="523">
        <f>'[2]ekam erams bashx nor'!K127</f>
        <v>4000</v>
      </c>
      <c r="F111" s="523"/>
    </row>
    <row r="112" spans="1:6" s="497" customFormat="1" ht="25.5" customHeight="1">
      <c r="A112" s="529">
        <v>1353</v>
      </c>
      <c r="B112" s="530" t="s">
        <v>140</v>
      </c>
      <c r="C112" s="522"/>
      <c r="D112" s="513"/>
      <c r="E112" s="514"/>
      <c r="F112" s="523" t="s">
        <v>17</v>
      </c>
    </row>
    <row r="113" spans="1:7" s="494" customFormat="1" ht="30" customHeight="1">
      <c r="A113" s="511">
        <v>1360</v>
      </c>
      <c r="B113" s="519" t="s">
        <v>655</v>
      </c>
      <c r="C113" s="501">
        <v>7431</v>
      </c>
      <c r="D113" s="513">
        <f>E113</f>
        <v>100</v>
      </c>
      <c r="E113" s="513">
        <f>E114+E115</f>
        <v>100</v>
      </c>
      <c r="F113" s="514" t="s">
        <v>17</v>
      </c>
    </row>
    <row r="114" spans="1:7" s="494" customFormat="1" ht="57" customHeight="1">
      <c r="A114" s="520" t="s">
        <v>656</v>
      </c>
      <c r="B114" s="521" t="s">
        <v>143</v>
      </c>
      <c r="C114" s="541"/>
      <c r="D114" s="517">
        <f>E114</f>
        <v>100</v>
      </c>
      <c r="E114" s="523">
        <f>'[2]ekam erams bashx nor'!K130</f>
        <v>100</v>
      </c>
      <c r="F114" s="523" t="s">
        <v>17</v>
      </c>
    </row>
    <row r="115" spans="1:7" s="494" customFormat="1" ht="48.75" customHeight="1">
      <c r="A115" s="520" t="s">
        <v>657</v>
      </c>
      <c r="B115" s="521" t="s">
        <v>658</v>
      </c>
      <c r="C115" s="541"/>
      <c r="D115" s="517"/>
      <c r="E115" s="523"/>
      <c r="F115" s="523" t="s">
        <v>17</v>
      </c>
    </row>
    <row r="116" spans="1:7" s="494" customFormat="1" ht="41.25" hidden="1" customHeight="1">
      <c r="A116" s="511">
        <v>1370</v>
      </c>
      <c r="B116" s="554" t="s">
        <v>145</v>
      </c>
      <c r="C116" s="501">
        <v>7441</v>
      </c>
      <c r="D116" s="517">
        <f>E116</f>
        <v>0</v>
      </c>
      <c r="E116" s="523">
        <f>E117+E118</f>
        <v>0</v>
      </c>
      <c r="F116" s="514" t="s">
        <v>17</v>
      </c>
    </row>
    <row r="117" spans="1:7" s="494" customFormat="1" ht="116.25" hidden="1" customHeight="1">
      <c r="A117" s="509" t="s">
        <v>659</v>
      </c>
      <c r="B117" s="521" t="s">
        <v>147</v>
      </c>
      <c r="C117" s="541"/>
      <c r="D117" s="517"/>
      <c r="E117" s="523"/>
      <c r="F117" s="523" t="s">
        <v>17</v>
      </c>
    </row>
    <row r="118" spans="1:7" s="494" customFormat="1" ht="111" hidden="1" customHeight="1">
      <c r="A118" s="520" t="s">
        <v>660</v>
      </c>
      <c r="B118" s="521" t="s">
        <v>148</v>
      </c>
      <c r="C118" s="541"/>
      <c r="D118" s="517"/>
      <c r="E118" s="523"/>
      <c r="F118" s="523" t="s">
        <v>17</v>
      </c>
    </row>
    <row r="119" spans="1:7" s="494" customFormat="1" ht="40.5" customHeight="1">
      <c r="A119" s="511">
        <v>1380</v>
      </c>
      <c r="B119" s="554" t="s">
        <v>149</v>
      </c>
      <c r="C119" s="501">
        <v>7442</v>
      </c>
      <c r="D119" s="513">
        <f>F119</f>
        <v>584481.68430000008</v>
      </c>
      <c r="E119" s="514" t="s">
        <v>17</v>
      </c>
      <c r="F119" s="514">
        <f>F120+F121</f>
        <v>584481.68430000008</v>
      </c>
    </row>
    <row r="120" spans="1:7" s="494" customFormat="1" ht="140.25" customHeight="1">
      <c r="A120" s="520" t="s">
        <v>661</v>
      </c>
      <c r="B120" s="521" t="s">
        <v>662</v>
      </c>
      <c r="C120" s="541"/>
      <c r="D120" s="513">
        <f>F120</f>
        <v>85750</v>
      </c>
      <c r="E120" s="523" t="s">
        <v>17</v>
      </c>
      <c r="F120" s="532">
        <f>'[2]ekam erams bashx nor'!O136</f>
        <v>85750</v>
      </c>
    </row>
    <row r="121" spans="1:7" s="494" customFormat="1" ht="137.25" customHeight="1">
      <c r="A121" s="520" t="s">
        <v>663</v>
      </c>
      <c r="B121" s="521" t="s">
        <v>664</v>
      </c>
      <c r="C121" s="541"/>
      <c r="D121" s="513">
        <f>F121</f>
        <v>498731.68430000002</v>
      </c>
      <c r="E121" s="523" t="s">
        <v>17</v>
      </c>
      <c r="F121" s="555">
        <f>'[2]ekam erams bashx nor'!O137</f>
        <v>498731.68430000002</v>
      </c>
    </row>
    <row r="122" spans="1:7" s="494" customFormat="1" ht="31.5" customHeight="1">
      <c r="A122" s="542" t="s">
        <v>665</v>
      </c>
      <c r="B122" s="554" t="s">
        <v>153</v>
      </c>
      <c r="C122" s="501">
        <v>7451</v>
      </c>
      <c r="D122" s="513">
        <f>D125</f>
        <v>46626.046999999999</v>
      </c>
      <c r="E122" s="513">
        <f>E125</f>
        <v>46626.046999999999</v>
      </c>
      <c r="F122" s="514">
        <f>F123+F124+F125</f>
        <v>178000</v>
      </c>
      <c r="G122" s="524"/>
    </row>
    <row r="123" spans="1:7" s="494" customFormat="1" ht="33" customHeight="1">
      <c r="A123" s="520" t="s">
        <v>666</v>
      </c>
      <c r="B123" s="521" t="s">
        <v>667</v>
      </c>
      <c r="C123" s="541"/>
      <c r="D123" s="517"/>
      <c r="E123" s="523" t="s">
        <v>17</v>
      </c>
      <c r="F123" s="523"/>
    </row>
    <row r="124" spans="1:7" s="494" customFormat="1" ht="31.5" customHeight="1">
      <c r="A124" s="520" t="s">
        <v>668</v>
      </c>
      <c r="B124" s="521" t="s">
        <v>156</v>
      </c>
      <c r="C124" s="541"/>
      <c r="D124" s="523">
        <f>F124</f>
        <v>178000</v>
      </c>
      <c r="E124" s="523" t="s">
        <v>17</v>
      </c>
      <c r="F124" s="523">
        <f>'[2]ekam erams bashx nor'!O140</f>
        <v>178000</v>
      </c>
    </row>
    <row r="125" spans="1:7" s="494" customFormat="1" ht="47.25" customHeight="1">
      <c r="A125" s="520" t="s">
        <v>669</v>
      </c>
      <c r="B125" s="521" t="s">
        <v>670</v>
      </c>
      <c r="C125" s="541"/>
      <c r="D125" s="517">
        <f>E125</f>
        <v>46626.046999999999</v>
      </c>
      <c r="E125" s="523">
        <f>'[2]ekam erams bashx nor'!K141</f>
        <v>46626.046999999999</v>
      </c>
      <c r="F125" s="523"/>
    </row>
    <row r="126" spans="1:7" s="494" customFormat="1" ht="13.5"/>
    <row r="127" spans="1:7" s="494" customFormat="1" ht="13.5"/>
    <row r="128" spans="1:7" s="494" customFormat="1" ht="13.5"/>
    <row r="129" spans="1:6" s="494" customFormat="1" ht="13.5"/>
    <row r="130" spans="1:6" s="494" customFormat="1" ht="13.5"/>
    <row r="131" spans="1:6" s="494" customFormat="1" ht="13.5"/>
    <row r="132" spans="1:6" s="494" customFormat="1" ht="13.5"/>
    <row r="133" spans="1:6" s="494" customFormat="1" ht="13.5"/>
    <row r="134" spans="1:6" s="494" customFormat="1" ht="13.5"/>
    <row r="135" spans="1:6" s="494" customFormat="1" ht="13.5"/>
    <row r="136" spans="1:6" s="494" customFormat="1" ht="13.5"/>
    <row r="137" spans="1:6" s="494" customFormat="1" ht="13.5"/>
    <row r="138" spans="1:6" s="494" customFormat="1" ht="13.5"/>
    <row r="139" spans="1:6" s="494" customFormat="1" ht="13.5">
      <c r="A139" s="556"/>
      <c r="B139" s="557"/>
      <c r="C139" s="557"/>
      <c r="D139" s="557"/>
      <c r="E139" s="557"/>
      <c r="F139" s="558"/>
    </row>
    <row r="140" spans="1:6" s="494" customFormat="1" ht="13.5"/>
    <row r="141" spans="1:6" s="494" customFormat="1" ht="13.5"/>
    <row r="142" spans="1:6" s="494" customFormat="1" ht="13.5"/>
    <row r="143" spans="1:6" s="494" customFormat="1" ht="13.5"/>
    <row r="144" spans="1:6" s="494" customFormat="1" ht="13.5"/>
    <row r="145" s="494" customFormat="1" ht="13.5"/>
    <row r="146" s="494" customFormat="1" ht="13.5"/>
    <row r="147" s="494" customFormat="1" ht="13.5"/>
    <row r="148" s="494" customFormat="1" ht="13.5"/>
    <row r="149" s="494" customFormat="1" ht="13.5"/>
    <row r="150" s="494" customFormat="1" ht="13.5"/>
    <row r="151" s="494" customFormat="1" ht="13.5"/>
    <row r="152" s="494" customFormat="1" ht="13.5"/>
    <row r="153" s="494" customFormat="1" ht="13.5"/>
    <row r="154" s="494" customFormat="1" ht="13.5"/>
    <row r="155" s="494" customFormat="1" ht="13.5"/>
    <row r="156" s="494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V321"/>
  <sheetViews>
    <sheetView topLeftCell="A102" zoomScale="160" zoomScaleNormal="160" workbookViewId="0">
      <selection activeCell="M12" sqref="M12"/>
    </sheetView>
  </sheetViews>
  <sheetFormatPr defaultRowHeight="12.75"/>
  <cols>
    <col min="1" max="1" width="3.5703125" style="134" customWidth="1"/>
    <col min="2" max="3" width="2.7109375" style="129" customWidth="1"/>
    <col min="4" max="4" width="3.42578125" style="129" customWidth="1"/>
    <col min="5" max="5" width="22.28515625" style="265" customWidth="1"/>
    <col min="6" max="6" width="6.5703125" style="129" hidden="1" customWidth="1"/>
    <col min="7" max="7" width="8.5703125" style="129" customWidth="1"/>
    <col min="8" max="8" width="9.28515625" style="129" customWidth="1"/>
    <col min="9" max="9" width="9.7109375" style="129" customWidth="1"/>
    <col min="10" max="10" width="10.5703125" style="129" customWidth="1"/>
    <col min="11" max="11" width="9.5703125" style="129" customWidth="1"/>
    <col min="12" max="12" width="9.7109375" style="129" customWidth="1"/>
    <col min="13" max="13" width="9.42578125" style="129" customWidth="1"/>
    <col min="14" max="14" width="9.85546875" style="129" customWidth="1"/>
    <col min="15" max="15" width="8.7109375" style="129" customWidth="1"/>
    <col min="16" max="16" width="8.85546875" style="129" customWidth="1"/>
    <col min="17" max="17" width="8.5703125" style="129" customWidth="1"/>
    <col min="18" max="18" width="9.140625" style="129" customWidth="1"/>
    <col min="19" max="19" width="15" style="129" customWidth="1"/>
    <col min="20" max="20" width="12.7109375" style="129" customWidth="1"/>
    <col min="21" max="21" width="12.28515625" style="129" customWidth="1"/>
    <col min="22" max="22" width="11.5703125" style="129" bestFit="1" customWidth="1"/>
    <col min="23" max="256" width="9.140625" style="129"/>
    <col min="257" max="257" width="3.5703125" style="129" customWidth="1"/>
    <col min="258" max="259" width="2.7109375" style="129" customWidth="1"/>
    <col min="260" max="260" width="3.42578125" style="129" customWidth="1"/>
    <col min="261" max="261" width="22.28515625" style="129" customWidth="1"/>
    <col min="262" max="262" width="0" style="129" hidden="1" customWidth="1"/>
    <col min="263" max="263" width="8.5703125" style="129" customWidth="1"/>
    <col min="264" max="264" width="9.28515625" style="129" customWidth="1"/>
    <col min="265" max="265" width="9.7109375" style="129" customWidth="1"/>
    <col min="266" max="266" width="10.5703125" style="129" customWidth="1"/>
    <col min="267" max="267" width="9.5703125" style="129" customWidth="1"/>
    <col min="268" max="268" width="9.7109375" style="129" customWidth="1"/>
    <col min="269" max="269" width="9.42578125" style="129" customWidth="1"/>
    <col min="270" max="270" width="9.85546875" style="129" customWidth="1"/>
    <col min="271" max="271" width="8.7109375" style="129" customWidth="1"/>
    <col min="272" max="272" width="8.85546875" style="129" customWidth="1"/>
    <col min="273" max="273" width="8.5703125" style="129" customWidth="1"/>
    <col min="274" max="274" width="9.140625" style="129" customWidth="1"/>
    <col min="275" max="275" width="15" style="129" customWidth="1"/>
    <col min="276" max="276" width="12.7109375" style="129" customWidth="1"/>
    <col min="277" max="277" width="12.28515625" style="129" customWidth="1"/>
    <col min="278" max="278" width="11.5703125" style="129" bestFit="1" customWidth="1"/>
    <col min="279" max="512" width="9.140625" style="129"/>
    <col min="513" max="513" width="3.5703125" style="129" customWidth="1"/>
    <col min="514" max="515" width="2.7109375" style="129" customWidth="1"/>
    <col min="516" max="516" width="3.42578125" style="129" customWidth="1"/>
    <col min="517" max="517" width="22.28515625" style="129" customWidth="1"/>
    <col min="518" max="518" width="0" style="129" hidden="1" customWidth="1"/>
    <col min="519" max="519" width="8.5703125" style="129" customWidth="1"/>
    <col min="520" max="520" width="9.28515625" style="129" customWidth="1"/>
    <col min="521" max="521" width="9.7109375" style="129" customWidth="1"/>
    <col min="522" max="522" width="10.5703125" style="129" customWidth="1"/>
    <col min="523" max="523" width="9.5703125" style="129" customWidth="1"/>
    <col min="524" max="524" width="9.7109375" style="129" customWidth="1"/>
    <col min="525" max="525" width="9.42578125" style="129" customWidth="1"/>
    <col min="526" max="526" width="9.85546875" style="129" customWidth="1"/>
    <col min="527" max="527" width="8.7109375" style="129" customWidth="1"/>
    <col min="528" max="528" width="8.85546875" style="129" customWidth="1"/>
    <col min="529" max="529" width="8.5703125" style="129" customWidth="1"/>
    <col min="530" max="530" width="9.140625" style="129" customWidth="1"/>
    <col min="531" max="531" width="15" style="129" customWidth="1"/>
    <col min="532" max="532" width="12.7109375" style="129" customWidth="1"/>
    <col min="533" max="533" width="12.28515625" style="129" customWidth="1"/>
    <col min="534" max="534" width="11.5703125" style="129" bestFit="1" customWidth="1"/>
    <col min="535" max="768" width="9.140625" style="129"/>
    <col min="769" max="769" width="3.5703125" style="129" customWidth="1"/>
    <col min="770" max="771" width="2.7109375" style="129" customWidth="1"/>
    <col min="772" max="772" width="3.42578125" style="129" customWidth="1"/>
    <col min="773" max="773" width="22.28515625" style="129" customWidth="1"/>
    <col min="774" max="774" width="0" style="129" hidden="1" customWidth="1"/>
    <col min="775" max="775" width="8.5703125" style="129" customWidth="1"/>
    <col min="776" max="776" width="9.28515625" style="129" customWidth="1"/>
    <col min="777" max="777" width="9.7109375" style="129" customWidth="1"/>
    <col min="778" max="778" width="10.5703125" style="129" customWidth="1"/>
    <col min="779" max="779" width="9.5703125" style="129" customWidth="1"/>
    <col min="780" max="780" width="9.7109375" style="129" customWidth="1"/>
    <col min="781" max="781" width="9.42578125" style="129" customWidth="1"/>
    <col min="782" max="782" width="9.85546875" style="129" customWidth="1"/>
    <col min="783" max="783" width="8.7109375" style="129" customWidth="1"/>
    <col min="784" max="784" width="8.85546875" style="129" customWidth="1"/>
    <col min="785" max="785" width="8.5703125" style="129" customWidth="1"/>
    <col min="786" max="786" width="9.140625" style="129" customWidth="1"/>
    <col min="787" max="787" width="15" style="129" customWidth="1"/>
    <col min="788" max="788" width="12.7109375" style="129" customWidth="1"/>
    <col min="789" max="789" width="12.28515625" style="129" customWidth="1"/>
    <col min="790" max="790" width="11.5703125" style="129" bestFit="1" customWidth="1"/>
    <col min="791" max="1024" width="9.140625" style="129"/>
    <col min="1025" max="1025" width="3.5703125" style="129" customWidth="1"/>
    <col min="1026" max="1027" width="2.7109375" style="129" customWidth="1"/>
    <col min="1028" max="1028" width="3.42578125" style="129" customWidth="1"/>
    <col min="1029" max="1029" width="22.28515625" style="129" customWidth="1"/>
    <col min="1030" max="1030" width="0" style="129" hidden="1" customWidth="1"/>
    <col min="1031" max="1031" width="8.5703125" style="129" customWidth="1"/>
    <col min="1032" max="1032" width="9.28515625" style="129" customWidth="1"/>
    <col min="1033" max="1033" width="9.7109375" style="129" customWidth="1"/>
    <col min="1034" max="1034" width="10.5703125" style="129" customWidth="1"/>
    <col min="1035" max="1035" width="9.5703125" style="129" customWidth="1"/>
    <col min="1036" max="1036" width="9.7109375" style="129" customWidth="1"/>
    <col min="1037" max="1037" width="9.42578125" style="129" customWidth="1"/>
    <col min="1038" max="1038" width="9.85546875" style="129" customWidth="1"/>
    <col min="1039" max="1039" width="8.7109375" style="129" customWidth="1"/>
    <col min="1040" max="1040" width="8.85546875" style="129" customWidth="1"/>
    <col min="1041" max="1041" width="8.5703125" style="129" customWidth="1"/>
    <col min="1042" max="1042" width="9.140625" style="129" customWidth="1"/>
    <col min="1043" max="1043" width="15" style="129" customWidth="1"/>
    <col min="1044" max="1044" width="12.7109375" style="129" customWidth="1"/>
    <col min="1045" max="1045" width="12.28515625" style="129" customWidth="1"/>
    <col min="1046" max="1046" width="11.5703125" style="129" bestFit="1" customWidth="1"/>
    <col min="1047" max="1280" width="9.140625" style="129"/>
    <col min="1281" max="1281" width="3.5703125" style="129" customWidth="1"/>
    <col min="1282" max="1283" width="2.7109375" style="129" customWidth="1"/>
    <col min="1284" max="1284" width="3.42578125" style="129" customWidth="1"/>
    <col min="1285" max="1285" width="22.28515625" style="129" customWidth="1"/>
    <col min="1286" max="1286" width="0" style="129" hidden="1" customWidth="1"/>
    <col min="1287" max="1287" width="8.5703125" style="129" customWidth="1"/>
    <col min="1288" max="1288" width="9.28515625" style="129" customWidth="1"/>
    <col min="1289" max="1289" width="9.7109375" style="129" customWidth="1"/>
    <col min="1290" max="1290" width="10.5703125" style="129" customWidth="1"/>
    <col min="1291" max="1291" width="9.5703125" style="129" customWidth="1"/>
    <col min="1292" max="1292" width="9.7109375" style="129" customWidth="1"/>
    <col min="1293" max="1293" width="9.42578125" style="129" customWidth="1"/>
    <col min="1294" max="1294" width="9.85546875" style="129" customWidth="1"/>
    <col min="1295" max="1295" width="8.7109375" style="129" customWidth="1"/>
    <col min="1296" max="1296" width="8.85546875" style="129" customWidth="1"/>
    <col min="1297" max="1297" width="8.5703125" style="129" customWidth="1"/>
    <col min="1298" max="1298" width="9.140625" style="129" customWidth="1"/>
    <col min="1299" max="1299" width="15" style="129" customWidth="1"/>
    <col min="1300" max="1300" width="12.7109375" style="129" customWidth="1"/>
    <col min="1301" max="1301" width="12.28515625" style="129" customWidth="1"/>
    <col min="1302" max="1302" width="11.5703125" style="129" bestFit="1" customWidth="1"/>
    <col min="1303" max="1536" width="9.140625" style="129"/>
    <col min="1537" max="1537" width="3.5703125" style="129" customWidth="1"/>
    <col min="1538" max="1539" width="2.7109375" style="129" customWidth="1"/>
    <col min="1540" max="1540" width="3.42578125" style="129" customWidth="1"/>
    <col min="1541" max="1541" width="22.28515625" style="129" customWidth="1"/>
    <col min="1542" max="1542" width="0" style="129" hidden="1" customWidth="1"/>
    <col min="1543" max="1543" width="8.5703125" style="129" customWidth="1"/>
    <col min="1544" max="1544" width="9.28515625" style="129" customWidth="1"/>
    <col min="1545" max="1545" width="9.7109375" style="129" customWidth="1"/>
    <col min="1546" max="1546" width="10.5703125" style="129" customWidth="1"/>
    <col min="1547" max="1547" width="9.5703125" style="129" customWidth="1"/>
    <col min="1548" max="1548" width="9.7109375" style="129" customWidth="1"/>
    <col min="1549" max="1549" width="9.42578125" style="129" customWidth="1"/>
    <col min="1550" max="1550" width="9.85546875" style="129" customWidth="1"/>
    <col min="1551" max="1551" width="8.7109375" style="129" customWidth="1"/>
    <col min="1552" max="1552" width="8.85546875" style="129" customWidth="1"/>
    <col min="1553" max="1553" width="8.5703125" style="129" customWidth="1"/>
    <col min="1554" max="1554" width="9.140625" style="129" customWidth="1"/>
    <col min="1555" max="1555" width="15" style="129" customWidth="1"/>
    <col min="1556" max="1556" width="12.7109375" style="129" customWidth="1"/>
    <col min="1557" max="1557" width="12.28515625" style="129" customWidth="1"/>
    <col min="1558" max="1558" width="11.5703125" style="129" bestFit="1" customWidth="1"/>
    <col min="1559" max="1792" width="9.140625" style="129"/>
    <col min="1793" max="1793" width="3.5703125" style="129" customWidth="1"/>
    <col min="1794" max="1795" width="2.7109375" style="129" customWidth="1"/>
    <col min="1796" max="1796" width="3.42578125" style="129" customWidth="1"/>
    <col min="1797" max="1797" width="22.28515625" style="129" customWidth="1"/>
    <col min="1798" max="1798" width="0" style="129" hidden="1" customWidth="1"/>
    <col min="1799" max="1799" width="8.5703125" style="129" customWidth="1"/>
    <col min="1800" max="1800" width="9.28515625" style="129" customWidth="1"/>
    <col min="1801" max="1801" width="9.7109375" style="129" customWidth="1"/>
    <col min="1802" max="1802" width="10.5703125" style="129" customWidth="1"/>
    <col min="1803" max="1803" width="9.5703125" style="129" customWidth="1"/>
    <col min="1804" max="1804" width="9.7109375" style="129" customWidth="1"/>
    <col min="1805" max="1805" width="9.42578125" style="129" customWidth="1"/>
    <col min="1806" max="1806" width="9.85546875" style="129" customWidth="1"/>
    <col min="1807" max="1807" width="8.7109375" style="129" customWidth="1"/>
    <col min="1808" max="1808" width="8.85546875" style="129" customWidth="1"/>
    <col min="1809" max="1809" width="8.5703125" style="129" customWidth="1"/>
    <col min="1810" max="1810" width="9.140625" style="129" customWidth="1"/>
    <col min="1811" max="1811" width="15" style="129" customWidth="1"/>
    <col min="1812" max="1812" width="12.7109375" style="129" customWidth="1"/>
    <col min="1813" max="1813" width="12.28515625" style="129" customWidth="1"/>
    <col min="1814" max="1814" width="11.5703125" style="129" bestFit="1" customWidth="1"/>
    <col min="1815" max="2048" width="9.140625" style="129"/>
    <col min="2049" max="2049" width="3.5703125" style="129" customWidth="1"/>
    <col min="2050" max="2051" width="2.7109375" style="129" customWidth="1"/>
    <col min="2052" max="2052" width="3.42578125" style="129" customWidth="1"/>
    <col min="2053" max="2053" width="22.28515625" style="129" customWidth="1"/>
    <col min="2054" max="2054" width="0" style="129" hidden="1" customWidth="1"/>
    <col min="2055" max="2055" width="8.5703125" style="129" customWidth="1"/>
    <col min="2056" max="2056" width="9.28515625" style="129" customWidth="1"/>
    <col min="2057" max="2057" width="9.7109375" style="129" customWidth="1"/>
    <col min="2058" max="2058" width="10.5703125" style="129" customWidth="1"/>
    <col min="2059" max="2059" width="9.5703125" style="129" customWidth="1"/>
    <col min="2060" max="2060" width="9.7109375" style="129" customWidth="1"/>
    <col min="2061" max="2061" width="9.42578125" style="129" customWidth="1"/>
    <col min="2062" max="2062" width="9.85546875" style="129" customWidth="1"/>
    <col min="2063" max="2063" width="8.7109375" style="129" customWidth="1"/>
    <col min="2064" max="2064" width="8.85546875" style="129" customWidth="1"/>
    <col min="2065" max="2065" width="8.5703125" style="129" customWidth="1"/>
    <col min="2066" max="2066" width="9.140625" style="129" customWidth="1"/>
    <col min="2067" max="2067" width="15" style="129" customWidth="1"/>
    <col min="2068" max="2068" width="12.7109375" style="129" customWidth="1"/>
    <col min="2069" max="2069" width="12.28515625" style="129" customWidth="1"/>
    <col min="2070" max="2070" width="11.5703125" style="129" bestFit="1" customWidth="1"/>
    <col min="2071" max="2304" width="9.140625" style="129"/>
    <col min="2305" max="2305" width="3.5703125" style="129" customWidth="1"/>
    <col min="2306" max="2307" width="2.7109375" style="129" customWidth="1"/>
    <col min="2308" max="2308" width="3.42578125" style="129" customWidth="1"/>
    <col min="2309" max="2309" width="22.28515625" style="129" customWidth="1"/>
    <col min="2310" max="2310" width="0" style="129" hidden="1" customWidth="1"/>
    <col min="2311" max="2311" width="8.5703125" style="129" customWidth="1"/>
    <col min="2312" max="2312" width="9.28515625" style="129" customWidth="1"/>
    <col min="2313" max="2313" width="9.7109375" style="129" customWidth="1"/>
    <col min="2314" max="2314" width="10.5703125" style="129" customWidth="1"/>
    <col min="2315" max="2315" width="9.5703125" style="129" customWidth="1"/>
    <col min="2316" max="2316" width="9.7109375" style="129" customWidth="1"/>
    <col min="2317" max="2317" width="9.42578125" style="129" customWidth="1"/>
    <col min="2318" max="2318" width="9.85546875" style="129" customWidth="1"/>
    <col min="2319" max="2319" width="8.7109375" style="129" customWidth="1"/>
    <col min="2320" max="2320" width="8.85546875" style="129" customWidth="1"/>
    <col min="2321" max="2321" width="8.5703125" style="129" customWidth="1"/>
    <col min="2322" max="2322" width="9.140625" style="129" customWidth="1"/>
    <col min="2323" max="2323" width="15" style="129" customWidth="1"/>
    <col min="2324" max="2324" width="12.7109375" style="129" customWidth="1"/>
    <col min="2325" max="2325" width="12.28515625" style="129" customWidth="1"/>
    <col min="2326" max="2326" width="11.5703125" style="129" bestFit="1" customWidth="1"/>
    <col min="2327" max="2560" width="9.140625" style="129"/>
    <col min="2561" max="2561" width="3.5703125" style="129" customWidth="1"/>
    <col min="2562" max="2563" width="2.7109375" style="129" customWidth="1"/>
    <col min="2564" max="2564" width="3.42578125" style="129" customWidth="1"/>
    <col min="2565" max="2565" width="22.28515625" style="129" customWidth="1"/>
    <col min="2566" max="2566" width="0" style="129" hidden="1" customWidth="1"/>
    <col min="2567" max="2567" width="8.5703125" style="129" customWidth="1"/>
    <col min="2568" max="2568" width="9.28515625" style="129" customWidth="1"/>
    <col min="2569" max="2569" width="9.7109375" style="129" customWidth="1"/>
    <col min="2570" max="2570" width="10.5703125" style="129" customWidth="1"/>
    <col min="2571" max="2571" width="9.5703125" style="129" customWidth="1"/>
    <col min="2572" max="2572" width="9.7109375" style="129" customWidth="1"/>
    <col min="2573" max="2573" width="9.42578125" style="129" customWidth="1"/>
    <col min="2574" max="2574" width="9.85546875" style="129" customWidth="1"/>
    <col min="2575" max="2575" width="8.7109375" style="129" customWidth="1"/>
    <col min="2576" max="2576" width="8.85546875" style="129" customWidth="1"/>
    <col min="2577" max="2577" width="8.5703125" style="129" customWidth="1"/>
    <col min="2578" max="2578" width="9.140625" style="129" customWidth="1"/>
    <col min="2579" max="2579" width="15" style="129" customWidth="1"/>
    <col min="2580" max="2580" width="12.7109375" style="129" customWidth="1"/>
    <col min="2581" max="2581" width="12.28515625" style="129" customWidth="1"/>
    <col min="2582" max="2582" width="11.5703125" style="129" bestFit="1" customWidth="1"/>
    <col min="2583" max="2816" width="9.140625" style="129"/>
    <col min="2817" max="2817" width="3.5703125" style="129" customWidth="1"/>
    <col min="2818" max="2819" width="2.7109375" style="129" customWidth="1"/>
    <col min="2820" max="2820" width="3.42578125" style="129" customWidth="1"/>
    <col min="2821" max="2821" width="22.28515625" style="129" customWidth="1"/>
    <col min="2822" max="2822" width="0" style="129" hidden="1" customWidth="1"/>
    <col min="2823" max="2823" width="8.5703125" style="129" customWidth="1"/>
    <col min="2824" max="2824" width="9.28515625" style="129" customWidth="1"/>
    <col min="2825" max="2825" width="9.7109375" style="129" customWidth="1"/>
    <col min="2826" max="2826" width="10.5703125" style="129" customWidth="1"/>
    <col min="2827" max="2827" width="9.5703125" style="129" customWidth="1"/>
    <col min="2828" max="2828" width="9.7109375" style="129" customWidth="1"/>
    <col min="2829" max="2829" width="9.42578125" style="129" customWidth="1"/>
    <col min="2830" max="2830" width="9.85546875" style="129" customWidth="1"/>
    <col min="2831" max="2831" width="8.7109375" style="129" customWidth="1"/>
    <col min="2832" max="2832" width="8.85546875" style="129" customWidth="1"/>
    <col min="2833" max="2833" width="8.5703125" style="129" customWidth="1"/>
    <col min="2834" max="2834" width="9.140625" style="129" customWidth="1"/>
    <col min="2835" max="2835" width="15" style="129" customWidth="1"/>
    <col min="2836" max="2836" width="12.7109375" style="129" customWidth="1"/>
    <col min="2837" max="2837" width="12.28515625" style="129" customWidth="1"/>
    <col min="2838" max="2838" width="11.5703125" style="129" bestFit="1" customWidth="1"/>
    <col min="2839" max="3072" width="9.140625" style="129"/>
    <col min="3073" max="3073" width="3.5703125" style="129" customWidth="1"/>
    <col min="3074" max="3075" width="2.7109375" style="129" customWidth="1"/>
    <col min="3076" max="3076" width="3.42578125" style="129" customWidth="1"/>
    <col min="3077" max="3077" width="22.28515625" style="129" customWidth="1"/>
    <col min="3078" max="3078" width="0" style="129" hidden="1" customWidth="1"/>
    <col min="3079" max="3079" width="8.5703125" style="129" customWidth="1"/>
    <col min="3080" max="3080" width="9.28515625" style="129" customWidth="1"/>
    <col min="3081" max="3081" width="9.7109375" style="129" customWidth="1"/>
    <col min="3082" max="3082" width="10.5703125" style="129" customWidth="1"/>
    <col min="3083" max="3083" width="9.5703125" style="129" customWidth="1"/>
    <col min="3084" max="3084" width="9.7109375" style="129" customWidth="1"/>
    <col min="3085" max="3085" width="9.42578125" style="129" customWidth="1"/>
    <col min="3086" max="3086" width="9.85546875" style="129" customWidth="1"/>
    <col min="3087" max="3087" width="8.7109375" style="129" customWidth="1"/>
    <col min="3088" max="3088" width="8.85546875" style="129" customWidth="1"/>
    <col min="3089" max="3089" width="8.5703125" style="129" customWidth="1"/>
    <col min="3090" max="3090" width="9.140625" style="129" customWidth="1"/>
    <col min="3091" max="3091" width="15" style="129" customWidth="1"/>
    <col min="3092" max="3092" width="12.7109375" style="129" customWidth="1"/>
    <col min="3093" max="3093" width="12.28515625" style="129" customWidth="1"/>
    <col min="3094" max="3094" width="11.5703125" style="129" bestFit="1" customWidth="1"/>
    <col min="3095" max="3328" width="9.140625" style="129"/>
    <col min="3329" max="3329" width="3.5703125" style="129" customWidth="1"/>
    <col min="3330" max="3331" width="2.7109375" style="129" customWidth="1"/>
    <col min="3332" max="3332" width="3.42578125" style="129" customWidth="1"/>
    <col min="3333" max="3333" width="22.28515625" style="129" customWidth="1"/>
    <col min="3334" max="3334" width="0" style="129" hidden="1" customWidth="1"/>
    <col min="3335" max="3335" width="8.5703125" style="129" customWidth="1"/>
    <col min="3336" max="3336" width="9.28515625" style="129" customWidth="1"/>
    <col min="3337" max="3337" width="9.7109375" style="129" customWidth="1"/>
    <col min="3338" max="3338" width="10.5703125" style="129" customWidth="1"/>
    <col min="3339" max="3339" width="9.5703125" style="129" customWidth="1"/>
    <col min="3340" max="3340" width="9.7109375" style="129" customWidth="1"/>
    <col min="3341" max="3341" width="9.42578125" style="129" customWidth="1"/>
    <col min="3342" max="3342" width="9.85546875" style="129" customWidth="1"/>
    <col min="3343" max="3343" width="8.7109375" style="129" customWidth="1"/>
    <col min="3344" max="3344" width="8.85546875" style="129" customWidth="1"/>
    <col min="3345" max="3345" width="8.5703125" style="129" customWidth="1"/>
    <col min="3346" max="3346" width="9.140625" style="129" customWidth="1"/>
    <col min="3347" max="3347" width="15" style="129" customWidth="1"/>
    <col min="3348" max="3348" width="12.7109375" style="129" customWidth="1"/>
    <col min="3349" max="3349" width="12.28515625" style="129" customWidth="1"/>
    <col min="3350" max="3350" width="11.5703125" style="129" bestFit="1" customWidth="1"/>
    <col min="3351" max="3584" width="9.140625" style="129"/>
    <col min="3585" max="3585" width="3.5703125" style="129" customWidth="1"/>
    <col min="3586" max="3587" width="2.7109375" style="129" customWidth="1"/>
    <col min="3588" max="3588" width="3.42578125" style="129" customWidth="1"/>
    <col min="3589" max="3589" width="22.28515625" style="129" customWidth="1"/>
    <col min="3590" max="3590" width="0" style="129" hidden="1" customWidth="1"/>
    <col min="3591" max="3591" width="8.5703125" style="129" customWidth="1"/>
    <col min="3592" max="3592" width="9.28515625" style="129" customWidth="1"/>
    <col min="3593" max="3593" width="9.7109375" style="129" customWidth="1"/>
    <col min="3594" max="3594" width="10.5703125" style="129" customWidth="1"/>
    <col min="3595" max="3595" width="9.5703125" style="129" customWidth="1"/>
    <col min="3596" max="3596" width="9.7109375" style="129" customWidth="1"/>
    <col min="3597" max="3597" width="9.42578125" style="129" customWidth="1"/>
    <col min="3598" max="3598" width="9.85546875" style="129" customWidth="1"/>
    <col min="3599" max="3599" width="8.7109375" style="129" customWidth="1"/>
    <col min="3600" max="3600" width="8.85546875" style="129" customWidth="1"/>
    <col min="3601" max="3601" width="8.5703125" style="129" customWidth="1"/>
    <col min="3602" max="3602" width="9.140625" style="129" customWidth="1"/>
    <col min="3603" max="3603" width="15" style="129" customWidth="1"/>
    <col min="3604" max="3604" width="12.7109375" style="129" customWidth="1"/>
    <col min="3605" max="3605" width="12.28515625" style="129" customWidth="1"/>
    <col min="3606" max="3606" width="11.5703125" style="129" bestFit="1" customWidth="1"/>
    <col min="3607" max="3840" width="9.140625" style="129"/>
    <col min="3841" max="3841" width="3.5703125" style="129" customWidth="1"/>
    <col min="3842" max="3843" width="2.7109375" style="129" customWidth="1"/>
    <col min="3844" max="3844" width="3.42578125" style="129" customWidth="1"/>
    <col min="3845" max="3845" width="22.28515625" style="129" customWidth="1"/>
    <col min="3846" max="3846" width="0" style="129" hidden="1" customWidth="1"/>
    <col min="3847" max="3847" width="8.5703125" style="129" customWidth="1"/>
    <col min="3848" max="3848" width="9.28515625" style="129" customWidth="1"/>
    <col min="3849" max="3849" width="9.7109375" style="129" customWidth="1"/>
    <col min="3850" max="3850" width="10.5703125" style="129" customWidth="1"/>
    <col min="3851" max="3851" width="9.5703125" style="129" customWidth="1"/>
    <col min="3852" max="3852" width="9.7109375" style="129" customWidth="1"/>
    <col min="3853" max="3853" width="9.42578125" style="129" customWidth="1"/>
    <col min="3854" max="3854" width="9.85546875" style="129" customWidth="1"/>
    <col min="3855" max="3855" width="8.7109375" style="129" customWidth="1"/>
    <col min="3856" max="3856" width="8.85546875" style="129" customWidth="1"/>
    <col min="3857" max="3857" width="8.5703125" style="129" customWidth="1"/>
    <col min="3858" max="3858" width="9.140625" style="129" customWidth="1"/>
    <col min="3859" max="3859" width="15" style="129" customWidth="1"/>
    <col min="3860" max="3860" width="12.7109375" style="129" customWidth="1"/>
    <col min="3861" max="3861" width="12.28515625" style="129" customWidth="1"/>
    <col min="3862" max="3862" width="11.5703125" style="129" bestFit="1" customWidth="1"/>
    <col min="3863" max="4096" width="9.140625" style="129"/>
    <col min="4097" max="4097" width="3.5703125" style="129" customWidth="1"/>
    <col min="4098" max="4099" width="2.7109375" style="129" customWidth="1"/>
    <col min="4100" max="4100" width="3.42578125" style="129" customWidth="1"/>
    <col min="4101" max="4101" width="22.28515625" style="129" customWidth="1"/>
    <col min="4102" max="4102" width="0" style="129" hidden="1" customWidth="1"/>
    <col min="4103" max="4103" width="8.5703125" style="129" customWidth="1"/>
    <col min="4104" max="4104" width="9.28515625" style="129" customWidth="1"/>
    <col min="4105" max="4105" width="9.7109375" style="129" customWidth="1"/>
    <col min="4106" max="4106" width="10.5703125" style="129" customWidth="1"/>
    <col min="4107" max="4107" width="9.5703125" style="129" customWidth="1"/>
    <col min="4108" max="4108" width="9.7109375" style="129" customWidth="1"/>
    <col min="4109" max="4109" width="9.42578125" style="129" customWidth="1"/>
    <col min="4110" max="4110" width="9.85546875" style="129" customWidth="1"/>
    <col min="4111" max="4111" width="8.7109375" style="129" customWidth="1"/>
    <col min="4112" max="4112" width="8.85546875" style="129" customWidth="1"/>
    <col min="4113" max="4113" width="8.5703125" style="129" customWidth="1"/>
    <col min="4114" max="4114" width="9.140625" style="129" customWidth="1"/>
    <col min="4115" max="4115" width="15" style="129" customWidth="1"/>
    <col min="4116" max="4116" width="12.7109375" style="129" customWidth="1"/>
    <col min="4117" max="4117" width="12.28515625" style="129" customWidth="1"/>
    <col min="4118" max="4118" width="11.5703125" style="129" bestFit="1" customWidth="1"/>
    <col min="4119" max="4352" width="9.140625" style="129"/>
    <col min="4353" max="4353" width="3.5703125" style="129" customWidth="1"/>
    <col min="4354" max="4355" width="2.7109375" style="129" customWidth="1"/>
    <col min="4356" max="4356" width="3.42578125" style="129" customWidth="1"/>
    <col min="4357" max="4357" width="22.28515625" style="129" customWidth="1"/>
    <col min="4358" max="4358" width="0" style="129" hidden="1" customWidth="1"/>
    <col min="4359" max="4359" width="8.5703125" style="129" customWidth="1"/>
    <col min="4360" max="4360" width="9.28515625" style="129" customWidth="1"/>
    <col min="4361" max="4361" width="9.7109375" style="129" customWidth="1"/>
    <col min="4362" max="4362" width="10.5703125" style="129" customWidth="1"/>
    <col min="4363" max="4363" width="9.5703125" style="129" customWidth="1"/>
    <col min="4364" max="4364" width="9.7109375" style="129" customWidth="1"/>
    <col min="4365" max="4365" width="9.42578125" style="129" customWidth="1"/>
    <col min="4366" max="4366" width="9.85546875" style="129" customWidth="1"/>
    <col min="4367" max="4367" width="8.7109375" style="129" customWidth="1"/>
    <col min="4368" max="4368" width="8.85546875" style="129" customWidth="1"/>
    <col min="4369" max="4369" width="8.5703125" style="129" customWidth="1"/>
    <col min="4370" max="4370" width="9.140625" style="129" customWidth="1"/>
    <col min="4371" max="4371" width="15" style="129" customWidth="1"/>
    <col min="4372" max="4372" width="12.7109375" style="129" customWidth="1"/>
    <col min="4373" max="4373" width="12.28515625" style="129" customWidth="1"/>
    <col min="4374" max="4374" width="11.5703125" style="129" bestFit="1" customWidth="1"/>
    <col min="4375" max="4608" width="9.140625" style="129"/>
    <col min="4609" max="4609" width="3.5703125" style="129" customWidth="1"/>
    <col min="4610" max="4611" width="2.7109375" style="129" customWidth="1"/>
    <col min="4612" max="4612" width="3.42578125" style="129" customWidth="1"/>
    <col min="4613" max="4613" width="22.28515625" style="129" customWidth="1"/>
    <col min="4614" max="4614" width="0" style="129" hidden="1" customWidth="1"/>
    <col min="4615" max="4615" width="8.5703125" style="129" customWidth="1"/>
    <col min="4616" max="4616" width="9.28515625" style="129" customWidth="1"/>
    <col min="4617" max="4617" width="9.7109375" style="129" customWidth="1"/>
    <col min="4618" max="4618" width="10.5703125" style="129" customWidth="1"/>
    <col min="4619" max="4619" width="9.5703125" style="129" customWidth="1"/>
    <col min="4620" max="4620" width="9.7109375" style="129" customWidth="1"/>
    <col min="4621" max="4621" width="9.42578125" style="129" customWidth="1"/>
    <col min="4622" max="4622" width="9.85546875" style="129" customWidth="1"/>
    <col min="4623" max="4623" width="8.7109375" style="129" customWidth="1"/>
    <col min="4624" max="4624" width="8.85546875" style="129" customWidth="1"/>
    <col min="4625" max="4625" width="8.5703125" style="129" customWidth="1"/>
    <col min="4626" max="4626" width="9.140625" style="129" customWidth="1"/>
    <col min="4627" max="4627" width="15" style="129" customWidth="1"/>
    <col min="4628" max="4628" width="12.7109375" style="129" customWidth="1"/>
    <col min="4629" max="4629" width="12.28515625" style="129" customWidth="1"/>
    <col min="4630" max="4630" width="11.5703125" style="129" bestFit="1" customWidth="1"/>
    <col min="4631" max="4864" width="9.140625" style="129"/>
    <col min="4865" max="4865" width="3.5703125" style="129" customWidth="1"/>
    <col min="4866" max="4867" width="2.7109375" style="129" customWidth="1"/>
    <col min="4868" max="4868" width="3.42578125" style="129" customWidth="1"/>
    <col min="4869" max="4869" width="22.28515625" style="129" customWidth="1"/>
    <col min="4870" max="4870" width="0" style="129" hidden="1" customWidth="1"/>
    <col min="4871" max="4871" width="8.5703125" style="129" customWidth="1"/>
    <col min="4872" max="4872" width="9.28515625" style="129" customWidth="1"/>
    <col min="4873" max="4873" width="9.7109375" style="129" customWidth="1"/>
    <col min="4874" max="4874" width="10.5703125" style="129" customWidth="1"/>
    <col min="4875" max="4875" width="9.5703125" style="129" customWidth="1"/>
    <col min="4876" max="4876" width="9.7109375" style="129" customWidth="1"/>
    <col min="4877" max="4877" width="9.42578125" style="129" customWidth="1"/>
    <col min="4878" max="4878" width="9.85546875" style="129" customWidth="1"/>
    <col min="4879" max="4879" width="8.7109375" style="129" customWidth="1"/>
    <col min="4880" max="4880" width="8.85546875" style="129" customWidth="1"/>
    <col min="4881" max="4881" width="8.5703125" style="129" customWidth="1"/>
    <col min="4882" max="4882" width="9.140625" style="129" customWidth="1"/>
    <col min="4883" max="4883" width="15" style="129" customWidth="1"/>
    <col min="4884" max="4884" width="12.7109375" style="129" customWidth="1"/>
    <col min="4885" max="4885" width="12.28515625" style="129" customWidth="1"/>
    <col min="4886" max="4886" width="11.5703125" style="129" bestFit="1" customWidth="1"/>
    <col min="4887" max="5120" width="9.140625" style="129"/>
    <col min="5121" max="5121" width="3.5703125" style="129" customWidth="1"/>
    <col min="5122" max="5123" width="2.7109375" style="129" customWidth="1"/>
    <col min="5124" max="5124" width="3.42578125" style="129" customWidth="1"/>
    <col min="5125" max="5125" width="22.28515625" style="129" customWidth="1"/>
    <col min="5126" max="5126" width="0" style="129" hidden="1" customWidth="1"/>
    <col min="5127" max="5127" width="8.5703125" style="129" customWidth="1"/>
    <col min="5128" max="5128" width="9.28515625" style="129" customWidth="1"/>
    <col min="5129" max="5129" width="9.7109375" style="129" customWidth="1"/>
    <col min="5130" max="5130" width="10.5703125" style="129" customWidth="1"/>
    <col min="5131" max="5131" width="9.5703125" style="129" customWidth="1"/>
    <col min="5132" max="5132" width="9.7109375" style="129" customWidth="1"/>
    <col min="5133" max="5133" width="9.42578125" style="129" customWidth="1"/>
    <col min="5134" max="5134" width="9.85546875" style="129" customWidth="1"/>
    <col min="5135" max="5135" width="8.7109375" style="129" customWidth="1"/>
    <col min="5136" max="5136" width="8.85546875" style="129" customWidth="1"/>
    <col min="5137" max="5137" width="8.5703125" style="129" customWidth="1"/>
    <col min="5138" max="5138" width="9.140625" style="129" customWidth="1"/>
    <col min="5139" max="5139" width="15" style="129" customWidth="1"/>
    <col min="5140" max="5140" width="12.7109375" style="129" customWidth="1"/>
    <col min="5141" max="5141" width="12.28515625" style="129" customWidth="1"/>
    <col min="5142" max="5142" width="11.5703125" style="129" bestFit="1" customWidth="1"/>
    <col min="5143" max="5376" width="9.140625" style="129"/>
    <col min="5377" max="5377" width="3.5703125" style="129" customWidth="1"/>
    <col min="5378" max="5379" width="2.7109375" style="129" customWidth="1"/>
    <col min="5380" max="5380" width="3.42578125" style="129" customWidth="1"/>
    <col min="5381" max="5381" width="22.28515625" style="129" customWidth="1"/>
    <col min="5382" max="5382" width="0" style="129" hidden="1" customWidth="1"/>
    <col min="5383" max="5383" width="8.5703125" style="129" customWidth="1"/>
    <col min="5384" max="5384" width="9.28515625" style="129" customWidth="1"/>
    <col min="5385" max="5385" width="9.7109375" style="129" customWidth="1"/>
    <col min="5386" max="5386" width="10.5703125" style="129" customWidth="1"/>
    <col min="5387" max="5387" width="9.5703125" style="129" customWidth="1"/>
    <col min="5388" max="5388" width="9.7109375" style="129" customWidth="1"/>
    <col min="5389" max="5389" width="9.42578125" style="129" customWidth="1"/>
    <col min="5390" max="5390" width="9.85546875" style="129" customWidth="1"/>
    <col min="5391" max="5391" width="8.7109375" style="129" customWidth="1"/>
    <col min="5392" max="5392" width="8.85546875" style="129" customWidth="1"/>
    <col min="5393" max="5393" width="8.5703125" style="129" customWidth="1"/>
    <col min="5394" max="5394" width="9.140625" style="129" customWidth="1"/>
    <col min="5395" max="5395" width="15" style="129" customWidth="1"/>
    <col min="5396" max="5396" width="12.7109375" style="129" customWidth="1"/>
    <col min="5397" max="5397" width="12.28515625" style="129" customWidth="1"/>
    <col min="5398" max="5398" width="11.5703125" style="129" bestFit="1" customWidth="1"/>
    <col min="5399" max="5632" width="9.140625" style="129"/>
    <col min="5633" max="5633" width="3.5703125" style="129" customWidth="1"/>
    <col min="5634" max="5635" width="2.7109375" style="129" customWidth="1"/>
    <col min="5636" max="5636" width="3.42578125" style="129" customWidth="1"/>
    <col min="5637" max="5637" width="22.28515625" style="129" customWidth="1"/>
    <col min="5638" max="5638" width="0" style="129" hidden="1" customWidth="1"/>
    <col min="5639" max="5639" width="8.5703125" style="129" customWidth="1"/>
    <col min="5640" max="5640" width="9.28515625" style="129" customWidth="1"/>
    <col min="5641" max="5641" width="9.7109375" style="129" customWidth="1"/>
    <col min="5642" max="5642" width="10.5703125" style="129" customWidth="1"/>
    <col min="5643" max="5643" width="9.5703125" style="129" customWidth="1"/>
    <col min="5644" max="5644" width="9.7109375" style="129" customWidth="1"/>
    <col min="5645" max="5645" width="9.42578125" style="129" customWidth="1"/>
    <col min="5646" max="5646" width="9.85546875" style="129" customWidth="1"/>
    <col min="5647" max="5647" width="8.7109375" style="129" customWidth="1"/>
    <col min="5648" max="5648" width="8.85546875" style="129" customWidth="1"/>
    <col min="5649" max="5649" width="8.5703125" style="129" customWidth="1"/>
    <col min="5650" max="5650" width="9.140625" style="129" customWidth="1"/>
    <col min="5651" max="5651" width="15" style="129" customWidth="1"/>
    <col min="5652" max="5652" width="12.7109375" style="129" customWidth="1"/>
    <col min="5653" max="5653" width="12.28515625" style="129" customWidth="1"/>
    <col min="5654" max="5654" width="11.5703125" style="129" bestFit="1" customWidth="1"/>
    <col min="5655" max="5888" width="9.140625" style="129"/>
    <col min="5889" max="5889" width="3.5703125" style="129" customWidth="1"/>
    <col min="5890" max="5891" width="2.7109375" style="129" customWidth="1"/>
    <col min="5892" max="5892" width="3.42578125" style="129" customWidth="1"/>
    <col min="5893" max="5893" width="22.28515625" style="129" customWidth="1"/>
    <col min="5894" max="5894" width="0" style="129" hidden="1" customWidth="1"/>
    <col min="5895" max="5895" width="8.5703125" style="129" customWidth="1"/>
    <col min="5896" max="5896" width="9.28515625" style="129" customWidth="1"/>
    <col min="5897" max="5897" width="9.7109375" style="129" customWidth="1"/>
    <col min="5898" max="5898" width="10.5703125" style="129" customWidth="1"/>
    <col min="5899" max="5899" width="9.5703125" style="129" customWidth="1"/>
    <col min="5900" max="5900" width="9.7109375" style="129" customWidth="1"/>
    <col min="5901" max="5901" width="9.42578125" style="129" customWidth="1"/>
    <col min="5902" max="5902" width="9.85546875" style="129" customWidth="1"/>
    <col min="5903" max="5903" width="8.7109375" style="129" customWidth="1"/>
    <col min="5904" max="5904" width="8.85546875" style="129" customWidth="1"/>
    <col min="5905" max="5905" width="8.5703125" style="129" customWidth="1"/>
    <col min="5906" max="5906" width="9.140625" style="129" customWidth="1"/>
    <col min="5907" max="5907" width="15" style="129" customWidth="1"/>
    <col min="5908" max="5908" width="12.7109375" style="129" customWidth="1"/>
    <col min="5909" max="5909" width="12.28515625" style="129" customWidth="1"/>
    <col min="5910" max="5910" width="11.5703125" style="129" bestFit="1" customWidth="1"/>
    <col min="5911" max="6144" width="9.140625" style="129"/>
    <col min="6145" max="6145" width="3.5703125" style="129" customWidth="1"/>
    <col min="6146" max="6147" width="2.7109375" style="129" customWidth="1"/>
    <col min="6148" max="6148" width="3.42578125" style="129" customWidth="1"/>
    <col min="6149" max="6149" width="22.28515625" style="129" customWidth="1"/>
    <col min="6150" max="6150" width="0" style="129" hidden="1" customWidth="1"/>
    <col min="6151" max="6151" width="8.5703125" style="129" customWidth="1"/>
    <col min="6152" max="6152" width="9.28515625" style="129" customWidth="1"/>
    <col min="6153" max="6153" width="9.7109375" style="129" customWidth="1"/>
    <col min="6154" max="6154" width="10.5703125" style="129" customWidth="1"/>
    <col min="6155" max="6155" width="9.5703125" style="129" customWidth="1"/>
    <col min="6156" max="6156" width="9.7109375" style="129" customWidth="1"/>
    <col min="6157" max="6157" width="9.42578125" style="129" customWidth="1"/>
    <col min="6158" max="6158" width="9.85546875" style="129" customWidth="1"/>
    <col min="6159" max="6159" width="8.7109375" style="129" customWidth="1"/>
    <col min="6160" max="6160" width="8.85546875" style="129" customWidth="1"/>
    <col min="6161" max="6161" width="8.5703125" style="129" customWidth="1"/>
    <col min="6162" max="6162" width="9.140625" style="129" customWidth="1"/>
    <col min="6163" max="6163" width="15" style="129" customWidth="1"/>
    <col min="6164" max="6164" width="12.7109375" style="129" customWidth="1"/>
    <col min="6165" max="6165" width="12.28515625" style="129" customWidth="1"/>
    <col min="6166" max="6166" width="11.5703125" style="129" bestFit="1" customWidth="1"/>
    <col min="6167" max="6400" width="9.140625" style="129"/>
    <col min="6401" max="6401" width="3.5703125" style="129" customWidth="1"/>
    <col min="6402" max="6403" width="2.7109375" style="129" customWidth="1"/>
    <col min="6404" max="6404" width="3.42578125" style="129" customWidth="1"/>
    <col min="6405" max="6405" width="22.28515625" style="129" customWidth="1"/>
    <col min="6406" max="6406" width="0" style="129" hidden="1" customWidth="1"/>
    <col min="6407" max="6407" width="8.5703125" style="129" customWidth="1"/>
    <col min="6408" max="6408" width="9.28515625" style="129" customWidth="1"/>
    <col min="6409" max="6409" width="9.7109375" style="129" customWidth="1"/>
    <col min="6410" max="6410" width="10.5703125" style="129" customWidth="1"/>
    <col min="6411" max="6411" width="9.5703125" style="129" customWidth="1"/>
    <col min="6412" max="6412" width="9.7109375" style="129" customWidth="1"/>
    <col min="6413" max="6413" width="9.42578125" style="129" customWidth="1"/>
    <col min="6414" max="6414" width="9.85546875" style="129" customWidth="1"/>
    <col min="6415" max="6415" width="8.7109375" style="129" customWidth="1"/>
    <col min="6416" max="6416" width="8.85546875" style="129" customWidth="1"/>
    <col min="6417" max="6417" width="8.5703125" style="129" customWidth="1"/>
    <col min="6418" max="6418" width="9.140625" style="129" customWidth="1"/>
    <col min="6419" max="6419" width="15" style="129" customWidth="1"/>
    <col min="6420" max="6420" width="12.7109375" style="129" customWidth="1"/>
    <col min="6421" max="6421" width="12.28515625" style="129" customWidth="1"/>
    <col min="6422" max="6422" width="11.5703125" style="129" bestFit="1" customWidth="1"/>
    <col min="6423" max="6656" width="9.140625" style="129"/>
    <col min="6657" max="6657" width="3.5703125" style="129" customWidth="1"/>
    <col min="6658" max="6659" width="2.7109375" style="129" customWidth="1"/>
    <col min="6660" max="6660" width="3.42578125" style="129" customWidth="1"/>
    <col min="6661" max="6661" width="22.28515625" style="129" customWidth="1"/>
    <col min="6662" max="6662" width="0" style="129" hidden="1" customWidth="1"/>
    <col min="6663" max="6663" width="8.5703125" style="129" customWidth="1"/>
    <col min="6664" max="6664" width="9.28515625" style="129" customWidth="1"/>
    <col min="6665" max="6665" width="9.7109375" style="129" customWidth="1"/>
    <col min="6666" max="6666" width="10.5703125" style="129" customWidth="1"/>
    <col min="6667" max="6667" width="9.5703125" style="129" customWidth="1"/>
    <col min="6668" max="6668" width="9.7109375" style="129" customWidth="1"/>
    <col min="6669" max="6669" width="9.42578125" style="129" customWidth="1"/>
    <col min="6670" max="6670" width="9.85546875" style="129" customWidth="1"/>
    <col min="6671" max="6671" width="8.7109375" style="129" customWidth="1"/>
    <col min="6672" max="6672" width="8.85546875" style="129" customWidth="1"/>
    <col min="6673" max="6673" width="8.5703125" style="129" customWidth="1"/>
    <col min="6674" max="6674" width="9.140625" style="129" customWidth="1"/>
    <col min="6675" max="6675" width="15" style="129" customWidth="1"/>
    <col min="6676" max="6676" width="12.7109375" style="129" customWidth="1"/>
    <col min="6677" max="6677" width="12.28515625" style="129" customWidth="1"/>
    <col min="6678" max="6678" width="11.5703125" style="129" bestFit="1" customWidth="1"/>
    <col min="6679" max="6912" width="9.140625" style="129"/>
    <col min="6913" max="6913" width="3.5703125" style="129" customWidth="1"/>
    <col min="6914" max="6915" width="2.7109375" style="129" customWidth="1"/>
    <col min="6916" max="6916" width="3.42578125" style="129" customWidth="1"/>
    <col min="6917" max="6917" width="22.28515625" style="129" customWidth="1"/>
    <col min="6918" max="6918" width="0" style="129" hidden="1" customWidth="1"/>
    <col min="6919" max="6919" width="8.5703125" style="129" customWidth="1"/>
    <col min="6920" max="6920" width="9.28515625" style="129" customWidth="1"/>
    <col min="6921" max="6921" width="9.7109375" style="129" customWidth="1"/>
    <col min="6922" max="6922" width="10.5703125" style="129" customWidth="1"/>
    <col min="6923" max="6923" width="9.5703125" style="129" customWidth="1"/>
    <col min="6924" max="6924" width="9.7109375" style="129" customWidth="1"/>
    <col min="6925" max="6925" width="9.42578125" style="129" customWidth="1"/>
    <col min="6926" max="6926" width="9.85546875" style="129" customWidth="1"/>
    <col min="6927" max="6927" width="8.7109375" style="129" customWidth="1"/>
    <col min="6928" max="6928" width="8.85546875" style="129" customWidth="1"/>
    <col min="6929" max="6929" width="8.5703125" style="129" customWidth="1"/>
    <col min="6930" max="6930" width="9.140625" style="129" customWidth="1"/>
    <col min="6931" max="6931" width="15" style="129" customWidth="1"/>
    <col min="6932" max="6932" width="12.7109375" style="129" customWidth="1"/>
    <col min="6933" max="6933" width="12.28515625" style="129" customWidth="1"/>
    <col min="6934" max="6934" width="11.5703125" style="129" bestFit="1" customWidth="1"/>
    <col min="6935" max="7168" width="9.140625" style="129"/>
    <col min="7169" max="7169" width="3.5703125" style="129" customWidth="1"/>
    <col min="7170" max="7171" width="2.7109375" style="129" customWidth="1"/>
    <col min="7172" max="7172" width="3.42578125" style="129" customWidth="1"/>
    <col min="7173" max="7173" width="22.28515625" style="129" customWidth="1"/>
    <col min="7174" max="7174" width="0" style="129" hidden="1" customWidth="1"/>
    <col min="7175" max="7175" width="8.5703125" style="129" customWidth="1"/>
    <col min="7176" max="7176" width="9.28515625" style="129" customWidth="1"/>
    <col min="7177" max="7177" width="9.7109375" style="129" customWidth="1"/>
    <col min="7178" max="7178" width="10.5703125" style="129" customWidth="1"/>
    <col min="7179" max="7179" width="9.5703125" style="129" customWidth="1"/>
    <col min="7180" max="7180" width="9.7109375" style="129" customWidth="1"/>
    <col min="7181" max="7181" width="9.42578125" style="129" customWidth="1"/>
    <col min="7182" max="7182" width="9.85546875" style="129" customWidth="1"/>
    <col min="7183" max="7183" width="8.7109375" style="129" customWidth="1"/>
    <col min="7184" max="7184" width="8.85546875" style="129" customWidth="1"/>
    <col min="7185" max="7185" width="8.5703125" style="129" customWidth="1"/>
    <col min="7186" max="7186" width="9.140625" style="129" customWidth="1"/>
    <col min="7187" max="7187" width="15" style="129" customWidth="1"/>
    <col min="7188" max="7188" width="12.7109375" style="129" customWidth="1"/>
    <col min="7189" max="7189" width="12.28515625" style="129" customWidth="1"/>
    <col min="7190" max="7190" width="11.5703125" style="129" bestFit="1" customWidth="1"/>
    <col min="7191" max="7424" width="9.140625" style="129"/>
    <col min="7425" max="7425" width="3.5703125" style="129" customWidth="1"/>
    <col min="7426" max="7427" width="2.7109375" style="129" customWidth="1"/>
    <col min="7428" max="7428" width="3.42578125" style="129" customWidth="1"/>
    <col min="7429" max="7429" width="22.28515625" style="129" customWidth="1"/>
    <col min="7430" max="7430" width="0" style="129" hidden="1" customWidth="1"/>
    <col min="7431" max="7431" width="8.5703125" style="129" customWidth="1"/>
    <col min="7432" max="7432" width="9.28515625" style="129" customWidth="1"/>
    <col min="7433" max="7433" width="9.7109375" style="129" customWidth="1"/>
    <col min="7434" max="7434" width="10.5703125" style="129" customWidth="1"/>
    <col min="7435" max="7435" width="9.5703125" style="129" customWidth="1"/>
    <col min="7436" max="7436" width="9.7109375" style="129" customWidth="1"/>
    <col min="7437" max="7437" width="9.42578125" style="129" customWidth="1"/>
    <col min="7438" max="7438" width="9.85546875" style="129" customWidth="1"/>
    <col min="7439" max="7439" width="8.7109375" style="129" customWidth="1"/>
    <col min="7440" max="7440" width="8.85546875" style="129" customWidth="1"/>
    <col min="7441" max="7441" width="8.5703125" style="129" customWidth="1"/>
    <col min="7442" max="7442" width="9.140625" style="129" customWidth="1"/>
    <col min="7443" max="7443" width="15" style="129" customWidth="1"/>
    <col min="7444" max="7444" width="12.7109375" style="129" customWidth="1"/>
    <col min="7445" max="7445" width="12.28515625" style="129" customWidth="1"/>
    <col min="7446" max="7446" width="11.5703125" style="129" bestFit="1" customWidth="1"/>
    <col min="7447" max="7680" width="9.140625" style="129"/>
    <col min="7681" max="7681" width="3.5703125" style="129" customWidth="1"/>
    <col min="7682" max="7683" width="2.7109375" style="129" customWidth="1"/>
    <col min="7684" max="7684" width="3.42578125" style="129" customWidth="1"/>
    <col min="7685" max="7685" width="22.28515625" style="129" customWidth="1"/>
    <col min="7686" max="7686" width="0" style="129" hidden="1" customWidth="1"/>
    <col min="7687" max="7687" width="8.5703125" style="129" customWidth="1"/>
    <col min="7688" max="7688" width="9.28515625" style="129" customWidth="1"/>
    <col min="7689" max="7689" width="9.7109375" style="129" customWidth="1"/>
    <col min="7690" max="7690" width="10.5703125" style="129" customWidth="1"/>
    <col min="7691" max="7691" width="9.5703125" style="129" customWidth="1"/>
    <col min="7692" max="7692" width="9.7109375" style="129" customWidth="1"/>
    <col min="7693" max="7693" width="9.42578125" style="129" customWidth="1"/>
    <col min="7694" max="7694" width="9.85546875" style="129" customWidth="1"/>
    <col min="7695" max="7695" width="8.7109375" style="129" customWidth="1"/>
    <col min="7696" max="7696" width="8.85546875" style="129" customWidth="1"/>
    <col min="7697" max="7697" width="8.5703125" style="129" customWidth="1"/>
    <col min="7698" max="7698" width="9.140625" style="129" customWidth="1"/>
    <col min="7699" max="7699" width="15" style="129" customWidth="1"/>
    <col min="7700" max="7700" width="12.7109375" style="129" customWidth="1"/>
    <col min="7701" max="7701" width="12.28515625" style="129" customWidth="1"/>
    <col min="7702" max="7702" width="11.5703125" style="129" bestFit="1" customWidth="1"/>
    <col min="7703" max="7936" width="9.140625" style="129"/>
    <col min="7937" max="7937" width="3.5703125" style="129" customWidth="1"/>
    <col min="7938" max="7939" width="2.7109375" style="129" customWidth="1"/>
    <col min="7940" max="7940" width="3.42578125" style="129" customWidth="1"/>
    <col min="7941" max="7941" width="22.28515625" style="129" customWidth="1"/>
    <col min="7942" max="7942" width="0" style="129" hidden="1" customWidth="1"/>
    <col min="7943" max="7943" width="8.5703125" style="129" customWidth="1"/>
    <col min="7944" max="7944" width="9.28515625" style="129" customWidth="1"/>
    <col min="7945" max="7945" width="9.7109375" style="129" customWidth="1"/>
    <col min="7946" max="7946" width="10.5703125" style="129" customWidth="1"/>
    <col min="7947" max="7947" width="9.5703125" style="129" customWidth="1"/>
    <col min="7948" max="7948" width="9.7109375" style="129" customWidth="1"/>
    <col min="7949" max="7949" width="9.42578125" style="129" customWidth="1"/>
    <col min="7950" max="7950" width="9.85546875" style="129" customWidth="1"/>
    <col min="7951" max="7951" width="8.7109375" style="129" customWidth="1"/>
    <col min="7952" max="7952" width="8.85546875" style="129" customWidth="1"/>
    <col min="7953" max="7953" width="8.5703125" style="129" customWidth="1"/>
    <col min="7954" max="7954" width="9.140625" style="129" customWidth="1"/>
    <col min="7955" max="7955" width="15" style="129" customWidth="1"/>
    <col min="7956" max="7956" width="12.7109375" style="129" customWidth="1"/>
    <col min="7957" max="7957" width="12.28515625" style="129" customWidth="1"/>
    <col min="7958" max="7958" width="11.5703125" style="129" bestFit="1" customWidth="1"/>
    <col min="7959" max="8192" width="9.140625" style="129"/>
    <col min="8193" max="8193" width="3.5703125" style="129" customWidth="1"/>
    <col min="8194" max="8195" width="2.7109375" style="129" customWidth="1"/>
    <col min="8196" max="8196" width="3.42578125" style="129" customWidth="1"/>
    <col min="8197" max="8197" width="22.28515625" style="129" customWidth="1"/>
    <col min="8198" max="8198" width="0" style="129" hidden="1" customWidth="1"/>
    <col min="8199" max="8199" width="8.5703125" style="129" customWidth="1"/>
    <col min="8200" max="8200" width="9.28515625" style="129" customWidth="1"/>
    <col min="8201" max="8201" width="9.7109375" style="129" customWidth="1"/>
    <col min="8202" max="8202" width="10.5703125" style="129" customWidth="1"/>
    <col min="8203" max="8203" width="9.5703125" style="129" customWidth="1"/>
    <col min="8204" max="8204" width="9.7109375" style="129" customWidth="1"/>
    <col min="8205" max="8205" width="9.42578125" style="129" customWidth="1"/>
    <col min="8206" max="8206" width="9.85546875" style="129" customWidth="1"/>
    <col min="8207" max="8207" width="8.7109375" style="129" customWidth="1"/>
    <col min="8208" max="8208" width="8.85546875" style="129" customWidth="1"/>
    <col min="8209" max="8209" width="8.5703125" style="129" customWidth="1"/>
    <col min="8210" max="8210" width="9.140625" style="129" customWidth="1"/>
    <col min="8211" max="8211" width="15" style="129" customWidth="1"/>
    <col min="8212" max="8212" width="12.7109375" style="129" customWidth="1"/>
    <col min="8213" max="8213" width="12.28515625" style="129" customWidth="1"/>
    <col min="8214" max="8214" width="11.5703125" style="129" bestFit="1" customWidth="1"/>
    <col min="8215" max="8448" width="9.140625" style="129"/>
    <col min="8449" max="8449" width="3.5703125" style="129" customWidth="1"/>
    <col min="8450" max="8451" width="2.7109375" style="129" customWidth="1"/>
    <col min="8452" max="8452" width="3.42578125" style="129" customWidth="1"/>
    <col min="8453" max="8453" width="22.28515625" style="129" customWidth="1"/>
    <col min="8454" max="8454" width="0" style="129" hidden="1" customWidth="1"/>
    <col min="8455" max="8455" width="8.5703125" style="129" customWidth="1"/>
    <col min="8456" max="8456" width="9.28515625" style="129" customWidth="1"/>
    <col min="8457" max="8457" width="9.7109375" style="129" customWidth="1"/>
    <col min="8458" max="8458" width="10.5703125" style="129" customWidth="1"/>
    <col min="8459" max="8459" width="9.5703125" style="129" customWidth="1"/>
    <col min="8460" max="8460" width="9.7109375" style="129" customWidth="1"/>
    <col min="8461" max="8461" width="9.42578125" style="129" customWidth="1"/>
    <col min="8462" max="8462" width="9.85546875" style="129" customWidth="1"/>
    <col min="8463" max="8463" width="8.7109375" style="129" customWidth="1"/>
    <col min="8464" max="8464" width="8.85546875" style="129" customWidth="1"/>
    <col min="8465" max="8465" width="8.5703125" style="129" customWidth="1"/>
    <col min="8466" max="8466" width="9.140625" style="129" customWidth="1"/>
    <col min="8467" max="8467" width="15" style="129" customWidth="1"/>
    <col min="8468" max="8468" width="12.7109375" style="129" customWidth="1"/>
    <col min="8469" max="8469" width="12.28515625" style="129" customWidth="1"/>
    <col min="8470" max="8470" width="11.5703125" style="129" bestFit="1" customWidth="1"/>
    <col min="8471" max="8704" width="9.140625" style="129"/>
    <col min="8705" max="8705" width="3.5703125" style="129" customWidth="1"/>
    <col min="8706" max="8707" width="2.7109375" style="129" customWidth="1"/>
    <col min="8708" max="8708" width="3.42578125" style="129" customWidth="1"/>
    <col min="8709" max="8709" width="22.28515625" style="129" customWidth="1"/>
    <col min="8710" max="8710" width="0" style="129" hidden="1" customWidth="1"/>
    <col min="8711" max="8711" width="8.5703125" style="129" customWidth="1"/>
    <col min="8712" max="8712" width="9.28515625" style="129" customWidth="1"/>
    <col min="8713" max="8713" width="9.7109375" style="129" customWidth="1"/>
    <col min="8714" max="8714" width="10.5703125" style="129" customWidth="1"/>
    <col min="8715" max="8715" width="9.5703125" style="129" customWidth="1"/>
    <col min="8716" max="8716" width="9.7109375" style="129" customWidth="1"/>
    <col min="8717" max="8717" width="9.42578125" style="129" customWidth="1"/>
    <col min="8718" max="8718" width="9.85546875" style="129" customWidth="1"/>
    <col min="8719" max="8719" width="8.7109375" style="129" customWidth="1"/>
    <col min="8720" max="8720" width="8.85546875" style="129" customWidth="1"/>
    <col min="8721" max="8721" width="8.5703125" style="129" customWidth="1"/>
    <col min="8722" max="8722" width="9.140625" style="129" customWidth="1"/>
    <col min="8723" max="8723" width="15" style="129" customWidth="1"/>
    <col min="8724" max="8724" width="12.7109375" style="129" customWidth="1"/>
    <col min="8725" max="8725" width="12.28515625" style="129" customWidth="1"/>
    <col min="8726" max="8726" width="11.5703125" style="129" bestFit="1" customWidth="1"/>
    <col min="8727" max="8960" width="9.140625" style="129"/>
    <col min="8961" max="8961" width="3.5703125" style="129" customWidth="1"/>
    <col min="8962" max="8963" width="2.7109375" style="129" customWidth="1"/>
    <col min="8964" max="8964" width="3.42578125" style="129" customWidth="1"/>
    <col min="8965" max="8965" width="22.28515625" style="129" customWidth="1"/>
    <col min="8966" max="8966" width="0" style="129" hidden="1" customWidth="1"/>
    <col min="8967" max="8967" width="8.5703125" style="129" customWidth="1"/>
    <col min="8968" max="8968" width="9.28515625" style="129" customWidth="1"/>
    <col min="8969" max="8969" width="9.7109375" style="129" customWidth="1"/>
    <col min="8970" max="8970" width="10.5703125" style="129" customWidth="1"/>
    <col min="8971" max="8971" width="9.5703125" style="129" customWidth="1"/>
    <col min="8972" max="8972" width="9.7109375" style="129" customWidth="1"/>
    <col min="8973" max="8973" width="9.42578125" style="129" customWidth="1"/>
    <col min="8974" max="8974" width="9.85546875" style="129" customWidth="1"/>
    <col min="8975" max="8975" width="8.7109375" style="129" customWidth="1"/>
    <col min="8976" max="8976" width="8.85546875" style="129" customWidth="1"/>
    <col min="8977" max="8977" width="8.5703125" style="129" customWidth="1"/>
    <col min="8978" max="8978" width="9.140625" style="129" customWidth="1"/>
    <col min="8979" max="8979" width="15" style="129" customWidth="1"/>
    <col min="8980" max="8980" width="12.7109375" style="129" customWidth="1"/>
    <col min="8981" max="8981" width="12.28515625" style="129" customWidth="1"/>
    <col min="8982" max="8982" width="11.5703125" style="129" bestFit="1" customWidth="1"/>
    <col min="8983" max="9216" width="9.140625" style="129"/>
    <col min="9217" max="9217" width="3.5703125" style="129" customWidth="1"/>
    <col min="9218" max="9219" width="2.7109375" style="129" customWidth="1"/>
    <col min="9220" max="9220" width="3.42578125" style="129" customWidth="1"/>
    <col min="9221" max="9221" width="22.28515625" style="129" customWidth="1"/>
    <col min="9222" max="9222" width="0" style="129" hidden="1" customWidth="1"/>
    <col min="9223" max="9223" width="8.5703125" style="129" customWidth="1"/>
    <col min="9224" max="9224" width="9.28515625" style="129" customWidth="1"/>
    <col min="9225" max="9225" width="9.7109375" style="129" customWidth="1"/>
    <col min="9226" max="9226" width="10.5703125" style="129" customWidth="1"/>
    <col min="9227" max="9227" width="9.5703125" style="129" customWidth="1"/>
    <col min="9228" max="9228" width="9.7109375" style="129" customWidth="1"/>
    <col min="9229" max="9229" width="9.42578125" style="129" customWidth="1"/>
    <col min="9230" max="9230" width="9.85546875" style="129" customWidth="1"/>
    <col min="9231" max="9231" width="8.7109375" style="129" customWidth="1"/>
    <col min="9232" max="9232" width="8.85546875" style="129" customWidth="1"/>
    <col min="9233" max="9233" width="8.5703125" style="129" customWidth="1"/>
    <col min="9234" max="9234" width="9.140625" style="129" customWidth="1"/>
    <col min="9235" max="9235" width="15" style="129" customWidth="1"/>
    <col min="9236" max="9236" width="12.7109375" style="129" customWidth="1"/>
    <col min="9237" max="9237" width="12.28515625" style="129" customWidth="1"/>
    <col min="9238" max="9238" width="11.5703125" style="129" bestFit="1" customWidth="1"/>
    <col min="9239" max="9472" width="9.140625" style="129"/>
    <col min="9473" max="9473" width="3.5703125" style="129" customWidth="1"/>
    <col min="9474" max="9475" width="2.7109375" style="129" customWidth="1"/>
    <col min="9476" max="9476" width="3.42578125" style="129" customWidth="1"/>
    <col min="9477" max="9477" width="22.28515625" style="129" customWidth="1"/>
    <col min="9478" max="9478" width="0" style="129" hidden="1" customWidth="1"/>
    <col min="9479" max="9479" width="8.5703125" style="129" customWidth="1"/>
    <col min="9480" max="9480" width="9.28515625" style="129" customWidth="1"/>
    <col min="9481" max="9481" width="9.7109375" style="129" customWidth="1"/>
    <col min="9482" max="9482" width="10.5703125" style="129" customWidth="1"/>
    <col min="9483" max="9483" width="9.5703125" style="129" customWidth="1"/>
    <col min="9484" max="9484" width="9.7109375" style="129" customWidth="1"/>
    <col min="9485" max="9485" width="9.42578125" style="129" customWidth="1"/>
    <col min="9486" max="9486" width="9.85546875" style="129" customWidth="1"/>
    <col min="9487" max="9487" width="8.7109375" style="129" customWidth="1"/>
    <col min="9488" max="9488" width="8.85546875" style="129" customWidth="1"/>
    <col min="9489" max="9489" width="8.5703125" style="129" customWidth="1"/>
    <col min="9490" max="9490" width="9.140625" style="129" customWidth="1"/>
    <col min="9491" max="9491" width="15" style="129" customWidth="1"/>
    <col min="9492" max="9492" width="12.7109375" style="129" customWidth="1"/>
    <col min="9493" max="9493" width="12.28515625" style="129" customWidth="1"/>
    <col min="9494" max="9494" width="11.5703125" style="129" bestFit="1" customWidth="1"/>
    <col min="9495" max="9728" width="9.140625" style="129"/>
    <col min="9729" max="9729" width="3.5703125" style="129" customWidth="1"/>
    <col min="9730" max="9731" width="2.7109375" style="129" customWidth="1"/>
    <col min="9732" max="9732" width="3.42578125" style="129" customWidth="1"/>
    <col min="9733" max="9733" width="22.28515625" style="129" customWidth="1"/>
    <col min="9734" max="9734" width="0" style="129" hidden="1" customWidth="1"/>
    <col min="9735" max="9735" width="8.5703125" style="129" customWidth="1"/>
    <col min="9736" max="9736" width="9.28515625" style="129" customWidth="1"/>
    <col min="9737" max="9737" width="9.7109375" style="129" customWidth="1"/>
    <col min="9738" max="9738" width="10.5703125" style="129" customWidth="1"/>
    <col min="9739" max="9739" width="9.5703125" style="129" customWidth="1"/>
    <col min="9740" max="9740" width="9.7109375" style="129" customWidth="1"/>
    <col min="9741" max="9741" width="9.42578125" style="129" customWidth="1"/>
    <col min="9742" max="9742" width="9.85546875" style="129" customWidth="1"/>
    <col min="9743" max="9743" width="8.7109375" style="129" customWidth="1"/>
    <col min="9744" max="9744" width="8.85546875" style="129" customWidth="1"/>
    <col min="9745" max="9745" width="8.5703125" style="129" customWidth="1"/>
    <col min="9746" max="9746" width="9.140625" style="129" customWidth="1"/>
    <col min="9747" max="9747" width="15" style="129" customWidth="1"/>
    <col min="9748" max="9748" width="12.7109375" style="129" customWidth="1"/>
    <col min="9749" max="9749" width="12.28515625" style="129" customWidth="1"/>
    <col min="9750" max="9750" width="11.5703125" style="129" bestFit="1" customWidth="1"/>
    <col min="9751" max="9984" width="9.140625" style="129"/>
    <col min="9985" max="9985" width="3.5703125" style="129" customWidth="1"/>
    <col min="9986" max="9987" width="2.7109375" style="129" customWidth="1"/>
    <col min="9988" max="9988" width="3.42578125" style="129" customWidth="1"/>
    <col min="9989" max="9989" width="22.28515625" style="129" customWidth="1"/>
    <col min="9990" max="9990" width="0" style="129" hidden="1" customWidth="1"/>
    <col min="9991" max="9991" width="8.5703125" style="129" customWidth="1"/>
    <col min="9992" max="9992" width="9.28515625" style="129" customWidth="1"/>
    <col min="9993" max="9993" width="9.7109375" style="129" customWidth="1"/>
    <col min="9994" max="9994" width="10.5703125" style="129" customWidth="1"/>
    <col min="9995" max="9995" width="9.5703125" style="129" customWidth="1"/>
    <col min="9996" max="9996" width="9.7109375" style="129" customWidth="1"/>
    <col min="9997" max="9997" width="9.42578125" style="129" customWidth="1"/>
    <col min="9998" max="9998" width="9.85546875" style="129" customWidth="1"/>
    <col min="9999" max="9999" width="8.7109375" style="129" customWidth="1"/>
    <col min="10000" max="10000" width="8.85546875" style="129" customWidth="1"/>
    <col min="10001" max="10001" width="8.5703125" style="129" customWidth="1"/>
    <col min="10002" max="10002" width="9.140625" style="129" customWidth="1"/>
    <col min="10003" max="10003" width="15" style="129" customWidth="1"/>
    <col min="10004" max="10004" width="12.7109375" style="129" customWidth="1"/>
    <col min="10005" max="10005" width="12.28515625" style="129" customWidth="1"/>
    <col min="10006" max="10006" width="11.5703125" style="129" bestFit="1" customWidth="1"/>
    <col min="10007" max="10240" width="9.140625" style="129"/>
    <col min="10241" max="10241" width="3.5703125" style="129" customWidth="1"/>
    <col min="10242" max="10243" width="2.7109375" style="129" customWidth="1"/>
    <col min="10244" max="10244" width="3.42578125" style="129" customWidth="1"/>
    <col min="10245" max="10245" width="22.28515625" style="129" customWidth="1"/>
    <col min="10246" max="10246" width="0" style="129" hidden="1" customWidth="1"/>
    <col min="10247" max="10247" width="8.5703125" style="129" customWidth="1"/>
    <col min="10248" max="10248" width="9.28515625" style="129" customWidth="1"/>
    <col min="10249" max="10249" width="9.7109375" style="129" customWidth="1"/>
    <col min="10250" max="10250" width="10.5703125" style="129" customWidth="1"/>
    <col min="10251" max="10251" width="9.5703125" style="129" customWidth="1"/>
    <col min="10252" max="10252" width="9.7109375" style="129" customWidth="1"/>
    <col min="10253" max="10253" width="9.42578125" style="129" customWidth="1"/>
    <col min="10254" max="10254" width="9.85546875" style="129" customWidth="1"/>
    <col min="10255" max="10255" width="8.7109375" style="129" customWidth="1"/>
    <col min="10256" max="10256" width="8.85546875" style="129" customWidth="1"/>
    <col min="10257" max="10257" width="8.5703125" style="129" customWidth="1"/>
    <col min="10258" max="10258" width="9.140625" style="129" customWidth="1"/>
    <col min="10259" max="10259" width="15" style="129" customWidth="1"/>
    <col min="10260" max="10260" width="12.7109375" style="129" customWidth="1"/>
    <col min="10261" max="10261" width="12.28515625" style="129" customWidth="1"/>
    <col min="10262" max="10262" width="11.5703125" style="129" bestFit="1" customWidth="1"/>
    <col min="10263" max="10496" width="9.140625" style="129"/>
    <col min="10497" max="10497" width="3.5703125" style="129" customWidth="1"/>
    <col min="10498" max="10499" width="2.7109375" style="129" customWidth="1"/>
    <col min="10500" max="10500" width="3.42578125" style="129" customWidth="1"/>
    <col min="10501" max="10501" width="22.28515625" style="129" customWidth="1"/>
    <col min="10502" max="10502" width="0" style="129" hidden="1" customWidth="1"/>
    <col min="10503" max="10503" width="8.5703125" style="129" customWidth="1"/>
    <col min="10504" max="10504" width="9.28515625" style="129" customWidth="1"/>
    <col min="10505" max="10505" width="9.7109375" style="129" customWidth="1"/>
    <col min="10506" max="10506" width="10.5703125" style="129" customWidth="1"/>
    <col min="10507" max="10507" width="9.5703125" style="129" customWidth="1"/>
    <col min="10508" max="10508" width="9.7109375" style="129" customWidth="1"/>
    <col min="10509" max="10509" width="9.42578125" style="129" customWidth="1"/>
    <col min="10510" max="10510" width="9.85546875" style="129" customWidth="1"/>
    <col min="10511" max="10511" width="8.7109375" style="129" customWidth="1"/>
    <col min="10512" max="10512" width="8.85546875" style="129" customWidth="1"/>
    <col min="10513" max="10513" width="8.5703125" style="129" customWidth="1"/>
    <col min="10514" max="10514" width="9.140625" style="129" customWidth="1"/>
    <col min="10515" max="10515" width="15" style="129" customWidth="1"/>
    <col min="10516" max="10516" width="12.7109375" style="129" customWidth="1"/>
    <col min="10517" max="10517" width="12.28515625" style="129" customWidth="1"/>
    <col min="10518" max="10518" width="11.5703125" style="129" bestFit="1" customWidth="1"/>
    <col min="10519" max="10752" width="9.140625" style="129"/>
    <col min="10753" max="10753" width="3.5703125" style="129" customWidth="1"/>
    <col min="10754" max="10755" width="2.7109375" style="129" customWidth="1"/>
    <col min="10756" max="10756" width="3.42578125" style="129" customWidth="1"/>
    <col min="10757" max="10757" width="22.28515625" style="129" customWidth="1"/>
    <col min="10758" max="10758" width="0" style="129" hidden="1" customWidth="1"/>
    <col min="10759" max="10759" width="8.5703125" style="129" customWidth="1"/>
    <col min="10760" max="10760" width="9.28515625" style="129" customWidth="1"/>
    <col min="10761" max="10761" width="9.7109375" style="129" customWidth="1"/>
    <col min="10762" max="10762" width="10.5703125" style="129" customWidth="1"/>
    <col min="10763" max="10763" width="9.5703125" style="129" customWidth="1"/>
    <col min="10764" max="10764" width="9.7109375" style="129" customWidth="1"/>
    <col min="10765" max="10765" width="9.42578125" style="129" customWidth="1"/>
    <col min="10766" max="10766" width="9.85546875" style="129" customWidth="1"/>
    <col min="10767" max="10767" width="8.7109375" style="129" customWidth="1"/>
    <col min="10768" max="10768" width="8.85546875" style="129" customWidth="1"/>
    <col min="10769" max="10769" width="8.5703125" style="129" customWidth="1"/>
    <col min="10770" max="10770" width="9.140625" style="129" customWidth="1"/>
    <col min="10771" max="10771" width="15" style="129" customWidth="1"/>
    <col min="10772" max="10772" width="12.7109375" style="129" customWidth="1"/>
    <col min="10773" max="10773" width="12.28515625" style="129" customWidth="1"/>
    <col min="10774" max="10774" width="11.5703125" style="129" bestFit="1" customWidth="1"/>
    <col min="10775" max="11008" width="9.140625" style="129"/>
    <col min="11009" max="11009" width="3.5703125" style="129" customWidth="1"/>
    <col min="11010" max="11011" width="2.7109375" style="129" customWidth="1"/>
    <col min="11012" max="11012" width="3.42578125" style="129" customWidth="1"/>
    <col min="11013" max="11013" width="22.28515625" style="129" customWidth="1"/>
    <col min="11014" max="11014" width="0" style="129" hidden="1" customWidth="1"/>
    <col min="11015" max="11015" width="8.5703125" style="129" customWidth="1"/>
    <col min="11016" max="11016" width="9.28515625" style="129" customWidth="1"/>
    <col min="11017" max="11017" width="9.7109375" style="129" customWidth="1"/>
    <col min="11018" max="11018" width="10.5703125" style="129" customWidth="1"/>
    <col min="11019" max="11019" width="9.5703125" style="129" customWidth="1"/>
    <col min="11020" max="11020" width="9.7109375" style="129" customWidth="1"/>
    <col min="11021" max="11021" width="9.42578125" style="129" customWidth="1"/>
    <col min="11022" max="11022" width="9.85546875" style="129" customWidth="1"/>
    <col min="11023" max="11023" width="8.7109375" style="129" customWidth="1"/>
    <col min="11024" max="11024" width="8.85546875" style="129" customWidth="1"/>
    <col min="11025" max="11025" width="8.5703125" style="129" customWidth="1"/>
    <col min="11026" max="11026" width="9.140625" style="129" customWidth="1"/>
    <col min="11027" max="11027" width="15" style="129" customWidth="1"/>
    <col min="11028" max="11028" width="12.7109375" style="129" customWidth="1"/>
    <col min="11029" max="11029" width="12.28515625" style="129" customWidth="1"/>
    <col min="11030" max="11030" width="11.5703125" style="129" bestFit="1" customWidth="1"/>
    <col min="11031" max="11264" width="9.140625" style="129"/>
    <col min="11265" max="11265" width="3.5703125" style="129" customWidth="1"/>
    <col min="11266" max="11267" width="2.7109375" style="129" customWidth="1"/>
    <col min="11268" max="11268" width="3.42578125" style="129" customWidth="1"/>
    <col min="11269" max="11269" width="22.28515625" style="129" customWidth="1"/>
    <col min="11270" max="11270" width="0" style="129" hidden="1" customWidth="1"/>
    <col min="11271" max="11271" width="8.5703125" style="129" customWidth="1"/>
    <col min="11272" max="11272" width="9.28515625" style="129" customWidth="1"/>
    <col min="11273" max="11273" width="9.7109375" style="129" customWidth="1"/>
    <col min="11274" max="11274" width="10.5703125" style="129" customWidth="1"/>
    <col min="11275" max="11275" width="9.5703125" style="129" customWidth="1"/>
    <col min="11276" max="11276" width="9.7109375" style="129" customWidth="1"/>
    <col min="11277" max="11277" width="9.42578125" style="129" customWidth="1"/>
    <col min="11278" max="11278" width="9.85546875" style="129" customWidth="1"/>
    <col min="11279" max="11279" width="8.7109375" style="129" customWidth="1"/>
    <col min="11280" max="11280" width="8.85546875" style="129" customWidth="1"/>
    <col min="11281" max="11281" width="8.5703125" style="129" customWidth="1"/>
    <col min="11282" max="11282" width="9.140625" style="129" customWidth="1"/>
    <col min="11283" max="11283" width="15" style="129" customWidth="1"/>
    <col min="11284" max="11284" width="12.7109375" style="129" customWidth="1"/>
    <col min="11285" max="11285" width="12.28515625" style="129" customWidth="1"/>
    <col min="11286" max="11286" width="11.5703125" style="129" bestFit="1" customWidth="1"/>
    <col min="11287" max="11520" width="9.140625" style="129"/>
    <col min="11521" max="11521" width="3.5703125" style="129" customWidth="1"/>
    <col min="11522" max="11523" width="2.7109375" style="129" customWidth="1"/>
    <col min="11524" max="11524" width="3.42578125" style="129" customWidth="1"/>
    <col min="11525" max="11525" width="22.28515625" style="129" customWidth="1"/>
    <col min="11526" max="11526" width="0" style="129" hidden="1" customWidth="1"/>
    <col min="11527" max="11527" width="8.5703125" style="129" customWidth="1"/>
    <col min="11528" max="11528" width="9.28515625" style="129" customWidth="1"/>
    <col min="11529" max="11529" width="9.7109375" style="129" customWidth="1"/>
    <col min="11530" max="11530" width="10.5703125" style="129" customWidth="1"/>
    <col min="11531" max="11531" width="9.5703125" style="129" customWidth="1"/>
    <col min="11532" max="11532" width="9.7109375" style="129" customWidth="1"/>
    <col min="11533" max="11533" width="9.42578125" style="129" customWidth="1"/>
    <col min="11534" max="11534" width="9.85546875" style="129" customWidth="1"/>
    <col min="11535" max="11535" width="8.7109375" style="129" customWidth="1"/>
    <col min="11536" max="11536" width="8.85546875" style="129" customWidth="1"/>
    <col min="11537" max="11537" width="8.5703125" style="129" customWidth="1"/>
    <col min="11538" max="11538" width="9.140625" style="129" customWidth="1"/>
    <col min="11539" max="11539" width="15" style="129" customWidth="1"/>
    <col min="11540" max="11540" width="12.7109375" style="129" customWidth="1"/>
    <col min="11541" max="11541" width="12.28515625" style="129" customWidth="1"/>
    <col min="11542" max="11542" width="11.5703125" style="129" bestFit="1" customWidth="1"/>
    <col min="11543" max="11776" width="9.140625" style="129"/>
    <col min="11777" max="11777" width="3.5703125" style="129" customWidth="1"/>
    <col min="11778" max="11779" width="2.7109375" style="129" customWidth="1"/>
    <col min="11780" max="11780" width="3.42578125" style="129" customWidth="1"/>
    <col min="11781" max="11781" width="22.28515625" style="129" customWidth="1"/>
    <col min="11782" max="11782" width="0" style="129" hidden="1" customWidth="1"/>
    <col min="11783" max="11783" width="8.5703125" style="129" customWidth="1"/>
    <col min="11784" max="11784" width="9.28515625" style="129" customWidth="1"/>
    <col min="11785" max="11785" width="9.7109375" style="129" customWidth="1"/>
    <col min="11786" max="11786" width="10.5703125" style="129" customWidth="1"/>
    <col min="11787" max="11787" width="9.5703125" style="129" customWidth="1"/>
    <col min="11788" max="11788" width="9.7109375" style="129" customWidth="1"/>
    <col min="11789" max="11789" width="9.42578125" style="129" customWidth="1"/>
    <col min="11790" max="11790" width="9.85546875" style="129" customWidth="1"/>
    <col min="11791" max="11791" width="8.7109375" style="129" customWidth="1"/>
    <col min="11792" max="11792" width="8.85546875" style="129" customWidth="1"/>
    <col min="11793" max="11793" width="8.5703125" style="129" customWidth="1"/>
    <col min="11794" max="11794" width="9.140625" style="129" customWidth="1"/>
    <col min="11795" max="11795" width="15" style="129" customWidth="1"/>
    <col min="11796" max="11796" width="12.7109375" style="129" customWidth="1"/>
    <col min="11797" max="11797" width="12.28515625" style="129" customWidth="1"/>
    <col min="11798" max="11798" width="11.5703125" style="129" bestFit="1" customWidth="1"/>
    <col min="11799" max="12032" width="9.140625" style="129"/>
    <col min="12033" max="12033" width="3.5703125" style="129" customWidth="1"/>
    <col min="12034" max="12035" width="2.7109375" style="129" customWidth="1"/>
    <col min="12036" max="12036" width="3.42578125" style="129" customWidth="1"/>
    <col min="12037" max="12037" width="22.28515625" style="129" customWidth="1"/>
    <col min="12038" max="12038" width="0" style="129" hidden="1" customWidth="1"/>
    <col min="12039" max="12039" width="8.5703125" style="129" customWidth="1"/>
    <col min="12040" max="12040" width="9.28515625" style="129" customWidth="1"/>
    <col min="12041" max="12041" width="9.7109375" style="129" customWidth="1"/>
    <col min="12042" max="12042" width="10.5703125" style="129" customWidth="1"/>
    <col min="12043" max="12043" width="9.5703125" style="129" customWidth="1"/>
    <col min="12044" max="12044" width="9.7109375" style="129" customWidth="1"/>
    <col min="12045" max="12045" width="9.42578125" style="129" customWidth="1"/>
    <col min="12046" max="12046" width="9.85546875" style="129" customWidth="1"/>
    <col min="12047" max="12047" width="8.7109375" style="129" customWidth="1"/>
    <col min="12048" max="12048" width="8.85546875" style="129" customWidth="1"/>
    <col min="12049" max="12049" width="8.5703125" style="129" customWidth="1"/>
    <col min="12050" max="12050" width="9.140625" style="129" customWidth="1"/>
    <col min="12051" max="12051" width="15" style="129" customWidth="1"/>
    <col min="12052" max="12052" width="12.7109375" style="129" customWidth="1"/>
    <col min="12053" max="12053" width="12.28515625" style="129" customWidth="1"/>
    <col min="12054" max="12054" width="11.5703125" style="129" bestFit="1" customWidth="1"/>
    <col min="12055" max="12288" width="9.140625" style="129"/>
    <col min="12289" max="12289" width="3.5703125" style="129" customWidth="1"/>
    <col min="12290" max="12291" width="2.7109375" style="129" customWidth="1"/>
    <col min="12292" max="12292" width="3.42578125" style="129" customWidth="1"/>
    <col min="12293" max="12293" width="22.28515625" style="129" customWidth="1"/>
    <col min="12294" max="12294" width="0" style="129" hidden="1" customWidth="1"/>
    <col min="12295" max="12295" width="8.5703125" style="129" customWidth="1"/>
    <col min="12296" max="12296" width="9.28515625" style="129" customWidth="1"/>
    <col min="12297" max="12297" width="9.7109375" style="129" customWidth="1"/>
    <col min="12298" max="12298" width="10.5703125" style="129" customWidth="1"/>
    <col min="12299" max="12299" width="9.5703125" style="129" customWidth="1"/>
    <col min="12300" max="12300" width="9.7109375" style="129" customWidth="1"/>
    <col min="12301" max="12301" width="9.42578125" style="129" customWidth="1"/>
    <col min="12302" max="12302" width="9.85546875" style="129" customWidth="1"/>
    <col min="12303" max="12303" width="8.7109375" style="129" customWidth="1"/>
    <col min="12304" max="12304" width="8.85546875" style="129" customWidth="1"/>
    <col min="12305" max="12305" width="8.5703125" style="129" customWidth="1"/>
    <col min="12306" max="12306" width="9.140625" style="129" customWidth="1"/>
    <col min="12307" max="12307" width="15" style="129" customWidth="1"/>
    <col min="12308" max="12308" width="12.7109375" style="129" customWidth="1"/>
    <col min="12309" max="12309" width="12.28515625" style="129" customWidth="1"/>
    <col min="12310" max="12310" width="11.5703125" style="129" bestFit="1" customWidth="1"/>
    <col min="12311" max="12544" width="9.140625" style="129"/>
    <col min="12545" max="12545" width="3.5703125" style="129" customWidth="1"/>
    <col min="12546" max="12547" width="2.7109375" style="129" customWidth="1"/>
    <col min="12548" max="12548" width="3.42578125" style="129" customWidth="1"/>
    <col min="12549" max="12549" width="22.28515625" style="129" customWidth="1"/>
    <col min="12550" max="12550" width="0" style="129" hidden="1" customWidth="1"/>
    <col min="12551" max="12551" width="8.5703125" style="129" customWidth="1"/>
    <col min="12552" max="12552" width="9.28515625" style="129" customWidth="1"/>
    <col min="12553" max="12553" width="9.7109375" style="129" customWidth="1"/>
    <col min="12554" max="12554" width="10.5703125" style="129" customWidth="1"/>
    <col min="12555" max="12555" width="9.5703125" style="129" customWidth="1"/>
    <col min="12556" max="12556" width="9.7109375" style="129" customWidth="1"/>
    <col min="12557" max="12557" width="9.42578125" style="129" customWidth="1"/>
    <col min="12558" max="12558" width="9.85546875" style="129" customWidth="1"/>
    <col min="12559" max="12559" width="8.7109375" style="129" customWidth="1"/>
    <col min="12560" max="12560" width="8.85546875" style="129" customWidth="1"/>
    <col min="12561" max="12561" width="8.5703125" style="129" customWidth="1"/>
    <col min="12562" max="12562" width="9.140625" style="129" customWidth="1"/>
    <col min="12563" max="12563" width="15" style="129" customWidth="1"/>
    <col min="12564" max="12564" width="12.7109375" style="129" customWidth="1"/>
    <col min="12565" max="12565" width="12.28515625" style="129" customWidth="1"/>
    <col min="12566" max="12566" width="11.5703125" style="129" bestFit="1" customWidth="1"/>
    <col min="12567" max="12800" width="9.140625" style="129"/>
    <col min="12801" max="12801" width="3.5703125" style="129" customWidth="1"/>
    <col min="12802" max="12803" width="2.7109375" style="129" customWidth="1"/>
    <col min="12804" max="12804" width="3.42578125" style="129" customWidth="1"/>
    <col min="12805" max="12805" width="22.28515625" style="129" customWidth="1"/>
    <col min="12806" max="12806" width="0" style="129" hidden="1" customWidth="1"/>
    <col min="12807" max="12807" width="8.5703125" style="129" customWidth="1"/>
    <col min="12808" max="12808" width="9.28515625" style="129" customWidth="1"/>
    <col min="12809" max="12809" width="9.7109375" style="129" customWidth="1"/>
    <col min="12810" max="12810" width="10.5703125" style="129" customWidth="1"/>
    <col min="12811" max="12811" width="9.5703125" style="129" customWidth="1"/>
    <col min="12812" max="12812" width="9.7109375" style="129" customWidth="1"/>
    <col min="12813" max="12813" width="9.42578125" style="129" customWidth="1"/>
    <col min="12814" max="12814" width="9.85546875" style="129" customWidth="1"/>
    <col min="12815" max="12815" width="8.7109375" style="129" customWidth="1"/>
    <col min="12816" max="12816" width="8.85546875" style="129" customWidth="1"/>
    <col min="12817" max="12817" width="8.5703125" style="129" customWidth="1"/>
    <col min="12818" max="12818" width="9.140625" style="129" customWidth="1"/>
    <col min="12819" max="12819" width="15" style="129" customWidth="1"/>
    <col min="12820" max="12820" width="12.7109375" style="129" customWidth="1"/>
    <col min="12821" max="12821" width="12.28515625" style="129" customWidth="1"/>
    <col min="12822" max="12822" width="11.5703125" style="129" bestFit="1" customWidth="1"/>
    <col min="12823" max="13056" width="9.140625" style="129"/>
    <col min="13057" max="13057" width="3.5703125" style="129" customWidth="1"/>
    <col min="13058" max="13059" width="2.7109375" style="129" customWidth="1"/>
    <col min="13060" max="13060" width="3.42578125" style="129" customWidth="1"/>
    <col min="13061" max="13061" width="22.28515625" style="129" customWidth="1"/>
    <col min="13062" max="13062" width="0" style="129" hidden="1" customWidth="1"/>
    <col min="13063" max="13063" width="8.5703125" style="129" customWidth="1"/>
    <col min="13064" max="13064" width="9.28515625" style="129" customWidth="1"/>
    <col min="13065" max="13065" width="9.7109375" style="129" customWidth="1"/>
    <col min="13066" max="13066" width="10.5703125" style="129" customWidth="1"/>
    <col min="13067" max="13067" width="9.5703125" style="129" customWidth="1"/>
    <col min="13068" max="13068" width="9.7109375" style="129" customWidth="1"/>
    <col min="13069" max="13069" width="9.42578125" style="129" customWidth="1"/>
    <col min="13070" max="13070" width="9.85546875" style="129" customWidth="1"/>
    <col min="13071" max="13071" width="8.7109375" style="129" customWidth="1"/>
    <col min="13072" max="13072" width="8.85546875" style="129" customWidth="1"/>
    <col min="13073" max="13073" width="8.5703125" style="129" customWidth="1"/>
    <col min="13074" max="13074" width="9.140625" style="129" customWidth="1"/>
    <col min="13075" max="13075" width="15" style="129" customWidth="1"/>
    <col min="13076" max="13076" width="12.7109375" style="129" customWidth="1"/>
    <col min="13077" max="13077" width="12.28515625" style="129" customWidth="1"/>
    <col min="13078" max="13078" width="11.5703125" style="129" bestFit="1" customWidth="1"/>
    <col min="13079" max="13312" width="9.140625" style="129"/>
    <col min="13313" max="13313" width="3.5703125" style="129" customWidth="1"/>
    <col min="13314" max="13315" width="2.7109375" style="129" customWidth="1"/>
    <col min="13316" max="13316" width="3.42578125" style="129" customWidth="1"/>
    <col min="13317" max="13317" width="22.28515625" style="129" customWidth="1"/>
    <col min="13318" max="13318" width="0" style="129" hidden="1" customWidth="1"/>
    <col min="13319" max="13319" width="8.5703125" style="129" customWidth="1"/>
    <col min="13320" max="13320" width="9.28515625" style="129" customWidth="1"/>
    <col min="13321" max="13321" width="9.7109375" style="129" customWidth="1"/>
    <col min="13322" max="13322" width="10.5703125" style="129" customWidth="1"/>
    <col min="13323" max="13323" width="9.5703125" style="129" customWidth="1"/>
    <col min="13324" max="13324" width="9.7109375" style="129" customWidth="1"/>
    <col min="13325" max="13325" width="9.42578125" style="129" customWidth="1"/>
    <col min="13326" max="13326" width="9.85546875" style="129" customWidth="1"/>
    <col min="13327" max="13327" width="8.7109375" style="129" customWidth="1"/>
    <col min="13328" max="13328" width="8.85546875" style="129" customWidth="1"/>
    <col min="13329" max="13329" width="8.5703125" style="129" customWidth="1"/>
    <col min="13330" max="13330" width="9.140625" style="129" customWidth="1"/>
    <col min="13331" max="13331" width="15" style="129" customWidth="1"/>
    <col min="13332" max="13332" width="12.7109375" style="129" customWidth="1"/>
    <col min="13333" max="13333" width="12.28515625" style="129" customWidth="1"/>
    <col min="13334" max="13334" width="11.5703125" style="129" bestFit="1" customWidth="1"/>
    <col min="13335" max="13568" width="9.140625" style="129"/>
    <col min="13569" max="13569" width="3.5703125" style="129" customWidth="1"/>
    <col min="13570" max="13571" width="2.7109375" style="129" customWidth="1"/>
    <col min="13572" max="13572" width="3.42578125" style="129" customWidth="1"/>
    <col min="13573" max="13573" width="22.28515625" style="129" customWidth="1"/>
    <col min="13574" max="13574" width="0" style="129" hidden="1" customWidth="1"/>
    <col min="13575" max="13575" width="8.5703125" style="129" customWidth="1"/>
    <col min="13576" max="13576" width="9.28515625" style="129" customWidth="1"/>
    <col min="13577" max="13577" width="9.7109375" style="129" customWidth="1"/>
    <col min="13578" max="13578" width="10.5703125" style="129" customWidth="1"/>
    <col min="13579" max="13579" width="9.5703125" style="129" customWidth="1"/>
    <col min="13580" max="13580" width="9.7109375" style="129" customWidth="1"/>
    <col min="13581" max="13581" width="9.42578125" style="129" customWidth="1"/>
    <col min="13582" max="13582" width="9.85546875" style="129" customWidth="1"/>
    <col min="13583" max="13583" width="8.7109375" style="129" customWidth="1"/>
    <col min="13584" max="13584" width="8.85546875" style="129" customWidth="1"/>
    <col min="13585" max="13585" width="8.5703125" style="129" customWidth="1"/>
    <col min="13586" max="13586" width="9.140625" style="129" customWidth="1"/>
    <col min="13587" max="13587" width="15" style="129" customWidth="1"/>
    <col min="13588" max="13588" width="12.7109375" style="129" customWidth="1"/>
    <col min="13589" max="13589" width="12.28515625" style="129" customWidth="1"/>
    <col min="13590" max="13590" width="11.5703125" style="129" bestFit="1" customWidth="1"/>
    <col min="13591" max="13824" width="9.140625" style="129"/>
    <col min="13825" max="13825" width="3.5703125" style="129" customWidth="1"/>
    <col min="13826" max="13827" width="2.7109375" style="129" customWidth="1"/>
    <col min="13828" max="13828" width="3.42578125" style="129" customWidth="1"/>
    <col min="13829" max="13829" width="22.28515625" style="129" customWidth="1"/>
    <col min="13830" max="13830" width="0" style="129" hidden="1" customWidth="1"/>
    <col min="13831" max="13831" width="8.5703125" style="129" customWidth="1"/>
    <col min="13832" max="13832" width="9.28515625" style="129" customWidth="1"/>
    <col min="13833" max="13833" width="9.7109375" style="129" customWidth="1"/>
    <col min="13834" max="13834" width="10.5703125" style="129" customWidth="1"/>
    <col min="13835" max="13835" width="9.5703125" style="129" customWidth="1"/>
    <col min="13836" max="13836" width="9.7109375" style="129" customWidth="1"/>
    <col min="13837" max="13837" width="9.42578125" style="129" customWidth="1"/>
    <col min="13838" max="13838" width="9.85546875" style="129" customWidth="1"/>
    <col min="13839" max="13839" width="8.7109375" style="129" customWidth="1"/>
    <col min="13840" max="13840" width="8.85546875" style="129" customWidth="1"/>
    <col min="13841" max="13841" width="8.5703125" style="129" customWidth="1"/>
    <col min="13842" max="13842" width="9.140625" style="129" customWidth="1"/>
    <col min="13843" max="13843" width="15" style="129" customWidth="1"/>
    <col min="13844" max="13844" width="12.7109375" style="129" customWidth="1"/>
    <col min="13845" max="13845" width="12.28515625" style="129" customWidth="1"/>
    <col min="13846" max="13846" width="11.5703125" style="129" bestFit="1" customWidth="1"/>
    <col min="13847" max="14080" width="9.140625" style="129"/>
    <col min="14081" max="14081" width="3.5703125" style="129" customWidth="1"/>
    <col min="14082" max="14083" width="2.7109375" style="129" customWidth="1"/>
    <col min="14084" max="14084" width="3.42578125" style="129" customWidth="1"/>
    <col min="14085" max="14085" width="22.28515625" style="129" customWidth="1"/>
    <col min="14086" max="14086" width="0" style="129" hidden="1" customWidth="1"/>
    <col min="14087" max="14087" width="8.5703125" style="129" customWidth="1"/>
    <col min="14088" max="14088" width="9.28515625" style="129" customWidth="1"/>
    <col min="14089" max="14089" width="9.7109375" style="129" customWidth="1"/>
    <col min="14090" max="14090" width="10.5703125" style="129" customWidth="1"/>
    <col min="14091" max="14091" width="9.5703125" style="129" customWidth="1"/>
    <col min="14092" max="14092" width="9.7109375" style="129" customWidth="1"/>
    <col min="14093" max="14093" width="9.42578125" style="129" customWidth="1"/>
    <col min="14094" max="14094" width="9.85546875" style="129" customWidth="1"/>
    <col min="14095" max="14095" width="8.7109375" style="129" customWidth="1"/>
    <col min="14096" max="14096" width="8.85546875" style="129" customWidth="1"/>
    <col min="14097" max="14097" width="8.5703125" style="129" customWidth="1"/>
    <col min="14098" max="14098" width="9.140625" style="129" customWidth="1"/>
    <col min="14099" max="14099" width="15" style="129" customWidth="1"/>
    <col min="14100" max="14100" width="12.7109375" style="129" customWidth="1"/>
    <col min="14101" max="14101" width="12.28515625" style="129" customWidth="1"/>
    <col min="14102" max="14102" width="11.5703125" style="129" bestFit="1" customWidth="1"/>
    <col min="14103" max="14336" width="9.140625" style="129"/>
    <col min="14337" max="14337" width="3.5703125" style="129" customWidth="1"/>
    <col min="14338" max="14339" width="2.7109375" style="129" customWidth="1"/>
    <col min="14340" max="14340" width="3.42578125" style="129" customWidth="1"/>
    <col min="14341" max="14341" width="22.28515625" style="129" customWidth="1"/>
    <col min="14342" max="14342" width="0" style="129" hidden="1" customWidth="1"/>
    <col min="14343" max="14343" width="8.5703125" style="129" customWidth="1"/>
    <col min="14344" max="14344" width="9.28515625" style="129" customWidth="1"/>
    <col min="14345" max="14345" width="9.7109375" style="129" customWidth="1"/>
    <col min="14346" max="14346" width="10.5703125" style="129" customWidth="1"/>
    <col min="14347" max="14347" width="9.5703125" style="129" customWidth="1"/>
    <col min="14348" max="14348" width="9.7109375" style="129" customWidth="1"/>
    <col min="14349" max="14349" width="9.42578125" style="129" customWidth="1"/>
    <col min="14350" max="14350" width="9.85546875" style="129" customWidth="1"/>
    <col min="14351" max="14351" width="8.7109375" style="129" customWidth="1"/>
    <col min="14352" max="14352" width="8.85546875" style="129" customWidth="1"/>
    <col min="14353" max="14353" width="8.5703125" style="129" customWidth="1"/>
    <col min="14354" max="14354" width="9.140625" style="129" customWidth="1"/>
    <col min="14355" max="14355" width="15" style="129" customWidth="1"/>
    <col min="14356" max="14356" width="12.7109375" style="129" customWidth="1"/>
    <col min="14357" max="14357" width="12.28515625" style="129" customWidth="1"/>
    <col min="14358" max="14358" width="11.5703125" style="129" bestFit="1" customWidth="1"/>
    <col min="14359" max="14592" width="9.140625" style="129"/>
    <col min="14593" max="14593" width="3.5703125" style="129" customWidth="1"/>
    <col min="14594" max="14595" width="2.7109375" style="129" customWidth="1"/>
    <col min="14596" max="14596" width="3.42578125" style="129" customWidth="1"/>
    <col min="14597" max="14597" width="22.28515625" style="129" customWidth="1"/>
    <col min="14598" max="14598" width="0" style="129" hidden="1" customWidth="1"/>
    <col min="14599" max="14599" width="8.5703125" style="129" customWidth="1"/>
    <col min="14600" max="14600" width="9.28515625" style="129" customWidth="1"/>
    <col min="14601" max="14601" width="9.7109375" style="129" customWidth="1"/>
    <col min="14602" max="14602" width="10.5703125" style="129" customWidth="1"/>
    <col min="14603" max="14603" width="9.5703125" style="129" customWidth="1"/>
    <col min="14604" max="14604" width="9.7109375" style="129" customWidth="1"/>
    <col min="14605" max="14605" width="9.42578125" style="129" customWidth="1"/>
    <col min="14606" max="14606" width="9.85546875" style="129" customWidth="1"/>
    <col min="14607" max="14607" width="8.7109375" style="129" customWidth="1"/>
    <col min="14608" max="14608" width="8.85546875" style="129" customWidth="1"/>
    <col min="14609" max="14609" width="8.5703125" style="129" customWidth="1"/>
    <col min="14610" max="14610" width="9.140625" style="129" customWidth="1"/>
    <col min="14611" max="14611" width="15" style="129" customWidth="1"/>
    <col min="14612" max="14612" width="12.7109375" style="129" customWidth="1"/>
    <col min="14613" max="14613" width="12.28515625" style="129" customWidth="1"/>
    <col min="14614" max="14614" width="11.5703125" style="129" bestFit="1" customWidth="1"/>
    <col min="14615" max="14848" width="9.140625" style="129"/>
    <col min="14849" max="14849" width="3.5703125" style="129" customWidth="1"/>
    <col min="14850" max="14851" width="2.7109375" style="129" customWidth="1"/>
    <col min="14852" max="14852" width="3.42578125" style="129" customWidth="1"/>
    <col min="14853" max="14853" width="22.28515625" style="129" customWidth="1"/>
    <col min="14854" max="14854" width="0" style="129" hidden="1" customWidth="1"/>
    <col min="14855" max="14855" width="8.5703125" style="129" customWidth="1"/>
    <col min="14856" max="14856" width="9.28515625" style="129" customWidth="1"/>
    <col min="14857" max="14857" width="9.7109375" style="129" customWidth="1"/>
    <col min="14858" max="14858" width="10.5703125" style="129" customWidth="1"/>
    <col min="14859" max="14859" width="9.5703125" style="129" customWidth="1"/>
    <col min="14860" max="14860" width="9.7109375" style="129" customWidth="1"/>
    <col min="14861" max="14861" width="9.42578125" style="129" customWidth="1"/>
    <col min="14862" max="14862" width="9.85546875" style="129" customWidth="1"/>
    <col min="14863" max="14863" width="8.7109375" style="129" customWidth="1"/>
    <col min="14864" max="14864" width="8.85546875" style="129" customWidth="1"/>
    <col min="14865" max="14865" width="8.5703125" style="129" customWidth="1"/>
    <col min="14866" max="14866" width="9.140625" style="129" customWidth="1"/>
    <col min="14867" max="14867" width="15" style="129" customWidth="1"/>
    <col min="14868" max="14868" width="12.7109375" style="129" customWidth="1"/>
    <col min="14869" max="14869" width="12.28515625" style="129" customWidth="1"/>
    <col min="14870" max="14870" width="11.5703125" style="129" bestFit="1" customWidth="1"/>
    <col min="14871" max="15104" width="9.140625" style="129"/>
    <col min="15105" max="15105" width="3.5703125" style="129" customWidth="1"/>
    <col min="15106" max="15107" width="2.7109375" style="129" customWidth="1"/>
    <col min="15108" max="15108" width="3.42578125" style="129" customWidth="1"/>
    <col min="15109" max="15109" width="22.28515625" style="129" customWidth="1"/>
    <col min="15110" max="15110" width="0" style="129" hidden="1" customWidth="1"/>
    <col min="15111" max="15111" width="8.5703125" style="129" customWidth="1"/>
    <col min="15112" max="15112" width="9.28515625" style="129" customWidth="1"/>
    <col min="15113" max="15113" width="9.7109375" style="129" customWidth="1"/>
    <col min="15114" max="15114" width="10.5703125" style="129" customWidth="1"/>
    <col min="15115" max="15115" width="9.5703125" style="129" customWidth="1"/>
    <col min="15116" max="15116" width="9.7109375" style="129" customWidth="1"/>
    <col min="15117" max="15117" width="9.42578125" style="129" customWidth="1"/>
    <col min="15118" max="15118" width="9.85546875" style="129" customWidth="1"/>
    <col min="15119" max="15119" width="8.7109375" style="129" customWidth="1"/>
    <col min="15120" max="15120" width="8.85546875" style="129" customWidth="1"/>
    <col min="15121" max="15121" width="8.5703125" style="129" customWidth="1"/>
    <col min="15122" max="15122" width="9.140625" style="129" customWidth="1"/>
    <col min="15123" max="15123" width="15" style="129" customWidth="1"/>
    <col min="15124" max="15124" width="12.7109375" style="129" customWidth="1"/>
    <col min="15125" max="15125" width="12.28515625" style="129" customWidth="1"/>
    <col min="15126" max="15126" width="11.5703125" style="129" bestFit="1" customWidth="1"/>
    <col min="15127" max="15360" width="9.140625" style="129"/>
    <col min="15361" max="15361" width="3.5703125" style="129" customWidth="1"/>
    <col min="15362" max="15363" width="2.7109375" style="129" customWidth="1"/>
    <col min="15364" max="15364" width="3.42578125" style="129" customWidth="1"/>
    <col min="15365" max="15365" width="22.28515625" style="129" customWidth="1"/>
    <col min="15366" max="15366" width="0" style="129" hidden="1" customWidth="1"/>
    <col min="15367" max="15367" width="8.5703125" style="129" customWidth="1"/>
    <col min="15368" max="15368" width="9.28515625" style="129" customWidth="1"/>
    <col min="15369" max="15369" width="9.7109375" style="129" customWidth="1"/>
    <col min="15370" max="15370" width="10.5703125" style="129" customWidth="1"/>
    <col min="15371" max="15371" width="9.5703125" style="129" customWidth="1"/>
    <col min="15372" max="15372" width="9.7109375" style="129" customWidth="1"/>
    <col min="15373" max="15373" width="9.42578125" style="129" customWidth="1"/>
    <col min="15374" max="15374" width="9.85546875" style="129" customWidth="1"/>
    <col min="15375" max="15375" width="8.7109375" style="129" customWidth="1"/>
    <col min="15376" max="15376" width="8.85546875" style="129" customWidth="1"/>
    <col min="15377" max="15377" width="8.5703125" style="129" customWidth="1"/>
    <col min="15378" max="15378" width="9.140625" style="129" customWidth="1"/>
    <col min="15379" max="15379" width="15" style="129" customWidth="1"/>
    <col min="15380" max="15380" width="12.7109375" style="129" customWidth="1"/>
    <col min="15381" max="15381" width="12.28515625" style="129" customWidth="1"/>
    <col min="15382" max="15382" width="11.5703125" style="129" bestFit="1" customWidth="1"/>
    <col min="15383" max="15616" width="9.140625" style="129"/>
    <col min="15617" max="15617" width="3.5703125" style="129" customWidth="1"/>
    <col min="15618" max="15619" width="2.7109375" style="129" customWidth="1"/>
    <col min="15620" max="15620" width="3.42578125" style="129" customWidth="1"/>
    <col min="15621" max="15621" width="22.28515625" style="129" customWidth="1"/>
    <col min="15622" max="15622" width="0" style="129" hidden="1" customWidth="1"/>
    <col min="15623" max="15623" width="8.5703125" style="129" customWidth="1"/>
    <col min="15624" max="15624" width="9.28515625" style="129" customWidth="1"/>
    <col min="15625" max="15625" width="9.7109375" style="129" customWidth="1"/>
    <col min="15626" max="15626" width="10.5703125" style="129" customWidth="1"/>
    <col min="15627" max="15627" width="9.5703125" style="129" customWidth="1"/>
    <col min="15628" max="15628" width="9.7109375" style="129" customWidth="1"/>
    <col min="15629" max="15629" width="9.42578125" style="129" customWidth="1"/>
    <col min="15630" max="15630" width="9.85546875" style="129" customWidth="1"/>
    <col min="15631" max="15631" width="8.7109375" style="129" customWidth="1"/>
    <col min="15632" max="15632" width="8.85546875" style="129" customWidth="1"/>
    <col min="15633" max="15633" width="8.5703125" style="129" customWidth="1"/>
    <col min="15634" max="15634" width="9.140625" style="129" customWidth="1"/>
    <col min="15635" max="15635" width="15" style="129" customWidth="1"/>
    <col min="15636" max="15636" width="12.7109375" style="129" customWidth="1"/>
    <col min="15637" max="15637" width="12.28515625" style="129" customWidth="1"/>
    <col min="15638" max="15638" width="11.5703125" style="129" bestFit="1" customWidth="1"/>
    <col min="15639" max="15872" width="9.140625" style="129"/>
    <col min="15873" max="15873" width="3.5703125" style="129" customWidth="1"/>
    <col min="15874" max="15875" width="2.7109375" style="129" customWidth="1"/>
    <col min="15876" max="15876" width="3.42578125" style="129" customWidth="1"/>
    <col min="15877" max="15877" width="22.28515625" style="129" customWidth="1"/>
    <col min="15878" max="15878" width="0" style="129" hidden="1" customWidth="1"/>
    <col min="15879" max="15879" width="8.5703125" style="129" customWidth="1"/>
    <col min="15880" max="15880" width="9.28515625" style="129" customWidth="1"/>
    <col min="15881" max="15881" width="9.7109375" style="129" customWidth="1"/>
    <col min="15882" max="15882" width="10.5703125" style="129" customWidth="1"/>
    <col min="15883" max="15883" width="9.5703125" style="129" customWidth="1"/>
    <col min="15884" max="15884" width="9.7109375" style="129" customWidth="1"/>
    <col min="15885" max="15885" width="9.42578125" style="129" customWidth="1"/>
    <col min="15886" max="15886" width="9.85546875" style="129" customWidth="1"/>
    <col min="15887" max="15887" width="8.7109375" style="129" customWidth="1"/>
    <col min="15888" max="15888" width="8.85546875" style="129" customWidth="1"/>
    <col min="15889" max="15889" width="8.5703125" style="129" customWidth="1"/>
    <col min="15890" max="15890" width="9.140625" style="129" customWidth="1"/>
    <col min="15891" max="15891" width="15" style="129" customWidth="1"/>
    <col min="15892" max="15892" width="12.7109375" style="129" customWidth="1"/>
    <col min="15893" max="15893" width="12.28515625" style="129" customWidth="1"/>
    <col min="15894" max="15894" width="11.5703125" style="129" bestFit="1" customWidth="1"/>
    <col min="15895" max="16128" width="9.140625" style="129"/>
    <col min="16129" max="16129" width="3.5703125" style="129" customWidth="1"/>
    <col min="16130" max="16131" width="2.7109375" style="129" customWidth="1"/>
    <col min="16132" max="16132" width="3.42578125" style="129" customWidth="1"/>
    <col min="16133" max="16133" width="22.28515625" style="129" customWidth="1"/>
    <col min="16134" max="16134" width="0" style="129" hidden="1" customWidth="1"/>
    <col min="16135" max="16135" width="8.5703125" style="129" customWidth="1"/>
    <col min="16136" max="16136" width="9.28515625" style="129" customWidth="1"/>
    <col min="16137" max="16137" width="9.7109375" style="129" customWidth="1"/>
    <col min="16138" max="16138" width="10.5703125" style="129" customWidth="1"/>
    <col min="16139" max="16139" width="9.5703125" style="129" customWidth="1"/>
    <col min="16140" max="16140" width="9.7109375" style="129" customWidth="1"/>
    <col min="16141" max="16141" width="9.42578125" style="129" customWidth="1"/>
    <col min="16142" max="16142" width="9.85546875" style="129" customWidth="1"/>
    <col min="16143" max="16143" width="8.7109375" style="129" customWidth="1"/>
    <col min="16144" max="16144" width="8.85546875" style="129" customWidth="1"/>
    <col min="16145" max="16145" width="8.5703125" style="129" customWidth="1"/>
    <col min="16146" max="16146" width="9.140625" style="129" customWidth="1"/>
    <col min="16147" max="16147" width="15" style="129" customWidth="1"/>
    <col min="16148" max="16148" width="12.7109375" style="129" customWidth="1"/>
    <col min="16149" max="16149" width="12.28515625" style="129" customWidth="1"/>
    <col min="16150" max="16150" width="11.5703125" style="129" bestFit="1" customWidth="1"/>
    <col min="16151" max="16384" width="9.140625" style="129"/>
  </cols>
  <sheetData>
    <row r="1" spans="1:22" ht="13.5">
      <c r="A1" s="128"/>
      <c r="B1" s="906" t="s">
        <v>165</v>
      </c>
      <c r="C1" s="906"/>
      <c r="D1" s="906"/>
      <c r="E1" s="906"/>
      <c r="F1" s="906"/>
      <c r="G1" s="906"/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</row>
    <row r="2" spans="1:22" ht="12" customHeight="1">
      <c r="A2" s="130"/>
      <c r="B2" s="907"/>
      <c r="C2" s="907"/>
      <c r="D2" s="907"/>
      <c r="E2" s="907"/>
      <c r="F2" s="907"/>
      <c r="G2" s="907"/>
      <c r="H2" s="907"/>
      <c r="I2" s="907"/>
      <c r="J2" s="907"/>
      <c r="K2" s="907"/>
      <c r="L2" s="907"/>
      <c r="M2" s="907"/>
      <c r="N2" s="907"/>
      <c r="O2" s="907"/>
      <c r="P2" s="907"/>
      <c r="Q2" s="907"/>
      <c r="R2" s="907"/>
    </row>
    <row r="3" spans="1:22" ht="12" customHeight="1">
      <c r="A3" s="907" t="s">
        <v>1052</v>
      </c>
      <c r="B3" s="907"/>
      <c r="C3" s="907"/>
      <c r="D3" s="907"/>
      <c r="E3" s="907"/>
      <c r="F3" s="907"/>
      <c r="G3" s="907"/>
      <c r="H3" s="907"/>
      <c r="I3" s="907"/>
      <c r="J3" s="907"/>
      <c r="K3" s="907"/>
      <c r="L3" s="907"/>
      <c r="M3" s="907"/>
      <c r="N3" s="907"/>
      <c r="O3" s="907"/>
      <c r="P3" s="907"/>
      <c r="Q3" s="907"/>
      <c r="R3" s="907"/>
    </row>
    <row r="4" spans="1:22" ht="12" customHeight="1">
      <c r="A4" s="131"/>
      <c r="B4" s="132"/>
      <c r="C4" s="132"/>
      <c r="D4" s="132"/>
      <c r="E4" s="133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22" ht="12.75" customHeight="1">
      <c r="A5" s="134" t="s">
        <v>166</v>
      </c>
      <c r="B5" s="908" t="s">
        <v>167</v>
      </c>
      <c r="C5" s="908"/>
      <c r="D5" s="908"/>
      <c r="E5" s="908"/>
      <c r="F5" s="908"/>
      <c r="G5" s="908"/>
      <c r="H5" s="908"/>
      <c r="I5" s="908"/>
      <c r="J5" s="908"/>
      <c r="K5" s="908"/>
      <c r="L5" s="908"/>
      <c r="M5" s="908"/>
      <c r="N5" s="908"/>
      <c r="O5" s="908"/>
      <c r="P5" s="908"/>
      <c r="Q5" s="908"/>
      <c r="R5" s="135"/>
    </row>
    <row r="6" spans="1:22" ht="9.75" customHeight="1" thickBot="1">
      <c r="B6" s="136"/>
      <c r="C6" s="137"/>
      <c r="D6" s="137"/>
      <c r="E6" s="138"/>
      <c r="F6" s="139"/>
      <c r="G6" s="139"/>
      <c r="H6" s="139"/>
      <c r="I6" s="139"/>
      <c r="J6" s="140"/>
      <c r="K6" s="140"/>
      <c r="L6" s="140"/>
      <c r="M6" s="140"/>
      <c r="N6" s="909" t="s">
        <v>168</v>
      </c>
      <c r="O6" s="909"/>
      <c r="P6" s="909"/>
      <c r="Q6" s="909"/>
      <c r="R6" s="909"/>
    </row>
    <row r="7" spans="1:22" ht="21" customHeight="1">
      <c r="A7" s="910" t="s">
        <v>169</v>
      </c>
      <c r="B7" s="912" t="s">
        <v>170</v>
      </c>
      <c r="C7" s="914" t="s">
        <v>171</v>
      </c>
      <c r="D7" s="916" t="s">
        <v>172</v>
      </c>
      <c r="E7" s="918" t="s">
        <v>173</v>
      </c>
      <c r="F7" s="904" t="s">
        <v>174</v>
      </c>
      <c r="G7" s="905" t="s">
        <v>175</v>
      </c>
      <c r="H7" s="905"/>
      <c r="I7" s="905"/>
      <c r="J7" s="905"/>
      <c r="K7" s="905" t="s">
        <v>176</v>
      </c>
      <c r="L7" s="905"/>
      <c r="M7" s="905"/>
      <c r="N7" s="905"/>
      <c r="O7" s="905" t="s">
        <v>177</v>
      </c>
      <c r="P7" s="905"/>
      <c r="Q7" s="905"/>
      <c r="R7" s="905"/>
    </row>
    <row r="8" spans="1:22" ht="30.75" customHeight="1" thickBot="1">
      <c r="A8" s="911"/>
      <c r="B8" s="913"/>
      <c r="C8" s="915"/>
      <c r="D8" s="917"/>
      <c r="E8" s="919"/>
      <c r="F8" s="904"/>
      <c r="G8" s="900" t="s">
        <v>178</v>
      </c>
      <c r="H8" s="900" t="s">
        <v>179</v>
      </c>
      <c r="I8" s="900" t="s">
        <v>180</v>
      </c>
      <c r="J8" s="900" t="s">
        <v>181</v>
      </c>
      <c r="K8" s="900" t="s">
        <v>178</v>
      </c>
      <c r="L8" s="900" t="s">
        <v>179</v>
      </c>
      <c r="M8" s="900" t="s">
        <v>180</v>
      </c>
      <c r="N8" s="900" t="s">
        <v>181</v>
      </c>
      <c r="O8" s="900" t="s">
        <v>178</v>
      </c>
      <c r="P8" s="900" t="s">
        <v>179</v>
      </c>
      <c r="Q8" s="900" t="s">
        <v>180</v>
      </c>
      <c r="R8" s="900" t="s">
        <v>181</v>
      </c>
    </row>
    <row r="9" spans="1:22" ht="11.25" customHeight="1" thickBot="1">
      <c r="A9" s="142" t="s">
        <v>13</v>
      </c>
      <c r="B9" s="143" t="s">
        <v>182</v>
      </c>
      <c r="C9" s="143" t="s">
        <v>183</v>
      </c>
      <c r="D9" s="144" t="s">
        <v>184</v>
      </c>
      <c r="E9" s="145" t="s">
        <v>184</v>
      </c>
      <c r="F9" s="146"/>
      <c r="G9" s="147">
        <v>5</v>
      </c>
      <c r="H9" s="147">
        <v>6</v>
      </c>
      <c r="I9" s="147">
        <v>7</v>
      </c>
      <c r="J9" s="147">
        <v>8</v>
      </c>
      <c r="K9" s="147">
        <v>9</v>
      </c>
      <c r="L9" s="147"/>
      <c r="M9" s="147">
        <v>11</v>
      </c>
      <c r="N9" s="147">
        <v>12</v>
      </c>
      <c r="O9" s="900">
        <v>13</v>
      </c>
      <c r="P9" s="900">
        <v>14</v>
      </c>
      <c r="Q9" s="900">
        <v>15</v>
      </c>
      <c r="R9" s="900">
        <v>16</v>
      </c>
    </row>
    <row r="10" spans="1:22" ht="57.75" customHeight="1" thickBot="1">
      <c r="A10" s="148">
        <v>2000</v>
      </c>
      <c r="B10" s="149" t="s">
        <v>185</v>
      </c>
      <c r="C10" s="150" t="s">
        <v>17</v>
      </c>
      <c r="D10" s="151" t="s">
        <v>17</v>
      </c>
      <c r="E10" s="152" t="s">
        <v>186</v>
      </c>
      <c r="F10" s="899"/>
      <c r="G10" s="154">
        <f>K10+O10-'[3]ekam erams bashx nor'!L140</f>
        <v>981817.00150000001</v>
      </c>
      <c r="H10" s="154">
        <f>L10+P10-'[3]ekam erams bashx nor'!M140</f>
        <v>1855139.737</v>
      </c>
      <c r="I10" s="88">
        <f>M10+Q10-'[3]ekam erams bashx nor'!N140</f>
        <v>2661070.2885000003</v>
      </c>
      <c r="J10" s="154">
        <f>N10+R10-'[3]ekam erams bashx nor'!O140</f>
        <v>3014128.5003999998</v>
      </c>
      <c r="K10" s="88">
        <f t="shared" ref="K10:R10" si="0">K11+K46+K64+K90+K143+K163+K183+K212+K242+K273+K305</f>
        <v>258706.71149999998</v>
      </c>
      <c r="L10" s="88">
        <f t="shared" si="0"/>
        <v>507910.10599999997</v>
      </c>
      <c r="M10" s="88">
        <f t="shared" si="0"/>
        <v>711122.16950000008</v>
      </c>
      <c r="N10" s="88">
        <f>N11+N46+N64+N90+N143+N163+N183+N212+N242+N273+N305</f>
        <v>966845.53739999991</v>
      </c>
      <c r="O10" s="88">
        <f t="shared" si="0"/>
        <v>758110.29</v>
      </c>
      <c r="P10" s="88">
        <f t="shared" si="0"/>
        <v>1430229.6310000001</v>
      </c>
      <c r="Q10" s="88">
        <f t="shared" si="0"/>
        <v>2052948.1190000002</v>
      </c>
      <c r="R10" s="88">
        <f t="shared" si="0"/>
        <v>2225282.963</v>
      </c>
      <c r="S10" s="155"/>
      <c r="T10" s="156"/>
      <c r="U10" s="157"/>
      <c r="V10" s="157"/>
    </row>
    <row r="11" spans="1:22" ht="71.25" customHeight="1">
      <c r="A11" s="158">
        <v>2100</v>
      </c>
      <c r="B11" s="159" t="s">
        <v>187</v>
      </c>
      <c r="C11" s="160" t="s">
        <v>188</v>
      </c>
      <c r="D11" s="161" t="s">
        <v>188</v>
      </c>
      <c r="E11" s="162" t="s">
        <v>189</v>
      </c>
      <c r="F11" s="163" t="s">
        <v>190</v>
      </c>
      <c r="G11" s="164">
        <f t="shared" ref="G11:J74" si="1">K11+O11</f>
        <v>93860.800499999998</v>
      </c>
      <c r="H11" s="164">
        <f t="shared" si="1"/>
        <v>182402.3</v>
      </c>
      <c r="I11" s="164">
        <f t="shared" si="1"/>
        <v>256182.6005</v>
      </c>
      <c r="J11" s="164">
        <f t="shared" si="1"/>
        <v>309536.27799999999</v>
      </c>
      <c r="K11" s="164">
        <f>K13+K18+K22+K27+K30+K33+K36+K39</f>
        <v>85060.800499999998</v>
      </c>
      <c r="L11" s="164">
        <f t="shared" ref="L11:R11" si="2">L13+L18+L22+L27+L30+L33+L36+L39</f>
        <v>164717.29999999999</v>
      </c>
      <c r="M11" s="165">
        <f t="shared" si="2"/>
        <v>238497.6005</v>
      </c>
      <c r="N11" s="164">
        <f>N13+N18+N22+N27+N30+N33+N36+N39</f>
        <v>291716.27799999999</v>
      </c>
      <c r="O11" s="166">
        <f t="shared" si="2"/>
        <v>8800</v>
      </c>
      <c r="P11" s="166">
        <f t="shared" si="2"/>
        <v>17685</v>
      </c>
      <c r="Q11" s="166">
        <f>Q13+Q18+Q22+Q27+Q30+Q33+Q36+Q39</f>
        <v>17685</v>
      </c>
      <c r="R11" s="166">
        <f t="shared" si="2"/>
        <v>17820</v>
      </c>
    </row>
    <row r="12" spans="1:22" ht="10.5" customHeight="1">
      <c r="A12" s="167"/>
      <c r="B12" s="159"/>
      <c r="C12" s="160"/>
      <c r="D12" s="161"/>
      <c r="E12" s="168" t="s">
        <v>191</v>
      </c>
      <c r="F12" s="169"/>
      <c r="G12" s="170"/>
      <c r="H12" s="170"/>
      <c r="I12" s="170"/>
      <c r="J12" s="170"/>
      <c r="K12" s="171"/>
      <c r="L12" s="171"/>
      <c r="M12" s="171"/>
      <c r="N12" s="171"/>
      <c r="O12" s="171"/>
      <c r="P12" s="171"/>
      <c r="Q12" s="171"/>
      <c r="R12" s="171"/>
    </row>
    <row r="13" spans="1:22" ht="63.75" customHeight="1">
      <c r="A13" s="172">
        <v>2110</v>
      </c>
      <c r="B13" s="159" t="s">
        <v>187</v>
      </c>
      <c r="C13" s="173" t="s">
        <v>13</v>
      </c>
      <c r="D13" s="174" t="s">
        <v>188</v>
      </c>
      <c r="E13" s="175" t="s">
        <v>192</v>
      </c>
      <c r="F13" s="176" t="s">
        <v>193</v>
      </c>
      <c r="G13" s="177">
        <f t="shared" si="1"/>
        <v>69845.510999999999</v>
      </c>
      <c r="H13" s="177">
        <f t="shared" si="1"/>
        <v>127024.011</v>
      </c>
      <c r="I13" s="177">
        <f t="shared" si="1"/>
        <v>179201.81099999999</v>
      </c>
      <c r="J13" s="177">
        <f t="shared" si="1"/>
        <v>212108.511</v>
      </c>
      <c r="K13" s="177">
        <f>K15+K16+K17</f>
        <v>61445.510999999999</v>
      </c>
      <c r="L13" s="177">
        <f t="shared" ref="L13:R13" si="3">L15+L16+L17</f>
        <v>114489.011</v>
      </c>
      <c r="M13" s="177">
        <f t="shared" si="3"/>
        <v>166666.81099999999</v>
      </c>
      <c r="N13" s="177">
        <f t="shared" si="3"/>
        <v>199438.511</v>
      </c>
      <c r="O13" s="178">
        <f t="shared" si="3"/>
        <v>8400</v>
      </c>
      <c r="P13" s="178">
        <f t="shared" si="3"/>
        <v>12535</v>
      </c>
      <c r="Q13" s="178">
        <f t="shared" si="3"/>
        <v>12535</v>
      </c>
      <c r="R13" s="178">
        <f t="shared" si="3"/>
        <v>12670</v>
      </c>
    </row>
    <row r="14" spans="1:22" ht="11.25" customHeight="1">
      <c r="A14" s="172"/>
      <c r="B14" s="159"/>
      <c r="C14" s="173"/>
      <c r="D14" s="174"/>
      <c r="E14" s="168" t="s">
        <v>194</v>
      </c>
      <c r="F14" s="179"/>
      <c r="G14" s="170"/>
      <c r="H14" s="170"/>
      <c r="I14" s="170"/>
      <c r="J14" s="170"/>
      <c r="K14" s="180"/>
      <c r="L14" s="180"/>
      <c r="M14" s="180"/>
      <c r="N14" s="180"/>
      <c r="O14" s="180"/>
      <c r="P14" s="180"/>
      <c r="Q14" s="180"/>
      <c r="R14" s="180"/>
    </row>
    <row r="15" spans="1:22" ht="37.5" customHeight="1">
      <c r="A15" s="172">
        <v>2111</v>
      </c>
      <c r="B15" s="181" t="s">
        <v>187</v>
      </c>
      <c r="C15" s="182" t="s">
        <v>13</v>
      </c>
      <c r="D15" s="183" t="s">
        <v>13</v>
      </c>
      <c r="E15" s="168" t="s">
        <v>195</v>
      </c>
      <c r="F15" s="169" t="s">
        <v>196</v>
      </c>
      <c r="G15" s="88">
        <f t="shared" si="1"/>
        <v>69845.510999999999</v>
      </c>
      <c r="H15" s="88">
        <f t="shared" si="1"/>
        <v>127024.011</v>
      </c>
      <c r="I15" s="88">
        <f t="shared" si="1"/>
        <v>179201.81099999999</v>
      </c>
      <c r="J15" s="88">
        <f t="shared" si="1"/>
        <v>212108.511</v>
      </c>
      <c r="K15" s="184">
        <f>[3]aparat!G32</f>
        <v>61445.510999999999</v>
      </c>
      <c r="L15" s="184">
        <f>[3]aparat!H32</f>
        <v>114489.011</v>
      </c>
      <c r="M15" s="184">
        <f>[3]aparat!I32</f>
        <v>166666.81099999999</v>
      </c>
      <c r="N15" s="184">
        <f>[3]aparat!J32</f>
        <v>199438.511</v>
      </c>
      <c r="O15" s="185">
        <f>[3]aparat!G150</f>
        <v>8400</v>
      </c>
      <c r="P15" s="185">
        <f>[3]aparat!H150</f>
        <v>12535</v>
      </c>
      <c r="Q15" s="185">
        <f>[3]aparat!I150</f>
        <v>12535</v>
      </c>
      <c r="R15" s="185">
        <f>[3]aparat!J150</f>
        <v>12670</v>
      </c>
    </row>
    <row r="16" spans="1:22" ht="12" hidden="1" customHeight="1">
      <c r="A16" s="172">
        <v>2112</v>
      </c>
      <c r="B16" s="181" t="s">
        <v>187</v>
      </c>
      <c r="C16" s="182" t="s">
        <v>13</v>
      </c>
      <c r="D16" s="183" t="s">
        <v>182</v>
      </c>
      <c r="E16" s="168" t="s">
        <v>197</v>
      </c>
      <c r="F16" s="169" t="s">
        <v>198</v>
      </c>
      <c r="G16" s="170">
        <f t="shared" si="1"/>
        <v>0</v>
      </c>
      <c r="H16" s="170">
        <f t="shared" si="1"/>
        <v>0</v>
      </c>
      <c r="I16" s="170">
        <f t="shared" si="1"/>
        <v>0</v>
      </c>
      <c r="J16" s="170">
        <f t="shared" si="1"/>
        <v>0</v>
      </c>
      <c r="K16" s="171"/>
      <c r="L16" s="171"/>
      <c r="M16" s="171"/>
      <c r="N16" s="171"/>
      <c r="O16" s="171"/>
      <c r="P16" s="171"/>
      <c r="Q16" s="171"/>
      <c r="R16" s="171"/>
    </row>
    <row r="17" spans="1:18" ht="12" hidden="1" customHeight="1">
      <c r="A17" s="172">
        <v>2113</v>
      </c>
      <c r="B17" s="181" t="s">
        <v>187</v>
      </c>
      <c r="C17" s="182" t="s">
        <v>13</v>
      </c>
      <c r="D17" s="183" t="s">
        <v>183</v>
      </c>
      <c r="E17" s="168" t="s">
        <v>199</v>
      </c>
      <c r="F17" s="169" t="s">
        <v>200</v>
      </c>
      <c r="G17" s="170">
        <f t="shared" si="1"/>
        <v>0</v>
      </c>
      <c r="H17" s="170">
        <f t="shared" si="1"/>
        <v>0</v>
      </c>
      <c r="I17" s="170">
        <f t="shared" si="1"/>
        <v>0</v>
      </c>
      <c r="J17" s="170">
        <f t="shared" si="1"/>
        <v>0</v>
      </c>
      <c r="K17" s="171"/>
      <c r="L17" s="171"/>
      <c r="M17" s="171"/>
      <c r="N17" s="171"/>
      <c r="O17" s="171"/>
      <c r="P17" s="171"/>
      <c r="Q17" s="171"/>
      <c r="R17" s="171"/>
    </row>
    <row r="18" spans="1:18" ht="12" hidden="1" customHeight="1">
      <c r="A18" s="172">
        <v>2120</v>
      </c>
      <c r="B18" s="159" t="s">
        <v>187</v>
      </c>
      <c r="C18" s="173" t="s">
        <v>182</v>
      </c>
      <c r="D18" s="174" t="s">
        <v>188</v>
      </c>
      <c r="E18" s="175" t="s">
        <v>201</v>
      </c>
      <c r="F18" s="186" t="s">
        <v>202</v>
      </c>
      <c r="G18" s="170">
        <f t="shared" si="1"/>
        <v>0</v>
      </c>
      <c r="H18" s="170">
        <f t="shared" si="1"/>
        <v>0</v>
      </c>
      <c r="I18" s="170">
        <f t="shared" si="1"/>
        <v>0</v>
      </c>
      <c r="J18" s="170">
        <f t="shared" si="1"/>
        <v>0</v>
      </c>
      <c r="K18" s="171">
        <f>K20+K21</f>
        <v>0</v>
      </c>
      <c r="L18" s="171">
        <f t="shared" ref="L18:R18" si="4">L20+L21</f>
        <v>0</v>
      </c>
      <c r="M18" s="171">
        <f t="shared" si="4"/>
        <v>0</v>
      </c>
      <c r="N18" s="171">
        <f t="shared" si="4"/>
        <v>0</v>
      </c>
      <c r="O18" s="171">
        <f t="shared" si="4"/>
        <v>0</v>
      </c>
      <c r="P18" s="171">
        <f t="shared" si="4"/>
        <v>0</v>
      </c>
      <c r="Q18" s="171">
        <f t="shared" si="4"/>
        <v>0</v>
      </c>
      <c r="R18" s="171">
        <f t="shared" si="4"/>
        <v>0</v>
      </c>
    </row>
    <row r="19" spans="1:18" ht="12" hidden="1" customHeight="1">
      <c r="A19" s="172"/>
      <c r="B19" s="159"/>
      <c r="C19" s="173"/>
      <c r="D19" s="174"/>
      <c r="E19" s="168" t="s">
        <v>194</v>
      </c>
      <c r="F19" s="179"/>
      <c r="G19" s="170"/>
      <c r="H19" s="170"/>
      <c r="I19" s="170"/>
      <c r="J19" s="170"/>
      <c r="K19" s="171"/>
      <c r="L19" s="171"/>
      <c r="M19" s="171"/>
      <c r="N19" s="180"/>
      <c r="O19" s="180"/>
      <c r="P19" s="180"/>
      <c r="Q19" s="180"/>
      <c r="R19" s="180"/>
    </row>
    <row r="20" spans="1:18" ht="12" hidden="1" customHeight="1">
      <c r="A20" s="172">
        <v>2121</v>
      </c>
      <c r="B20" s="181" t="s">
        <v>187</v>
      </c>
      <c r="C20" s="182" t="s">
        <v>182</v>
      </c>
      <c r="D20" s="183" t="s">
        <v>13</v>
      </c>
      <c r="E20" s="187" t="s">
        <v>203</v>
      </c>
      <c r="F20" s="169" t="s">
        <v>204</v>
      </c>
      <c r="G20" s="170">
        <f t="shared" si="1"/>
        <v>0</v>
      </c>
      <c r="H20" s="170">
        <f t="shared" si="1"/>
        <v>0</v>
      </c>
      <c r="I20" s="170">
        <f t="shared" si="1"/>
        <v>0</v>
      </c>
      <c r="J20" s="170">
        <f t="shared" si="1"/>
        <v>0</v>
      </c>
      <c r="K20" s="171"/>
      <c r="L20" s="171"/>
      <c r="M20" s="171"/>
      <c r="N20" s="171"/>
      <c r="O20" s="171"/>
      <c r="P20" s="171"/>
      <c r="Q20" s="171"/>
      <c r="R20" s="171"/>
    </row>
    <row r="21" spans="1:18" ht="12" hidden="1" customHeight="1">
      <c r="A21" s="172">
        <v>2122</v>
      </c>
      <c r="B21" s="181" t="s">
        <v>187</v>
      </c>
      <c r="C21" s="182" t="s">
        <v>182</v>
      </c>
      <c r="D21" s="183" t="s">
        <v>182</v>
      </c>
      <c r="E21" s="168" t="s">
        <v>205</v>
      </c>
      <c r="F21" s="169" t="s">
        <v>206</v>
      </c>
      <c r="G21" s="170">
        <f t="shared" si="1"/>
        <v>0</v>
      </c>
      <c r="H21" s="170">
        <f t="shared" si="1"/>
        <v>0</v>
      </c>
      <c r="I21" s="170">
        <f t="shared" si="1"/>
        <v>0</v>
      </c>
      <c r="J21" s="170">
        <f t="shared" si="1"/>
        <v>0</v>
      </c>
      <c r="K21" s="171"/>
      <c r="L21" s="171"/>
      <c r="M21" s="171"/>
      <c r="N21" s="171"/>
      <c r="O21" s="171"/>
      <c r="P21" s="171"/>
      <c r="Q21" s="171"/>
      <c r="R21" s="171"/>
    </row>
    <row r="22" spans="1:18" ht="24" customHeight="1">
      <c r="A22" s="172">
        <v>2130</v>
      </c>
      <c r="B22" s="159" t="s">
        <v>187</v>
      </c>
      <c r="C22" s="173" t="s">
        <v>183</v>
      </c>
      <c r="D22" s="174" t="s">
        <v>188</v>
      </c>
      <c r="E22" s="175" t="s">
        <v>207</v>
      </c>
      <c r="F22" s="188" t="s">
        <v>208</v>
      </c>
      <c r="G22" s="88">
        <f t="shared" si="1"/>
        <v>967.62249999999995</v>
      </c>
      <c r="H22" s="88">
        <f t="shared" si="1"/>
        <v>1924.6220000000001</v>
      </c>
      <c r="I22" s="88">
        <f t="shared" si="1"/>
        <v>2884.1224999999999</v>
      </c>
      <c r="J22" s="88">
        <f t="shared" si="1"/>
        <v>3327</v>
      </c>
      <c r="K22" s="184">
        <f>K24+K25+K26</f>
        <v>967.62249999999995</v>
      </c>
      <c r="L22" s="184">
        <f t="shared" ref="L22:R22" si="5">L24+L25+L26</f>
        <v>1924.6220000000001</v>
      </c>
      <c r="M22" s="184">
        <f t="shared" si="5"/>
        <v>2884.1224999999999</v>
      </c>
      <c r="N22" s="184">
        <f t="shared" si="5"/>
        <v>3327</v>
      </c>
      <c r="O22" s="185">
        <f t="shared" si="5"/>
        <v>0</v>
      </c>
      <c r="P22" s="185">
        <f t="shared" si="5"/>
        <v>0</v>
      </c>
      <c r="Q22" s="185">
        <f t="shared" si="5"/>
        <v>0</v>
      </c>
      <c r="R22" s="185">
        <f t="shared" si="5"/>
        <v>0</v>
      </c>
    </row>
    <row r="23" spans="1:18" ht="12.75" customHeight="1">
      <c r="A23" s="172"/>
      <c r="B23" s="159"/>
      <c r="C23" s="173"/>
      <c r="D23" s="174"/>
      <c r="E23" s="168" t="s">
        <v>194</v>
      </c>
      <c r="F23" s="179"/>
      <c r="G23" s="88"/>
      <c r="H23" s="88"/>
      <c r="I23" s="88"/>
      <c r="J23" s="88"/>
      <c r="K23" s="184"/>
      <c r="L23" s="184"/>
      <c r="M23" s="184"/>
      <c r="N23" s="189"/>
      <c r="O23" s="190"/>
      <c r="P23" s="190"/>
      <c r="Q23" s="190"/>
      <c r="R23" s="190"/>
    </row>
    <row r="24" spans="1:18" ht="12" hidden="1" customHeight="1">
      <c r="A24" s="172">
        <v>2131</v>
      </c>
      <c r="B24" s="181" t="s">
        <v>187</v>
      </c>
      <c r="C24" s="182" t="s">
        <v>183</v>
      </c>
      <c r="D24" s="183" t="s">
        <v>13</v>
      </c>
      <c r="E24" s="168" t="s">
        <v>209</v>
      </c>
      <c r="F24" s="169" t="s">
        <v>210</v>
      </c>
      <c r="G24" s="88">
        <f t="shared" si="1"/>
        <v>0</v>
      </c>
      <c r="H24" s="88">
        <f t="shared" si="1"/>
        <v>0</v>
      </c>
      <c r="I24" s="88">
        <f t="shared" si="1"/>
        <v>0</v>
      </c>
      <c r="J24" s="88">
        <f t="shared" si="1"/>
        <v>0</v>
      </c>
      <c r="K24" s="184"/>
      <c r="L24" s="184"/>
      <c r="M24" s="184"/>
      <c r="N24" s="184"/>
      <c r="O24" s="185"/>
      <c r="P24" s="185"/>
      <c r="Q24" s="185"/>
      <c r="R24" s="185"/>
    </row>
    <row r="25" spans="1:18" ht="12" hidden="1" customHeight="1">
      <c r="A25" s="172">
        <v>2132</v>
      </c>
      <c r="B25" s="181" t="s">
        <v>187</v>
      </c>
      <c r="C25" s="182" t="s">
        <v>183</v>
      </c>
      <c r="D25" s="183" t="s">
        <v>182</v>
      </c>
      <c r="E25" s="168" t="s">
        <v>211</v>
      </c>
      <c r="F25" s="169" t="s">
        <v>212</v>
      </c>
      <c r="G25" s="88">
        <f t="shared" si="1"/>
        <v>0</v>
      </c>
      <c r="H25" s="88">
        <f t="shared" si="1"/>
        <v>0</v>
      </c>
      <c r="I25" s="88">
        <f t="shared" si="1"/>
        <v>0</v>
      </c>
      <c r="J25" s="88">
        <f t="shared" si="1"/>
        <v>0</v>
      </c>
      <c r="K25" s="184"/>
      <c r="L25" s="184"/>
      <c r="M25" s="184"/>
      <c r="N25" s="184"/>
      <c r="O25" s="185"/>
      <c r="P25" s="185"/>
      <c r="Q25" s="185"/>
      <c r="R25" s="185"/>
    </row>
    <row r="26" spans="1:18" ht="22.5" customHeight="1">
      <c r="A26" s="172">
        <v>2133</v>
      </c>
      <c r="B26" s="181" t="s">
        <v>187</v>
      </c>
      <c r="C26" s="182" t="s">
        <v>183</v>
      </c>
      <c r="D26" s="183" t="s">
        <v>183</v>
      </c>
      <c r="E26" s="168" t="s">
        <v>213</v>
      </c>
      <c r="F26" s="169" t="s">
        <v>214</v>
      </c>
      <c r="G26" s="88">
        <f t="shared" si="1"/>
        <v>967.62249999999995</v>
      </c>
      <c r="H26" s="88">
        <f t="shared" si="1"/>
        <v>1924.6220000000001</v>
      </c>
      <c r="I26" s="88">
        <f t="shared" si="1"/>
        <v>2884.1224999999999</v>
      </c>
      <c r="J26" s="88">
        <f t="shared" si="1"/>
        <v>3327</v>
      </c>
      <c r="K26" s="184">
        <f>'[3]zags '!G32+'[3]վեկտոր պլյուս'!G32</f>
        <v>967.62249999999995</v>
      </c>
      <c r="L26" s="184">
        <f>'[3]zags '!H32+'[3]վեկտոր պլյուս'!H32</f>
        <v>1924.6220000000001</v>
      </c>
      <c r="M26" s="184">
        <f>'[3]zags '!I32+'[3]վեկտոր պլյուս'!I32</f>
        <v>2884.1224999999999</v>
      </c>
      <c r="N26" s="184">
        <f>'[3]zags '!J32+'[3]վեկտոր պլյուս'!J32</f>
        <v>3327</v>
      </c>
      <c r="O26" s="185">
        <f>'[3]zags '!G151+'[3]վեկտոր պլյուս'!G151</f>
        <v>0</v>
      </c>
      <c r="P26" s="185">
        <f>'[3]zags '!H151+'[3]վեկտոր պլյուս'!H151</f>
        <v>0</v>
      </c>
      <c r="Q26" s="185">
        <f>'[3]zags '!I151+'[3]վեկտոր պլյուս'!I151</f>
        <v>0</v>
      </c>
      <c r="R26" s="185">
        <f>'[3]zags '!J151+'[3]վեկտոր պլյուս'!J151</f>
        <v>0</v>
      </c>
    </row>
    <row r="27" spans="1:18" ht="12" hidden="1" customHeight="1">
      <c r="A27" s="172">
        <v>2140</v>
      </c>
      <c r="B27" s="159" t="s">
        <v>187</v>
      </c>
      <c r="C27" s="173" t="s">
        <v>184</v>
      </c>
      <c r="D27" s="174" t="s">
        <v>188</v>
      </c>
      <c r="E27" s="175" t="s">
        <v>215</v>
      </c>
      <c r="F27" s="179" t="s">
        <v>216</v>
      </c>
      <c r="G27" s="170">
        <f t="shared" si="1"/>
        <v>0</v>
      </c>
      <c r="H27" s="170">
        <f t="shared" si="1"/>
        <v>0</v>
      </c>
      <c r="I27" s="170">
        <f t="shared" si="1"/>
        <v>0</v>
      </c>
      <c r="J27" s="170">
        <f t="shared" si="1"/>
        <v>0</v>
      </c>
      <c r="K27" s="171">
        <f>K29</f>
        <v>0</v>
      </c>
      <c r="L27" s="171">
        <f t="shared" ref="L27:R27" si="6">L29</f>
        <v>0</v>
      </c>
      <c r="M27" s="171">
        <f t="shared" si="6"/>
        <v>0</v>
      </c>
      <c r="N27" s="171">
        <f t="shared" si="6"/>
        <v>0</v>
      </c>
      <c r="O27" s="185">
        <f t="shared" si="6"/>
        <v>0</v>
      </c>
      <c r="P27" s="185">
        <f t="shared" si="6"/>
        <v>0</v>
      </c>
      <c r="Q27" s="185">
        <f t="shared" si="6"/>
        <v>0</v>
      </c>
      <c r="R27" s="185">
        <f t="shared" si="6"/>
        <v>0</v>
      </c>
    </row>
    <row r="28" spans="1:18" ht="12" hidden="1" customHeight="1">
      <c r="A28" s="172"/>
      <c r="B28" s="159"/>
      <c r="C28" s="173"/>
      <c r="D28" s="174"/>
      <c r="E28" s="168" t="s">
        <v>194</v>
      </c>
      <c r="F28" s="179"/>
      <c r="G28" s="170"/>
      <c r="H28" s="170"/>
      <c r="I28" s="170"/>
      <c r="J28" s="170"/>
      <c r="K28" s="171"/>
      <c r="L28" s="171"/>
      <c r="M28" s="171"/>
      <c r="N28" s="180"/>
      <c r="O28" s="190"/>
      <c r="P28" s="190"/>
      <c r="Q28" s="190"/>
      <c r="R28" s="190"/>
    </row>
    <row r="29" spans="1:18" ht="12" hidden="1" customHeight="1">
      <c r="A29" s="172">
        <v>2141</v>
      </c>
      <c r="B29" s="181" t="s">
        <v>187</v>
      </c>
      <c r="C29" s="182" t="s">
        <v>184</v>
      </c>
      <c r="D29" s="183" t="s">
        <v>13</v>
      </c>
      <c r="E29" s="168" t="s">
        <v>217</v>
      </c>
      <c r="F29" s="191" t="s">
        <v>218</v>
      </c>
      <c r="G29" s="170">
        <f t="shared" si="1"/>
        <v>0</v>
      </c>
      <c r="H29" s="170">
        <f t="shared" si="1"/>
        <v>0</v>
      </c>
      <c r="I29" s="170">
        <f t="shared" si="1"/>
        <v>0</v>
      </c>
      <c r="J29" s="170">
        <f t="shared" si="1"/>
        <v>0</v>
      </c>
      <c r="K29" s="171"/>
      <c r="L29" s="171"/>
      <c r="M29" s="171"/>
      <c r="N29" s="171"/>
      <c r="O29" s="185"/>
      <c r="P29" s="185"/>
      <c r="Q29" s="185"/>
      <c r="R29" s="185"/>
    </row>
    <row r="30" spans="1:18" ht="12" hidden="1" customHeight="1">
      <c r="A30" s="172">
        <v>2150</v>
      </c>
      <c r="B30" s="159" t="s">
        <v>187</v>
      </c>
      <c r="C30" s="173" t="s">
        <v>219</v>
      </c>
      <c r="D30" s="174" t="s">
        <v>188</v>
      </c>
      <c r="E30" s="175" t="s">
        <v>220</v>
      </c>
      <c r="F30" s="179" t="s">
        <v>221</v>
      </c>
      <c r="G30" s="170">
        <f t="shared" si="1"/>
        <v>0</v>
      </c>
      <c r="H30" s="170">
        <f t="shared" si="1"/>
        <v>0</v>
      </c>
      <c r="I30" s="170">
        <f t="shared" si="1"/>
        <v>0</v>
      </c>
      <c r="J30" s="170">
        <f t="shared" si="1"/>
        <v>0</v>
      </c>
      <c r="K30" s="171">
        <f>K32</f>
        <v>0</v>
      </c>
      <c r="L30" s="171">
        <f t="shared" ref="L30:R30" si="7">L32</f>
        <v>0</v>
      </c>
      <c r="M30" s="171">
        <f t="shared" si="7"/>
        <v>0</v>
      </c>
      <c r="N30" s="171">
        <f t="shared" si="7"/>
        <v>0</v>
      </c>
      <c r="O30" s="185">
        <f t="shared" si="7"/>
        <v>0</v>
      </c>
      <c r="P30" s="185">
        <f t="shared" si="7"/>
        <v>0</v>
      </c>
      <c r="Q30" s="185">
        <f t="shared" si="7"/>
        <v>0</v>
      </c>
      <c r="R30" s="185">
        <f t="shared" si="7"/>
        <v>0</v>
      </c>
    </row>
    <row r="31" spans="1:18" ht="12" hidden="1" customHeight="1">
      <c r="A31" s="172"/>
      <c r="B31" s="159"/>
      <c r="C31" s="173"/>
      <c r="D31" s="174"/>
      <c r="E31" s="168" t="s">
        <v>194</v>
      </c>
      <c r="F31" s="179"/>
      <c r="G31" s="170"/>
      <c r="H31" s="170"/>
      <c r="I31" s="170"/>
      <c r="J31" s="170"/>
      <c r="K31" s="171"/>
      <c r="L31" s="171"/>
      <c r="M31" s="171"/>
      <c r="N31" s="180"/>
      <c r="O31" s="190"/>
      <c r="P31" s="190"/>
      <c r="Q31" s="190"/>
      <c r="R31" s="190"/>
    </row>
    <row r="32" spans="1:18" ht="12" hidden="1" customHeight="1">
      <c r="A32" s="172">
        <v>2151</v>
      </c>
      <c r="B32" s="181" t="s">
        <v>187</v>
      </c>
      <c r="C32" s="182" t="s">
        <v>219</v>
      </c>
      <c r="D32" s="183" t="s">
        <v>13</v>
      </c>
      <c r="E32" s="168" t="s">
        <v>222</v>
      </c>
      <c r="F32" s="191" t="s">
        <v>223</v>
      </c>
      <c r="G32" s="170">
        <f t="shared" si="1"/>
        <v>0</v>
      </c>
      <c r="H32" s="170">
        <f t="shared" si="1"/>
        <v>0</v>
      </c>
      <c r="I32" s="170">
        <f t="shared" si="1"/>
        <v>0</v>
      </c>
      <c r="J32" s="170">
        <f t="shared" si="1"/>
        <v>0</v>
      </c>
      <c r="K32" s="171"/>
      <c r="L32" s="171"/>
      <c r="M32" s="171"/>
      <c r="N32" s="171"/>
      <c r="O32" s="185"/>
      <c r="P32" s="185"/>
      <c r="Q32" s="185"/>
      <c r="R32" s="185"/>
    </row>
    <row r="33" spans="1:18" ht="36.75" customHeight="1">
      <c r="A33" s="172">
        <v>2160</v>
      </c>
      <c r="B33" s="159" t="s">
        <v>187</v>
      </c>
      <c r="C33" s="173" t="s">
        <v>224</v>
      </c>
      <c r="D33" s="174" t="s">
        <v>188</v>
      </c>
      <c r="E33" s="175" t="s">
        <v>225</v>
      </c>
      <c r="F33" s="179" t="s">
        <v>226</v>
      </c>
      <c r="G33" s="154">
        <f t="shared" si="1"/>
        <v>23047.667000000001</v>
      </c>
      <c r="H33" s="154">
        <f t="shared" si="1"/>
        <v>53453.667000000001</v>
      </c>
      <c r="I33" s="154">
        <f t="shared" si="1"/>
        <v>74096.667000000001</v>
      </c>
      <c r="J33" s="154">
        <f t="shared" si="1"/>
        <v>94100.767000000007</v>
      </c>
      <c r="K33" s="185">
        <f>K35</f>
        <v>22647.667000000001</v>
      </c>
      <c r="L33" s="185">
        <f t="shared" ref="L33:R33" si="8">L35</f>
        <v>48303.667000000001</v>
      </c>
      <c r="M33" s="185">
        <f t="shared" si="8"/>
        <v>68946.667000000001</v>
      </c>
      <c r="N33" s="185">
        <f t="shared" si="8"/>
        <v>88950.767000000007</v>
      </c>
      <c r="O33" s="185">
        <f t="shared" si="8"/>
        <v>400</v>
      </c>
      <c r="P33" s="185">
        <f t="shared" si="8"/>
        <v>5150</v>
      </c>
      <c r="Q33" s="185">
        <f t="shared" si="8"/>
        <v>5150</v>
      </c>
      <c r="R33" s="185">
        <f t="shared" si="8"/>
        <v>5150</v>
      </c>
    </row>
    <row r="34" spans="1:18" ht="9.75" customHeight="1">
      <c r="A34" s="172"/>
      <c r="B34" s="159"/>
      <c r="C34" s="173"/>
      <c r="D34" s="174"/>
      <c r="E34" s="168" t="s">
        <v>194</v>
      </c>
      <c r="F34" s="179"/>
      <c r="G34" s="154"/>
      <c r="H34" s="154"/>
      <c r="I34" s="154"/>
      <c r="J34" s="154"/>
      <c r="K34" s="185"/>
      <c r="L34" s="185"/>
      <c r="M34" s="185"/>
      <c r="N34" s="190"/>
      <c r="O34" s="190"/>
      <c r="P34" s="190"/>
      <c r="Q34" s="190"/>
      <c r="R34" s="190"/>
    </row>
    <row r="35" spans="1:18" ht="40.5" customHeight="1">
      <c r="A35" s="172">
        <v>2161</v>
      </c>
      <c r="B35" s="181" t="s">
        <v>187</v>
      </c>
      <c r="C35" s="182" t="s">
        <v>224</v>
      </c>
      <c r="D35" s="183" t="s">
        <v>13</v>
      </c>
      <c r="E35" s="168" t="s">
        <v>227</v>
      </c>
      <c r="F35" s="169" t="s">
        <v>228</v>
      </c>
      <c r="G35" s="154">
        <f t="shared" si="1"/>
        <v>23047.667000000001</v>
      </c>
      <c r="H35" s="154">
        <f t="shared" si="1"/>
        <v>53453.667000000001</v>
      </c>
      <c r="I35" s="154">
        <f t="shared" si="1"/>
        <v>74096.667000000001</v>
      </c>
      <c r="J35" s="154">
        <f t="shared" si="1"/>
        <v>94100.767000000007</v>
      </c>
      <c r="K35" s="185">
        <f>[3]turq!G32</f>
        <v>22647.667000000001</v>
      </c>
      <c r="L35" s="185">
        <f>[3]turq!H32</f>
        <v>48303.667000000001</v>
      </c>
      <c r="M35" s="185">
        <f>[3]turq!I32</f>
        <v>68946.667000000001</v>
      </c>
      <c r="N35" s="185">
        <f>[3]turq!F32</f>
        <v>88950.767000000007</v>
      </c>
      <c r="O35" s="185">
        <f>[3]turq!G151</f>
        <v>400</v>
      </c>
      <c r="P35" s="185">
        <f>[3]turq!H151</f>
        <v>5150</v>
      </c>
      <c r="Q35" s="185">
        <f>[3]turq!I151</f>
        <v>5150</v>
      </c>
      <c r="R35" s="185">
        <f>[3]turq!J151</f>
        <v>5150</v>
      </c>
    </row>
    <row r="36" spans="1:18" ht="12" hidden="1" customHeight="1">
      <c r="A36" s="172">
        <v>2170</v>
      </c>
      <c r="B36" s="159" t="s">
        <v>187</v>
      </c>
      <c r="C36" s="173" t="s">
        <v>229</v>
      </c>
      <c r="D36" s="174" t="s">
        <v>188</v>
      </c>
      <c r="E36" s="175" t="s">
        <v>230</v>
      </c>
      <c r="F36" s="169"/>
      <c r="G36" s="170">
        <f t="shared" si="1"/>
        <v>0</v>
      </c>
      <c r="H36" s="170">
        <f t="shared" si="1"/>
        <v>0</v>
      </c>
      <c r="I36" s="170">
        <f t="shared" si="1"/>
        <v>0</v>
      </c>
      <c r="J36" s="170">
        <f t="shared" si="1"/>
        <v>0</v>
      </c>
      <c r="K36" s="171">
        <f>K38</f>
        <v>0</v>
      </c>
      <c r="L36" s="171">
        <f t="shared" ref="L36:R36" si="9">L38</f>
        <v>0</v>
      </c>
      <c r="M36" s="171">
        <f t="shared" si="9"/>
        <v>0</v>
      </c>
      <c r="N36" s="171">
        <f t="shared" si="9"/>
        <v>0</v>
      </c>
      <c r="O36" s="171">
        <f t="shared" si="9"/>
        <v>0</v>
      </c>
      <c r="P36" s="171">
        <f t="shared" si="9"/>
        <v>0</v>
      </c>
      <c r="Q36" s="171">
        <f t="shared" si="9"/>
        <v>0</v>
      </c>
      <c r="R36" s="171">
        <f t="shared" si="9"/>
        <v>0</v>
      </c>
    </row>
    <row r="37" spans="1:18" ht="12" hidden="1" customHeight="1">
      <c r="A37" s="172"/>
      <c r="B37" s="159"/>
      <c r="C37" s="173"/>
      <c r="D37" s="174"/>
      <c r="E37" s="168" t="s">
        <v>194</v>
      </c>
      <c r="F37" s="179"/>
      <c r="G37" s="170"/>
      <c r="H37" s="170"/>
      <c r="I37" s="170"/>
      <c r="J37" s="170"/>
      <c r="K37" s="171"/>
      <c r="L37" s="171"/>
      <c r="M37" s="171"/>
      <c r="N37" s="180"/>
      <c r="O37" s="180"/>
      <c r="P37" s="180"/>
      <c r="Q37" s="180"/>
      <c r="R37" s="180"/>
    </row>
    <row r="38" spans="1:18" ht="12" hidden="1" customHeight="1">
      <c r="A38" s="172">
        <v>2171</v>
      </c>
      <c r="B38" s="181" t="s">
        <v>187</v>
      </c>
      <c r="C38" s="182" t="s">
        <v>229</v>
      </c>
      <c r="D38" s="183" t="s">
        <v>13</v>
      </c>
      <c r="E38" s="168" t="s">
        <v>230</v>
      </c>
      <c r="F38" s="169"/>
      <c r="G38" s="170">
        <f t="shared" si="1"/>
        <v>0</v>
      </c>
      <c r="H38" s="170">
        <f t="shared" si="1"/>
        <v>0</v>
      </c>
      <c r="I38" s="170">
        <f t="shared" si="1"/>
        <v>0</v>
      </c>
      <c r="J38" s="170">
        <f t="shared" si="1"/>
        <v>0</v>
      </c>
      <c r="K38" s="171"/>
      <c r="L38" s="171"/>
      <c r="M38" s="171"/>
      <c r="N38" s="171"/>
      <c r="O38" s="171"/>
      <c r="P38" s="171"/>
      <c r="Q38" s="171"/>
      <c r="R38" s="171"/>
    </row>
    <row r="39" spans="1:18" ht="12" hidden="1" customHeight="1">
      <c r="A39" s="172">
        <v>2180</v>
      </c>
      <c r="B39" s="159" t="s">
        <v>187</v>
      </c>
      <c r="C39" s="173" t="s">
        <v>231</v>
      </c>
      <c r="D39" s="174" t="s">
        <v>188</v>
      </c>
      <c r="E39" s="175" t="s">
        <v>232</v>
      </c>
      <c r="F39" s="179" t="s">
        <v>233</v>
      </c>
      <c r="G39" s="170">
        <f t="shared" si="1"/>
        <v>0</v>
      </c>
      <c r="H39" s="170">
        <f t="shared" si="1"/>
        <v>0</v>
      </c>
      <c r="I39" s="170">
        <f t="shared" si="1"/>
        <v>0</v>
      </c>
      <c r="J39" s="170">
        <f t="shared" si="1"/>
        <v>0</v>
      </c>
      <c r="K39" s="171">
        <f>K41</f>
        <v>0</v>
      </c>
      <c r="L39" s="171">
        <f t="shared" ref="L39:R39" si="10">L41</f>
        <v>0</v>
      </c>
      <c r="M39" s="171">
        <f t="shared" si="10"/>
        <v>0</v>
      </c>
      <c r="N39" s="171">
        <f t="shared" si="10"/>
        <v>0</v>
      </c>
      <c r="O39" s="171">
        <f t="shared" si="10"/>
        <v>0</v>
      </c>
      <c r="P39" s="171">
        <f t="shared" si="10"/>
        <v>0</v>
      </c>
      <c r="Q39" s="171">
        <f t="shared" si="10"/>
        <v>0</v>
      </c>
      <c r="R39" s="171">
        <f t="shared" si="10"/>
        <v>0</v>
      </c>
    </row>
    <row r="40" spans="1:18" ht="12" hidden="1" customHeight="1">
      <c r="A40" s="172"/>
      <c r="B40" s="159"/>
      <c r="C40" s="173"/>
      <c r="D40" s="174"/>
      <c r="E40" s="168" t="s">
        <v>194</v>
      </c>
      <c r="F40" s="179"/>
      <c r="G40" s="170"/>
      <c r="H40" s="170"/>
      <c r="I40" s="170"/>
      <c r="J40" s="170"/>
      <c r="K40" s="171"/>
      <c r="L40" s="171"/>
      <c r="M40" s="171"/>
      <c r="N40" s="180"/>
      <c r="O40" s="180"/>
      <c r="P40" s="180"/>
      <c r="Q40" s="180"/>
      <c r="R40" s="180"/>
    </row>
    <row r="41" spans="1:18" ht="12" hidden="1" customHeight="1">
      <c r="A41" s="172">
        <v>2181</v>
      </c>
      <c r="B41" s="181" t="s">
        <v>187</v>
      </c>
      <c r="C41" s="182" t="s">
        <v>231</v>
      </c>
      <c r="D41" s="183" t="s">
        <v>13</v>
      </c>
      <c r="E41" s="168" t="s">
        <v>232</v>
      </c>
      <c r="F41" s="191" t="s">
        <v>234</v>
      </c>
      <c r="G41" s="170">
        <f t="shared" si="1"/>
        <v>0</v>
      </c>
      <c r="H41" s="170">
        <f t="shared" si="1"/>
        <v>0</v>
      </c>
      <c r="I41" s="170">
        <f t="shared" si="1"/>
        <v>0</v>
      </c>
      <c r="J41" s="170">
        <f t="shared" si="1"/>
        <v>0</v>
      </c>
      <c r="K41" s="171">
        <f>K43+K44+K45</f>
        <v>0</v>
      </c>
      <c r="L41" s="171">
        <f t="shared" ref="L41:R41" si="11">L43+L44+L45</f>
        <v>0</v>
      </c>
      <c r="M41" s="171">
        <f t="shared" si="11"/>
        <v>0</v>
      </c>
      <c r="N41" s="171">
        <f t="shared" si="11"/>
        <v>0</v>
      </c>
      <c r="O41" s="171">
        <f t="shared" si="11"/>
        <v>0</v>
      </c>
      <c r="P41" s="171">
        <f t="shared" si="11"/>
        <v>0</v>
      </c>
      <c r="Q41" s="171">
        <f t="shared" si="11"/>
        <v>0</v>
      </c>
      <c r="R41" s="171">
        <f t="shared" si="11"/>
        <v>0</v>
      </c>
    </row>
    <row r="42" spans="1:18" ht="12" hidden="1" customHeight="1">
      <c r="A42" s="172"/>
      <c r="B42" s="181"/>
      <c r="C42" s="182"/>
      <c r="D42" s="183"/>
      <c r="E42" s="192" t="s">
        <v>194</v>
      </c>
      <c r="F42" s="191"/>
      <c r="G42" s="170"/>
      <c r="H42" s="170"/>
      <c r="I42" s="170"/>
      <c r="J42" s="170"/>
      <c r="K42" s="171"/>
      <c r="L42" s="171"/>
      <c r="M42" s="171"/>
      <c r="N42" s="171"/>
      <c r="O42" s="171"/>
      <c r="P42" s="171"/>
      <c r="Q42" s="171"/>
      <c r="R42" s="171"/>
    </row>
    <row r="43" spans="1:18" ht="12" hidden="1" customHeight="1">
      <c r="A43" s="172">
        <v>2182</v>
      </c>
      <c r="B43" s="181" t="s">
        <v>187</v>
      </c>
      <c r="C43" s="182" t="s">
        <v>231</v>
      </c>
      <c r="D43" s="183" t="s">
        <v>13</v>
      </c>
      <c r="E43" s="192" t="s">
        <v>235</v>
      </c>
      <c r="F43" s="191"/>
      <c r="G43" s="170">
        <f t="shared" si="1"/>
        <v>0</v>
      </c>
      <c r="H43" s="170">
        <f t="shared" si="1"/>
        <v>0</v>
      </c>
      <c r="I43" s="170">
        <f t="shared" si="1"/>
        <v>0</v>
      </c>
      <c r="J43" s="170">
        <f t="shared" si="1"/>
        <v>0</v>
      </c>
      <c r="K43" s="171"/>
      <c r="L43" s="171"/>
      <c r="M43" s="171"/>
      <c r="N43" s="171"/>
      <c r="O43" s="171"/>
      <c r="P43" s="171"/>
      <c r="Q43" s="171"/>
      <c r="R43" s="171"/>
    </row>
    <row r="44" spans="1:18" ht="12" hidden="1" customHeight="1">
      <c r="A44" s="172">
        <v>2183</v>
      </c>
      <c r="B44" s="181" t="s">
        <v>187</v>
      </c>
      <c r="C44" s="182" t="s">
        <v>231</v>
      </c>
      <c r="D44" s="183" t="s">
        <v>13</v>
      </c>
      <c r="E44" s="192" t="s">
        <v>236</v>
      </c>
      <c r="F44" s="191"/>
      <c r="G44" s="170">
        <f t="shared" si="1"/>
        <v>0</v>
      </c>
      <c r="H44" s="170">
        <f t="shared" si="1"/>
        <v>0</v>
      </c>
      <c r="I44" s="170">
        <f t="shared" si="1"/>
        <v>0</v>
      </c>
      <c r="J44" s="170">
        <f t="shared" si="1"/>
        <v>0</v>
      </c>
      <c r="K44" s="171"/>
      <c r="L44" s="171"/>
      <c r="M44" s="171"/>
      <c r="N44" s="171"/>
      <c r="O44" s="171"/>
      <c r="P44" s="171"/>
      <c r="Q44" s="171"/>
      <c r="R44" s="171"/>
    </row>
    <row r="45" spans="1:18" ht="12" hidden="1" customHeight="1">
      <c r="A45" s="172">
        <v>2184</v>
      </c>
      <c r="B45" s="181" t="s">
        <v>187</v>
      </c>
      <c r="C45" s="182" t="s">
        <v>231</v>
      </c>
      <c r="D45" s="183" t="s">
        <v>13</v>
      </c>
      <c r="E45" s="192" t="s">
        <v>237</v>
      </c>
      <c r="F45" s="191"/>
      <c r="G45" s="170">
        <f t="shared" si="1"/>
        <v>0</v>
      </c>
      <c r="H45" s="170">
        <f t="shared" si="1"/>
        <v>0</v>
      </c>
      <c r="I45" s="170">
        <f t="shared" si="1"/>
        <v>0</v>
      </c>
      <c r="J45" s="170">
        <f t="shared" si="1"/>
        <v>0</v>
      </c>
      <c r="K45" s="171"/>
      <c r="L45" s="171"/>
      <c r="M45" s="171"/>
      <c r="N45" s="171"/>
      <c r="O45" s="171"/>
      <c r="P45" s="171"/>
      <c r="Q45" s="171"/>
      <c r="R45" s="171"/>
    </row>
    <row r="46" spans="1:18" ht="12" hidden="1" customHeight="1">
      <c r="A46" s="193">
        <v>2200</v>
      </c>
      <c r="B46" s="159" t="s">
        <v>238</v>
      </c>
      <c r="C46" s="173" t="s">
        <v>188</v>
      </c>
      <c r="D46" s="174" t="s">
        <v>188</v>
      </c>
      <c r="E46" s="162" t="s">
        <v>239</v>
      </c>
      <c r="F46" s="191"/>
      <c r="G46" s="170">
        <f t="shared" si="1"/>
        <v>0</v>
      </c>
      <c r="H46" s="170">
        <f t="shared" si="1"/>
        <v>0</v>
      </c>
      <c r="I46" s="170">
        <f t="shared" si="1"/>
        <v>0</v>
      </c>
      <c r="J46" s="170">
        <f t="shared" si="1"/>
        <v>0</v>
      </c>
      <c r="K46" s="171">
        <f>K48+K51+K54+K57+K61</f>
        <v>0</v>
      </c>
      <c r="L46" s="171">
        <f t="shared" ref="L46:Q46" si="12">L48+L51+L54+L57+L61</f>
        <v>0</v>
      </c>
      <c r="M46" s="171">
        <f t="shared" si="12"/>
        <v>0</v>
      </c>
      <c r="N46" s="171">
        <f t="shared" si="12"/>
        <v>0</v>
      </c>
      <c r="O46" s="171">
        <f t="shared" si="12"/>
        <v>0</v>
      </c>
      <c r="P46" s="171">
        <f t="shared" si="12"/>
        <v>0</v>
      </c>
      <c r="Q46" s="171">
        <f t="shared" si="12"/>
        <v>0</v>
      </c>
      <c r="R46" s="171">
        <f>R48+R51+R54+R57+R61</f>
        <v>0</v>
      </c>
    </row>
    <row r="47" spans="1:18" ht="12" hidden="1" customHeight="1">
      <c r="A47" s="167"/>
      <c r="B47" s="159"/>
      <c r="C47" s="160"/>
      <c r="D47" s="161"/>
      <c r="E47" s="168" t="s">
        <v>191</v>
      </c>
      <c r="F47" s="194" t="s">
        <v>240</v>
      </c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</row>
    <row r="48" spans="1:18" ht="12" hidden="1" customHeight="1">
      <c r="A48" s="172">
        <v>2210</v>
      </c>
      <c r="B48" s="159" t="s">
        <v>238</v>
      </c>
      <c r="C48" s="182" t="s">
        <v>13</v>
      </c>
      <c r="D48" s="183" t="s">
        <v>188</v>
      </c>
      <c r="E48" s="175" t="s">
        <v>241</v>
      </c>
      <c r="F48" s="169"/>
      <c r="G48" s="170">
        <f t="shared" si="1"/>
        <v>0</v>
      </c>
      <c r="H48" s="170">
        <f t="shared" si="1"/>
        <v>0</v>
      </c>
      <c r="I48" s="170">
        <f t="shared" si="1"/>
        <v>0</v>
      </c>
      <c r="J48" s="170">
        <f t="shared" si="1"/>
        <v>0</v>
      </c>
      <c r="K48" s="171">
        <f>K50</f>
        <v>0</v>
      </c>
      <c r="L48" s="171">
        <f t="shared" ref="L48:R48" si="13">L50</f>
        <v>0</v>
      </c>
      <c r="M48" s="171">
        <f t="shared" si="13"/>
        <v>0</v>
      </c>
      <c r="N48" s="171">
        <f t="shared" si="13"/>
        <v>0</v>
      </c>
      <c r="O48" s="171">
        <f t="shared" si="13"/>
        <v>0</v>
      </c>
      <c r="P48" s="171">
        <f t="shared" si="13"/>
        <v>0</v>
      </c>
      <c r="Q48" s="171">
        <f t="shared" si="13"/>
        <v>0</v>
      </c>
      <c r="R48" s="171">
        <f t="shared" si="13"/>
        <v>0</v>
      </c>
    </row>
    <row r="49" spans="1:18" ht="12" hidden="1" customHeight="1">
      <c r="A49" s="172"/>
      <c r="B49" s="159"/>
      <c r="C49" s="173"/>
      <c r="D49" s="174"/>
      <c r="E49" s="168" t="s">
        <v>194</v>
      </c>
      <c r="F49" s="195" t="s">
        <v>242</v>
      </c>
      <c r="G49" s="170"/>
      <c r="H49" s="170"/>
      <c r="I49" s="170"/>
      <c r="J49" s="170"/>
      <c r="K49" s="171"/>
      <c r="L49" s="171"/>
      <c r="M49" s="171"/>
      <c r="N49" s="171"/>
      <c r="O49" s="171"/>
      <c r="P49" s="171"/>
      <c r="Q49" s="171"/>
      <c r="R49" s="171"/>
    </row>
    <row r="50" spans="1:18" ht="12" hidden="1" customHeight="1">
      <c r="A50" s="172">
        <v>2211</v>
      </c>
      <c r="B50" s="181" t="s">
        <v>238</v>
      </c>
      <c r="C50" s="182" t="s">
        <v>13</v>
      </c>
      <c r="D50" s="183" t="s">
        <v>13</v>
      </c>
      <c r="E50" s="168" t="s">
        <v>243</v>
      </c>
      <c r="F50" s="179"/>
      <c r="G50" s="170">
        <f t="shared" si="1"/>
        <v>0</v>
      </c>
      <c r="H50" s="170">
        <f t="shared" si="1"/>
        <v>0</v>
      </c>
      <c r="I50" s="170">
        <f t="shared" si="1"/>
        <v>0</v>
      </c>
      <c r="J50" s="170">
        <f t="shared" si="1"/>
        <v>0</v>
      </c>
      <c r="K50" s="171"/>
      <c r="L50" s="171"/>
      <c r="M50" s="171"/>
      <c r="N50" s="180"/>
      <c r="O50" s="180"/>
      <c r="P50" s="180"/>
      <c r="Q50" s="180"/>
      <c r="R50" s="180"/>
    </row>
    <row r="51" spans="1:18" ht="12" hidden="1" customHeight="1">
      <c r="A51" s="172">
        <v>2220</v>
      </c>
      <c r="B51" s="159" t="s">
        <v>238</v>
      </c>
      <c r="C51" s="173" t="s">
        <v>182</v>
      </c>
      <c r="D51" s="174" t="s">
        <v>188</v>
      </c>
      <c r="E51" s="175" t="s">
        <v>244</v>
      </c>
      <c r="F51" s="191" t="s">
        <v>245</v>
      </c>
      <c r="G51" s="170">
        <f t="shared" si="1"/>
        <v>0</v>
      </c>
      <c r="H51" s="170">
        <f t="shared" si="1"/>
        <v>0</v>
      </c>
      <c r="I51" s="170">
        <f t="shared" si="1"/>
        <v>0</v>
      </c>
      <c r="J51" s="170">
        <f t="shared" si="1"/>
        <v>0</v>
      </c>
      <c r="K51" s="171">
        <f>K53</f>
        <v>0</v>
      </c>
      <c r="L51" s="171">
        <f t="shared" ref="L51:R51" si="14">L53</f>
        <v>0</v>
      </c>
      <c r="M51" s="171">
        <f t="shared" si="14"/>
        <v>0</v>
      </c>
      <c r="N51" s="171">
        <f t="shared" si="14"/>
        <v>0</v>
      </c>
      <c r="O51" s="171">
        <f t="shared" si="14"/>
        <v>0</v>
      </c>
      <c r="P51" s="171">
        <f t="shared" si="14"/>
        <v>0</v>
      </c>
      <c r="Q51" s="171">
        <f t="shared" si="14"/>
        <v>0</v>
      </c>
      <c r="R51" s="171">
        <f t="shared" si="14"/>
        <v>0</v>
      </c>
    </row>
    <row r="52" spans="1:18" ht="12" hidden="1" customHeight="1">
      <c r="A52" s="172"/>
      <c r="B52" s="159"/>
      <c r="C52" s="173"/>
      <c r="D52" s="174"/>
      <c r="E52" s="168" t="s">
        <v>194</v>
      </c>
      <c r="F52" s="195" t="s">
        <v>246</v>
      </c>
      <c r="G52" s="170"/>
      <c r="H52" s="170"/>
      <c r="I52" s="170"/>
      <c r="J52" s="170"/>
      <c r="K52" s="171"/>
      <c r="L52" s="171"/>
      <c r="M52" s="171"/>
      <c r="N52" s="171"/>
      <c r="O52" s="171"/>
      <c r="P52" s="171"/>
      <c r="Q52" s="171"/>
      <c r="R52" s="171"/>
    </row>
    <row r="53" spans="1:18" ht="12" hidden="1" customHeight="1">
      <c r="A53" s="172">
        <v>2221</v>
      </c>
      <c r="B53" s="181" t="s">
        <v>238</v>
      </c>
      <c r="C53" s="182" t="s">
        <v>182</v>
      </c>
      <c r="D53" s="183" t="s">
        <v>13</v>
      </c>
      <c r="E53" s="168" t="s">
        <v>247</v>
      </c>
      <c r="F53" s="179"/>
      <c r="G53" s="170">
        <f t="shared" si="1"/>
        <v>0</v>
      </c>
      <c r="H53" s="170">
        <f t="shared" si="1"/>
        <v>0</v>
      </c>
      <c r="I53" s="170">
        <f t="shared" si="1"/>
        <v>0</v>
      </c>
      <c r="J53" s="170">
        <f t="shared" si="1"/>
        <v>0</v>
      </c>
      <c r="K53" s="171"/>
      <c r="L53" s="171"/>
      <c r="M53" s="171"/>
      <c r="N53" s="180"/>
      <c r="O53" s="180"/>
      <c r="P53" s="180"/>
      <c r="Q53" s="180"/>
      <c r="R53" s="180"/>
    </row>
    <row r="54" spans="1:18" ht="12" hidden="1" customHeight="1">
      <c r="A54" s="172">
        <v>2230</v>
      </c>
      <c r="B54" s="159" t="s">
        <v>238</v>
      </c>
      <c r="C54" s="182" t="s">
        <v>183</v>
      </c>
      <c r="D54" s="183" t="s">
        <v>188</v>
      </c>
      <c r="E54" s="175" t="s">
        <v>248</v>
      </c>
      <c r="F54" s="191" t="s">
        <v>249</v>
      </c>
      <c r="G54" s="170">
        <f t="shared" si="1"/>
        <v>0</v>
      </c>
      <c r="H54" s="170">
        <f t="shared" si="1"/>
        <v>0</v>
      </c>
      <c r="I54" s="170">
        <f t="shared" si="1"/>
        <v>0</v>
      </c>
      <c r="J54" s="170">
        <f t="shared" si="1"/>
        <v>0</v>
      </c>
      <c r="K54" s="171">
        <f>K56</f>
        <v>0</v>
      </c>
      <c r="L54" s="171">
        <f t="shared" ref="L54:R54" si="15">L56</f>
        <v>0</v>
      </c>
      <c r="M54" s="171">
        <f t="shared" si="15"/>
        <v>0</v>
      </c>
      <c r="N54" s="171">
        <f t="shared" si="15"/>
        <v>0</v>
      </c>
      <c r="O54" s="171">
        <f t="shared" si="15"/>
        <v>0</v>
      </c>
      <c r="P54" s="171">
        <f t="shared" si="15"/>
        <v>0</v>
      </c>
      <c r="Q54" s="171">
        <f t="shared" si="15"/>
        <v>0</v>
      </c>
      <c r="R54" s="171">
        <f t="shared" si="15"/>
        <v>0</v>
      </c>
    </row>
    <row r="55" spans="1:18" ht="12" hidden="1" customHeight="1">
      <c r="A55" s="172"/>
      <c r="B55" s="159"/>
      <c r="C55" s="173"/>
      <c r="D55" s="174"/>
      <c r="E55" s="168" t="s">
        <v>194</v>
      </c>
      <c r="F55" s="195" t="s">
        <v>250</v>
      </c>
      <c r="G55" s="170"/>
      <c r="H55" s="170"/>
      <c r="I55" s="170"/>
      <c r="J55" s="170"/>
      <c r="K55" s="171"/>
      <c r="L55" s="171"/>
      <c r="M55" s="171"/>
      <c r="N55" s="171"/>
      <c r="O55" s="171"/>
      <c r="P55" s="171"/>
      <c r="Q55" s="171"/>
      <c r="R55" s="171"/>
    </row>
    <row r="56" spans="1:18" ht="12" hidden="1" customHeight="1">
      <c r="A56" s="172">
        <v>2231</v>
      </c>
      <c r="B56" s="181" t="s">
        <v>238</v>
      </c>
      <c r="C56" s="182" t="s">
        <v>183</v>
      </c>
      <c r="D56" s="183" t="s">
        <v>13</v>
      </c>
      <c r="E56" s="168" t="s">
        <v>251</v>
      </c>
      <c r="F56" s="179"/>
      <c r="G56" s="170">
        <f t="shared" si="1"/>
        <v>0</v>
      </c>
      <c r="H56" s="170">
        <f t="shared" si="1"/>
        <v>0</v>
      </c>
      <c r="I56" s="170">
        <f t="shared" si="1"/>
        <v>0</v>
      </c>
      <c r="J56" s="170">
        <f t="shared" si="1"/>
        <v>0</v>
      </c>
      <c r="K56" s="171"/>
      <c r="L56" s="171"/>
      <c r="M56" s="171"/>
      <c r="N56" s="180"/>
      <c r="O56" s="180"/>
      <c r="P56" s="180"/>
      <c r="Q56" s="180"/>
      <c r="R56" s="180"/>
    </row>
    <row r="57" spans="1:18" ht="12" hidden="1" customHeight="1">
      <c r="A57" s="172">
        <v>2240</v>
      </c>
      <c r="B57" s="159" t="s">
        <v>238</v>
      </c>
      <c r="C57" s="173" t="s">
        <v>184</v>
      </c>
      <c r="D57" s="174" t="s">
        <v>188</v>
      </c>
      <c r="E57" s="175" t="s">
        <v>252</v>
      </c>
      <c r="F57" s="191" t="s">
        <v>253</v>
      </c>
      <c r="G57" s="170">
        <f t="shared" si="1"/>
        <v>0</v>
      </c>
      <c r="H57" s="170">
        <f t="shared" si="1"/>
        <v>0</v>
      </c>
      <c r="I57" s="170">
        <f t="shared" si="1"/>
        <v>0</v>
      </c>
      <c r="J57" s="170">
        <f t="shared" si="1"/>
        <v>0</v>
      </c>
      <c r="K57" s="171">
        <f>K59</f>
        <v>0</v>
      </c>
      <c r="L57" s="171">
        <f t="shared" ref="L57:R57" si="16">L59</f>
        <v>0</v>
      </c>
      <c r="M57" s="171">
        <f t="shared" si="16"/>
        <v>0</v>
      </c>
      <c r="N57" s="171">
        <f t="shared" si="16"/>
        <v>0</v>
      </c>
      <c r="O57" s="171">
        <f t="shared" si="16"/>
        <v>0</v>
      </c>
      <c r="P57" s="171">
        <f t="shared" si="16"/>
        <v>0</v>
      </c>
      <c r="Q57" s="171">
        <f t="shared" si="16"/>
        <v>0</v>
      </c>
      <c r="R57" s="171">
        <f t="shared" si="16"/>
        <v>0</v>
      </c>
    </row>
    <row r="58" spans="1:18" ht="12" hidden="1" customHeight="1">
      <c r="A58" s="172"/>
      <c r="B58" s="159"/>
      <c r="C58" s="173"/>
      <c r="D58" s="174"/>
      <c r="E58" s="168" t="s">
        <v>194</v>
      </c>
      <c r="F58" s="179" t="s">
        <v>254</v>
      </c>
      <c r="G58" s="170">
        <f t="shared" si="1"/>
        <v>0</v>
      </c>
      <c r="H58" s="170">
        <f t="shared" si="1"/>
        <v>0</v>
      </c>
      <c r="I58" s="170">
        <f t="shared" si="1"/>
        <v>0</v>
      </c>
      <c r="J58" s="170">
        <f t="shared" si="1"/>
        <v>0</v>
      </c>
      <c r="K58" s="171"/>
      <c r="L58" s="171"/>
      <c r="M58" s="171"/>
      <c r="N58" s="171"/>
      <c r="O58" s="171"/>
      <c r="P58" s="171"/>
      <c r="Q58" s="171"/>
      <c r="R58" s="171"/>
    </row>
    <row r="59" spans="1:18" ht="12" hidden="1" customHeight="1">
      <c r="A59" s="172">
        <v>2241</v>
      </c>
      <c r="B59" s="181" t="s">
        <v>238</v>
      </c>
      <c r="C59" s="182" t="s">
        <v>184</v>
      </c>
      <c r="D59" s="183" t="s">
        <v>13</v>
      </c>
      <c r="E59" s="168" t="s">
        <v>252</v>
      </c>
      <c r="F59" s="179"/>
      <c r="G59" s="170">
        <f t="shared" si="1"/>
        <v>0</v>
      </c>
      <c r="H59" s="170">
        <f t="shared" si="1"/>
        <v>0</v>
      </c>
      <c r="I59" s="170">
        <f t="shared" si="1"/>
        <v>0</v>
      </c>
      <c r="J59" s="170">
        <f t="shared" si="1"/>
        <v>0</v>
      </c>
      <c r="K59" s="171"/>
      <c r="L59" s="171"/>
      <c r="M59" s="171"/>
      <c r="N59" s="180"/>
      <c r="O59" s="180"/>
      <c r="P59" s="180"/>
      <c r="Q59" s="180"/>
      <c r="R59" s="180"/>
    </row>
    <row r="60" spans="1:18" ht="12" hidden="1" customHeight="1">
      <c r="A60" s="172"/>
      <c r="B60" s="159"/>
      <c r="C60" s="173"/>
      <c r="D60" s="174"/>
      <c r="E60" s="168" t="s">
        <v>194</v>
      </c>
      <c r="F60" s="191" t="s">
        <v>254</v>
      </c>
      <c r="G60" s="170">
        <f t="shared" si="1"/>
        <v>0</v>
      </c>
      <c r="H60" s="170">
        <f t="shared" si="1"/>
        <v>0</v>
      </c>
      <c r="I60" s="170">
        <f t="shared" si="1"/>
        <v>0</v>
      </c>
      <c r="J60" s="170">
        <f t="shared" si="1"/>
        <v>0</v>
      </c>
      <c r="K60" s="171"/>
      <c r="L60" s="171"/>
      <c r="M60" s="171"/>
      <c r="N60" s="171"/>
      <c r="O60" s="171"/>
      <c r="P60" s="171"/>
      <c r="Q60" s="171"/>
      <c r="R60" s="171"/>
    </row>
    <row r="61" spans="1:18" ht="12" hidden="1" customHeight="1">
      <c r="A61" s="172">
        <v>2250</v>
      </c>
      <c r="B61" s="159" t="s">
        <v>238</v>
      </c>
      <c r="C61" s="173" t="s">
        <v>219</v>
      </c>
      <c r="D61" s="174" t="s">
        <v>188</v>
      </c>
      <c r="E61" s="175" t="s">
        <v>255</v>
      </c>
      <c r="F61" s="179"/>
      <c r="G61" s="170">
        <f t="shared" si="1"/>
        <v>0</v>
      </c>
      <c r="H61" s="170">
        <f t="shared" si="1"/>
        <v>0</v>
      </c>
      <c r="I61" s="170">
        <f t="shared" si="1"/>
        <v>0</v>
      </c>
      <c r="J61" s="170">
        <f t="shared" si="1"/>
        <v>0</v>
      </c>
      <c r="K61" s="171">
        <f>K63</f>
        <v>0</v>
      </c>
      <c r="L61" s="171">
        <f t="shared" ref="L61:R61" si="17">L63</f>
        <v>0</v>
      </c>
      <c r="M61" s="171">
        <f t="shared" si="17"/>
        <v>0</v>
      </c>
      <c r="N61" s="171">
        <f t="shared" si="17"/>
        <v>0</v>
      </c>
      <c r="O61" s="171">
        <f t="shared" si="17"/>
        <v>0</v>
      </c>
      <c r="P61" s="171">
        <f t="shared" si="17"/>
        <v>0</v>
      </c>
      <c r="Q61" s="171">
        <f t="shared" si="17"/>
        <v>0</v>
      </c>
      <c r="R61" s="171">
        <f t="shared" si="17"/>
        <v>0</v>
      </c>
    </row>
    <row r="62" spans="1:18" ht="12" hidden="1" customHeight="1">
      <c r="A62" s="172"/>
      <c r="B62" s="159"/>
      <c r="C62" s="173"/>
      <c r="D62" s="174"/>
      <c r="E62" s="168" t="s">
        <v>194</v>
      </c>
      <c r="F62" s="179" t="s">
        <v>256</v>
      </c>
      <c r="G62" s="170"/>
      <c r="H62" s="170"/>
      <c r="I62" s="170"/>
      <c r="J62" s="170"/>
      <c r="K62" s="171"/>
      <c r="L62" s="171"/>
      <c r="M62" s="171"/>
      <c r="N62" s="171"/>
      <c r="O62" s="171"/>
      <c r="P62" s="171"/>
      <c r="Q62" s="171"/>
      <c r="R62" s="171"/>
    </row>
    <row r="63" spans="1:18" ht="12" hidden="1" customHeight="1">
      <c r="A63" s="172">
        <v>2251</v>
      </c>
      <c r="B63" s="181" t="s">
        <v>238</v>
      </c>
      <c r="C63" s="182" t="s">
        <v>219</v>
      </c>
      <c r="D63" s="183" t="s">
        <v>13</v>
      </c>
      <c r="E63" s="168" t="s">
        <v>255</v>
      </c>
      <c r="F63" s="179"/>
      <c r="G63" s="170">
        <f t="shared" si="1"/>
        <v>0</v>
      </c>
      <c r="H63" s="170">
        <f t="shared" si="1"/>
        <v>0</v>
      </c>
      <c r="I63" s="170">
        <f t="shared" si="1"/>
        <v>0</v>
      </c>
      <c r="J63" s="170">
        <f t="shared" si="1"/>
        <v>0</v>
      </c>
      <c r="K63" s="171"/>
      <c r="L63" s="171"/>
      <c r="M63" s="171"/>
      <c r="N63" s="180"/>
      <c r="O63" s="180"/>
      <c r="P63" s="180"/>
      <c r="Q63" s="180"/>
      <c r="R63" s="180"/>
    </row>
    <row r="64" spans="1:18" ht="12" hidden="1" customHeight="1">
      <c r="A64" s="193">
        <v>2300</v>
      </c>
      <c r="B64" s="196" t="s">
        <v>257</v>
      </c>
      <c r="C64" s="173" t="s">
        <v>188</v>
      </c>
      <c r="D64" s="174" t="s">
        <v>188</v>
      </c>
      <c r="E64" s="197" t="s">
        <v>258</v>
      </c>
      <c r="F64" s="191" t="s">
        <v>259</v>
      </c>
      <c r="G64" s="170">
        <f t="shared" si="1"/>
        <v>0</v>
      </c>
      <c r="H64" s="170">
        <f t="shared" si="1"/>
        <v>0</v>
      </c>
      <c r="I64" s="170">
        <f t="shared" si="1"/>
        <v>0</v>
      </c>
      <c r="J64" s="170">
        <f t="shared" si="1"/>
        <v>0</v>
      </c>
      <c r="K64" s="171">
        <f>K66+K71+K74+K78+K81+K84+K87</f>
        <v>0</v>
      </c>
      <c r="L64" s="171">
        <f t="shared" ref="L64:R64" si="18">L66+L71+L74+L78+L81+L84+L87</f>
        <v>0</v>
      </c>
      <c r="M64" s="171">
        <f t="shared" si="18"/>
        <v>0</v>
      </c>
      <c r="N64" s="171">
        <f t="shared" si="18"/>
        <v>0</v>
      </c>
      <c r="O64" s="171">
        <f t="shared" si="18"/>
        <v>0</v>
      </c>
      <c r="P64" s="171">
        <f t="shared" si="18"/>
        <v>0</v>
      </c>
      <c r="Q64" s="171">
        <f t="shared" si="18"/>
        <v>0</v>
      </c>
      <c r="R64" s="171">
        <f t="shared" si="18"/>
        <v>0</v>
      </c>
    </row>
    <row r="65" spans="1:18" ht="12" hidden="1" customHeight="1">
      <c r="A65" s="167"/>
      <c r="B65" s="159"/>
      <c r="C65" s="160"/>
      <c r="D65" s="161"/>
      <c r="E65" s="168" t="s">
        <v>191</v>
      </c>
      <c r="F65" s="194" t="s">
        <v>260</v>
      </c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</row>
    <row r="66" spans="1:18" ht="12" hidden="1" customHeight="1">
      <c r="A66" s="172">
        <v>2310</v>
      </c>
      <c r="B66" s="196" t="s">
        <v>257</v>
      </c>
      <c r="C66" s="173" t="s">
        <v>13</v>
      </c>
      <c r="D66" s="174" t="s">
        <v>188</v>
      </c>
      <c r="E66" s="175" t="s">
        <v>261</v>
      </c>
      <c r="F66" s="169"/>
      <c r="G66" s="170">
        <f t="shared" si="1"/>
        <v>0</v>
      </c>
      <c r="H66" s="170">
        <f t="shared" si="1"/>
        <v>0</v>
      </c>
      <c r="I66" s="170">
        <f t="shared" si="1"/>
        <v>0</v>
      </c>
      <c r="J66" s="170">
        <f t="shared" si="1"/>
        <v>0</v>
      </c>
      <c r="K66" s="171">
        <f>K68+K69+K70</f>
        <v>0</v>
      </c>
      <c r="L66" s="171">
        <f t="shared" ref="L66:R66" si="19">L68+L69+L70</f>
        <v>0</v>
      </c>
      <c r="M66" s="171">
        <f t="shared" si="19"/>
        <v>0</v>
      </c>
      <c r="N66" s="171">
        <f t="shared" si="19"/>
        <v>0</v>
      </c>
      <c r="O66" s="171">
        <f t="shared" si="19"/>
        <v>0</v>
      </c>
      <c r="P66" s="171">
        <f t="shared" si="19"/>
        <v>0</v>
      </c>
      <c r="Q66" s="171">
        <f t="shared" si="19"/>
        <v>0</v>
      </c>
      <c r="R66" s="171">
        <f t="shared" si="19"/>
        <v>0</v>
      </c>
    </row>
    <row r="67" spans="1:18" ht="12" hidden="1" customHeight="1">
      <c r="A67" s="172"/>
      <c r="B67" s="159"/>
      <c r="C67" s="173"/>
      <c r="D67" s="174"/>
      <c r="E67" s="168" t="s">
        <v>194</v>
      </c>
      <c r="F67" s="179" t="s">
        <v>262</v>
      </c>
      <c r="G67" s="170"/>
      <c r="H67" s="170"/>
      <c r="I67" s="170"/>
      <c r="J67" s="170"/>
      <c r="K67" s="171"/>
      <c r="L67" s="171"/>
      <c r="M67" s="171"/>
      <c r="N67" s="171"/>
      <c r="O67" s="171"/>
      <c r="P67" s="171"/>
      <c r="Q67" s="171"/>
      <c r="R67" s="171"/>
    </row>
    <row r="68" spans="1:18" ht="12" hidden="1" customHeight="1">
      <c r="A68" s="172">
        <v>2311</v>
      </c>
      <c r="B68" s="198" t="s">
        <v>257</v>
      </c>
      <c r="C68" s="182" t="s">
        <v>13</v>
      </c>
      <c r="D68" s="183" t="s">
        <v>13</v>
      </c>
      <c r="E68" s="168" t="s">
        <v>263</v>
      </c>
      <c r="F68" s="179"/>
      <c r="G68" s="170">
        <f t="shared" si="1"/>
        <v>0</v>
      </c>
      <c r="H68" s="170">
        <f t="shared" si="1"/>
        <v>0</v>
      </c>
      <c r="I68" s="170">
        <f t="shared" si="1"/>
        <v>0</v>
      </c>
      <c r="J68" s="170">
        <f t="shared" si="1"/>
        <v>0</v>
      </c>
      <c r="K68" s="171"/>
      <c r="L68" s="171"/>
      <c r="M68" s="171"/>
      <c r="N68" s="180"/>
      <c r="O68" s="180"/>
      <c r="P68" s="180"/>
      <c r="Q68" s="180"/>
      <c r="R68" s="180"/>
    </row>
    <row r="69" spans="1:18" ht="12" hidden="1" customHeight="1">
      <c r="A69" s="172">
        <v>2312</v>
      </c>
      <c r="B69" s="198" t="s">
        <v>257</v>
      </c>
      <c r="C69" s="182" t="s">
        <v>13</v>
      </c>
      <c r="D69" s="183" t="s">
        <v>182</v>
      </c>
      <c r="E69" s="168" t="s">
        <v>264</v>
      </c>
      <c r="F69" s="191" t="s">
        <v>265</v>
      </c>
      <c r="G69" s="170">
        <f t="shared" si="1"/>
        <v>0</v>
      </c>
      <c r="H69" s="170">
        <f t="shared" si="1"/>
        <v>0</v>
      </c>
      <c r="I69" s="170">
        <f t="shared" si="1"/>
        <v>0</v>
      </c>
      <c r="J69" s="170">
        <f t="shared" si="1"/>
        <v>0</v>
      </c>
      <c r="K69" s="171"/>
      <c r="L69" s="171"/>
      <c r="M69" s="171"/>
      <c r="N69" s="171"/>
      <c r="O69" s="171"/>
      <c r="P69" s="171"/>
      <c r="Q69" s="171"/>
      <c r="R69" s="171"/>
    </row>
    <row r="70" spans="1:18" ht="12" hidden="1" customHeight="1">
      <c r="A70" s="172">
        <v>2313</v>
      </c>
      <c r="B70" s="198" t="s">
        <v>257</v>
      </c>
      <c r="C70" s="182" t="s">
        <v>13</v>
      </c>
      <c r="D70" s="183" t="s">
        <v>183</v>
      </c>
      <c r="E70" s="168" t="s">
        <v>266</v>
      </c>
      <c r="F70" s="191"/>
      <c r="G70" s="170">
        <f t="shared" si="1"/>
        <v>0</v>
      </c>
      <c r="H70" s="170">
        <f t="shared" si="1"/>
        <v>0</v>
      </c>
      <c r="I70" s="170">
        <f t="shared" si="1"/>
        <v>0</v>
      </c>
      <c r="J70" s="170">
        <f t="shared" si="1"/>
        <v>0</v>
      </c>
      <c r="K70" s="171"/>
      <c r="L70" s="171"/>
      <c r="M70" s="171"/>
      <c r="N70" s="171"/>
      <c r="O70" s="171"/>
      <c r="P70" s="171"/>
      <c r="Q70" s="171"/>
      <c r="R70" s="171"/>
    </row>
    <row r="71" spans="1:18" ht="12" hidden="1" customHeight="1">
      <c r="A71" s="172">
        <v>2320</v>
      </c>
      <c r="B71" s="196" t="s">
        <v>257</v>
      </c>
      <c r="C71" s="173" t="s">
        <v>182</v>
      </c>
      <c r="D71" s="174" t="s">
        <v>188</v>
      </c>
      <c r="E71" s="175" t="s">
        <v>267</v>
      </c>
      <c r="F71" s="191"/>
      <c r="G71" s="170">
        <f t="shared" si="1"/>
        <v>0</v>
      </c>
      <c r="H71" s="170">
        <f t="shared" si="1"/>
        <v>0</v>
      </c>
      <c r="I71" s="170">
        <f t="shared" si="1"/>
        <v>0</v>
      </c>
      <c r="J71" s="170">
        <f t="shared" si="1"/>
        <v>0</v>
      </c>
      <c r="K71" s="171">
        <f>K73</f>
        <v>0</v>
      </c>
      <c r="L71" s="171">
        <f t="shared" ref="L71:R71" si="20">L73</f>
        <v>0</v>
      </c>
      <c r="M71" s="171">
        <f t="shared" si="20"/>
        <v>0</v>
      </c>
      <c r="N71" s="171">
        <f t="shared" si="20"/>
        <v>0</v>
      </c>
      <c r="O71" s="171">
        <f t="shared" si="20"/>
        <v>0</v>
      </c>
      <c r="P71" s="171">
        <f t="shared" si="20"/>
        <v>0</v>
      </c>
      <c r="Q71" s="171">
        <f t="shared" si="20"/>
        <v>0</v>
      </c>
      <c r="R71" s="171">
        <f t="shared" si="20"/>
        <v>0</v>
      </c>
    </row>
    <row r="72" spans="1:18" ht="12" hidden="1" customHeight="1">
      <c r="A72" s="172"/>
      <c r="B72" s="159"/>
      <c r="C72" s="173"/>
      <c r="D72" s="174"/>
      <c r="E72" s="168" t="s">
        <v>194</v>
      </c>
      <c r="F72" s="179" t="s">
        <v>268</v>
      </c>
      <c r="G72" s="170"/>
      <c r="H72" s="170"/>
      <c r="I72" s="170"/>
      <c r="J72" s="170"/>
      <c r="K72" s="171"/>
      <c r="L72" s="171"/>
      <c r="M72" s="171"/>
      <c r="N72" s="171"/>
      <c r="O72" s="171"/>
      <c r="P72" s="171"/>
      <c r="Q72" s="171"/>
      <c r="R72" s="171"/>
    </row>
    <row r="73" spans="1:18" ht="12" hidden="1" customHeight="1">
      <c r="A73" s="172">
        <v>2321</v>
      </c>
      <c r="B73" s="198" t="s">
        <v>257</v>
      </c>
      <c r="C73" s="182" t="s">
        <v>182</v>
      </c>
      <c r="D73" s="183" t="s">
        <v>13</v>
      </c>
      <c r="E73" s="168" t="s">
        <v>269</v>
      </c>
      <c r="F73" s="179"/>
      <c r="G73" s="170">
        <f t="shared" si="1"/>
        <v>0</v>
      </c>
      <c r="H73" s="170">
        <f t="shared" si="1"/>
        <v>0</v>
      </c>
      <c r="I73" s="170">
        <f t="shared" si="1"/>
        <v>0</v>
      </c>
      <c r="J73" s="170">
        <f t="shared" si="1"/>
        <v>0</v>
      </c>
      <c r="K73" s="171"/>
      <c r="L73" s="171"/>
      <c r="M73" s="171"/>
      <c r="N73" s="180"/>
      <c r="O73" s="180"/>
      <c r="P73" s="180"/>
      <c r="Q73" s="180"/>
      <c r="R73" s="180"/>
    </row>
    <row r="74" spans="1:18" ht="12" hidden="1" customHeight="1">
      <c r="A74" s="172">
        <v>2330</v>
      </c>
      <c r="B74" s="196" t="s">
        <v>257</v>
      </c>
      <c r="C74" s="173" t="s">
        <v>183</v>
      </c>
      <c r="D74" s="174" t="s">
        <v>188</v>
      </c>
      <c r="E74" s="175" t="s">
        <v>270</v>
      </c>
      <c r="F74" s="191" t="s">
        <v>271</v>
      </c>
      <c r="G74" s="170">
        <f t="shared" si="1"/>
        <v>0</v>
      </c>
      <c r="H74" s="170">
        <f t="shared" si="1"/>
        <v>0</v>
      </c>
      <c r="I74" s="170">
        <f t="shared" si="1"/>
        <v>0</v>
      </c>
      <c r="J74" s="170">
        <f t="shared" si="1"/>
        <v>0</v>
      </c>
      <c r="K74" s="171">
        <f>K76+K77</f>
        <v>0</v>
      </c>
      <c r="L74" s="171">
        <f t="shared" ref="L74:R74" si="21">L76+L77</f>
        <v>0</v>
      </c>
      <c r="M74" s="171">
        <f t="shared" si="21"/>
        <v>0</v>
      </c>
      <c r="N74" s="171">
        <f t="shared" si="21"/>
        <v>0</v>
      </c>
      <c r="O74" s="171">
        <f t="shared" si="21"/>
        <v>0</v>
      </c>
      <c r="P74" s="171">
        <f t="shared" si="21"/>
        <v>0</v>
      </c>
      <c r="Q74" s="171">
        <f t="shared" si="21"/>
        <v>0</v>
      </c>
      <c r="R74" s="171">
        <f t="shared" si="21"/>
        <v>0</v>
      </c>
    </row>
    <row r="75" spans="1:18" ht="12" hidden="1" customHeight="1">
      <c r="A75" s="172"/>
      <c r="B75" s="159"/>
      <c r="C75" s="173"/>
      <c r="D75" s="174"/>
      <c r="E75" s="168" t="s">
        <v>194</v>
      </c>
      <c r="F75" s="179" t="s">
        <v>272</v>
      </c>
      <c r="G75" s="170"/>
      <c r="H75" s="170"/>
      <c r="I75" s="170"/>
      <c r="J75" s="170"/>
      <c r="K75" s="171"/>
      <c r="L75" s="171"/>
      <c r="M75" s="171"/>
      <c r="N75" s="171"/>
      <c r="O75" s="171"/>
      <c r="P75" s="171"/>
      <c r="Q75" s="171"/>
      <c r="R75" s="171"/>
    </row>
    <row r="76" spans="1:18" ht="12" hidden="1" customHeight="1">
      <c r="A76" s="172">
        <v>2331</v>
      </c>
      <c r="B76" s="198" t="s">
        <v>257</v>
      </c>
      <c r="C76" s="182" t="s">
        <v>183</v>
      </c>
      <c r="D76" s="183" t="s">
        <v>13</v>
      </c>
      <c r="E76" s="168" t="s">
        <v>273</v>
      </c>
      <c r="F76" s="179"/>
      <c r="G76" s="170">
        <f t="shared" ref="G76:J138" si="22">K76+O76</f>
        <v>0</v>
      </c>
      <c r="H76" s="170">
        <f t="shared" si="22"/>
        <v>0</v>
      </c>
      <c r="I76" s="170">
        <f t="shared" si="22"/>
        <v>0</v>
      </c>
      <c r="J76" s="170">
        <f t="shared" si="22"/>
        <v>0</v>
      </c>
      <c r="K76" s="171"/>
      <c r="L76" s="171"/>
      <c r="M76" s="171"/>
      <c r="N76" s="180"/>
      <c r="O76" s="180"/>
      <c r="P76" s="180"/>
      <c r="Q76" s="180"/>
      <c r="R76" s="180"/>
    </row>
    <row r="77" spans="1:18" ht="12" hidden="1" customHeight="1">
      <c r="A77" s="172">
        <v>2332</v>
      </c>
      <c r="B77" s="198" t="s">
        <v>257</v>
      </c>
      <c r="C77" s="182" t="s">
        <v>183</v>
      </c>
      <c r="D77" s="183" t="s">
        <v>182</v>
      </c>
      <c r="E77" s="168" t="s">
        <v>274</v>
      </c>
      <c r="F77" s="191" t="s">
        <v>275</v>
      </c>
      <c r="G77" s="170">
        <f t="shared" si="22"/>
        <v>0</v>
      </c>
      <c r="H77" s="170">
        <f t="shared" si="22"/>
        <v>0</v>
      </c>
      <c r="I77" s="170">
        <f t="shared" si="22"/>
        <v>0</v>
      </c>
      <c r="J77" s="170">
        <f t="shared" si="22"/>
        <v>0</v>
      </c>
      <c r="K77" s="171"/>
      <c r="L77" s="171"/>
      <c r="M77" s="171"/>
      <c r="N77" s="171"/>
      <c r="O77" s="171"/>
      <c r="P77" s="171"/>
      <c r="Q77" s="171"/>
      <c r="R77" s="171"/>
    </row>
    <row r="78" spans="1:18" ht="12" hidden="1" customHeight="1">
      <c r="A78" s="172">
        <v>2340</v>
      </c>
      <c r="B78" s="196" t="s">
        <v>257</v>
      </c>
      <c r="C78" s="173" t="s">
        <v>184</v>
      </c>
      <c r="D78" s="174" t="s">
        <v>188</v>
      </c>
      <c r="E78" s="175" t="s">
        <v>276</v>
      </c>
      <c r="F78" s="191"/>
      <c r="G78" s="170">
        <f t="shared" si="22"/>
        <v>0</v>
      </c>
      <c r="H78" s="170">
        <f t="shared" si="22"/>
        <v>0</v>
      </c>
      <c r="I78" s="170">
        <f t="shared" si="22"/>
        <v>0</v>
      </c>
      <c r="J78" s="170">
        <f t="shared" si="22"/>
        <v>0</v>
      </c>
      <c r="K78" s="171">
        <f>K80</f>
        <v>0</v>
      </c>
      <c r="L78" s="171">
        <f t="shared" ref="L78:R78" si="23">L80</f>
        <v>0</v>
      </c>
      <c r="M78" s="171">
        <f t="shared" si="23"/>
        <v>0</v>
      </c>
      <c r="N78" s="171">
        <f t="shared" si="23"/>
        <v>0</v>
      </c>
      <c r="O78" s="171">
        <f t="shared" si="23"/>
        <v>0</v>
      </c>
      <c r="P78" s="171">
        <f t="shared" si="23"/>
        <v>0</v>
      </c>
      <c r="Q78" s="171">
        <f t="shared" si="23"/>
        <v>0</v>
      </c>
      <c r="R78" s="171">
        <f t="shared" si="23"/>
        <v>0</v>
      </c>
    </row>
    <row r="79" spans="1:18" ht="12" hidden="1" customHeight="1">
      <c r="A79" s="172"/>
      <c r="B79" s="159"/>
      <c r="C79" s="173"/>
      <c r="D79" s="174"/>
      <c r="E79" s="168" t="s">
        <v>194</v>
      </c>
      <c r="F79" s="191"/>
      <c r="G79" s="170"/>
      <c r="H79" s="170"/>
      <c r="I79" s="170"/>
      <c r="J79" s="170"/>
      <c r="K79" s="171"/>
      <c r="L79" s="171"/>
      <c r="M79" s="171"/>
      <c r="N79" s="171"/>
      <c r="O79" s="171"/>
      <c r="P79" s="171"/>
      <c r="Q79" s="171"/>
      <c r="R79" s="171"/>
    </row>
    <row r="80" spans="1:18" ht="12" hidden="1" customHeight="1">
      <c r="A80" s="172">
        <v>2341</v>
      </c>
      <c r="B80" s="198" t="s">
        <v>257</v>
      </c>
      <c r="C80" s="182" t="s">
        <v>184</v>
      </c>
      <c r="D80" s="183" t="s">
        <v>13</v>
      </c>
      <c r="E80" s="168" t="s">
        <v>276</v>
      </c>
      <c r="F80" s="179"/>
      <c r="G80" s="170">
        <f t="shared" si="22"/>
        <v>0</v>
      </c>
      <c r="H80" s="170">
        <f t="shared" si="22"/>
        <v>0</v>
      </c>
      <c r="I80" s="170">
        <f t="shared" si="22"/>
        <v>0</v>
      </c>
      <c r="J80" s="170">
        <f t="shared" si="22"/>
        <v>0</v>
      </c>
      <c r="K80" s="171"/>
      <c r="L80" s="171"/>
      <c r="M80" s="171"/>
      <c r="N80" s="180"/>
      <c r="O80" s="180"/>
      <c r="P80" s="180"/>
      <c r="Q80" s="180"/>
      <c r="R80" s="180"/>
    </row>
    <row r="81" spans="1:18" ht="12" hidden="1" customHeight="1">
      <c r="A81" s="172">
        <v>2350</v>
      </c>
      <c r="B81" s="196" t="s">
        <v>257</v>
      </c>
      <c r="C81" s="173" t="s">
        <v>219</v>
      </c>
      <c r="D81" s="174" t="s">
        <v>188</v>
      </c>
      <c r="E81" s="175" t="s">
        <v>277</v>
      </c>
      <c r="F81" s="191"/>
      <c r="G81" s="170">
        <f t="shared" si="22"/>
        <v>0</v>
      </c>
      <c r="H81" s="170">
        <f t="shared" si="22"/>
        <v>0</v>
      </c>
      <c r="I81" s="170">
        <f t="shared" si="22"/>
        <v>0</v>
      </c>
      <c r="J81" s="170">
        <f t="shared" si="22"/>
        <v>0</v>
      </c>
      <c r="K81" s="171">
        <f>K83</f>
        <v>0</v>
      </c>
      <c r="L81" s="171">
        <f t="shared" ref="L81:R81" si="24">L83</f>
        <v>0</v>
      </c>
      <c r="M81" s="171">
        <f t="shared" si="24"/>
        <v>0</v>
      </c>
      <c r="N81" s="171">
        <f t="shared" si="24"/>
        <v>0</v>
      </c>
      <c r="O81" s="171">
        <f t="shared" si="24"/>
        <v>0</v>
      </c>
      <c r="P81" s="171">
        <f t="shared" si="24"/>
        <v>0</v>
      </c>
      <c r="Q81" s="171">
        <f t="shared" si="24"/>
        <v>0</v>
      </c>
      <c r="R81" s="171">
        <f t="shared" si="24"/>
        <v>0</v>
      </c>
    </row>
    <row r="82" spans="1:18" ht="12" hidden="1" customHeight="1">
      <c r="A82" s="172"/>
      <c r="B82" s="159"/>
      <c r="C82" s="173"/>
      <c r="D82" s="174"/>
      <c r="E82" s="168" t="s">
        <v>194</v>
      </c>
      <c r="F82" s="179" t="s">
        <v>278</v>
      </c>
      <c r="G82" s="170"/>
      <c r="H82" s="170"/>
      <c r="I82" s="170"/>
      <c r="J82" s="170"/>
      <c r="K82" s="171"/>
      <c r="L82" s="171"/>
      <c r="M82" s="171"/>
      <c r="N82" s="171"/>
      <c r="O82" s="171"/>
      <c r="P82" s="171"/>
      <c r="Q82" s="171"/>
      <c r="R82" s="171"/>
    </row>
    <row r="83" spans="1:18" ht="12" hidden="1" customHeight="1">
      <c r="A83" s="172">
        <v>2351</v>
      </c>
      <c r="B83" s="198" t="s">
        <v>257</v>
      </c>
      <c r="C83" s="182" t="s">
        <v>219</v>
      </c>
      <c r="D83" s="183" t="s">
        <v>13</v>
      </c>
      <c r="E83" s="168" t="s">
        <v>279</v>
      </c>
      <c r="F83" s="179"/>
      <c r="G83" s="170">
        <f t="shared" si="22"/>
        <v>0</v>
      </c>
      <c r="H83" s="170">
        <f t="shared" si="22"/>
        <v>0</v>
      </c>
      <c r="I83" s="170">
        <f t="shared" si="22"/>
        <v>0</v>
      </c>
      <c r="J83" s="170">
        <f t="shared" si="22"/>
        <v>0</v>
      </c>
      <c r="K83" s="171"/>
      <c r="L83" s="171"/>
      <c r="M83" s="171"/>
      <c r="N83" s="180"/>
      <c r="O83" s="180"/>
      <c r="P83" s="180"/>
      <c r="Q83" s="180"/>
      <c r="R83" s="180"/>
    </row>
    <row r="84" spans="1:18" ht="12" hidden="1" customHeight="1">
      <c r="A84" s="172">
        <v>2360</v>
      </c>
      <c r="B84" s="196" t="s">
        <v>257</v>
      </c>
      <c r="C84" s="173" t="s">
        <v>224</v>
      </c>
      <c r="D84" s="174" t="s">
        <v>188</v>
      </c>
      <c r="E84" s="175" t="s">
        <v>280</v>
      </c>
      <c r="F84" s="191" t="s">
        <v>278</v>
      </c>
      <c r="G84" s="170">
        <f t="shared" si="22"/>
        <v>0</v>
      </c>
      <c r="H84" s="170">
        <f t="shared" si="22"/>
        <v>0</v>
      </c>
      <c r="I84" s="170">
        <f t="shared" si="22"/>
        <v>0</v>
      </c>
      <c r="J84" s="170">
        <f t="shared" si="22"/>
        <v>0</v>
      </c>
      <c r="K84" s="171">
        <f>K86</f>
        <v>0</v>
      </c>
      <c r="L84" s="171">
        <f t="shared" ref="L84:R84" si="25">L86</f>
        <v>0</v>
      </c>
      <c r="M84" s="171">
        <f t="shared" si="25"/>
        <v>0</v>
      </c>
      <c r="N84" s="171">
        <f t="shared" si="25"/>
        <v>0</v>
      </c>
      <c r="O84" s="171">
        <f t="shared" si="25"/>
        <v>0</v>
      </c>
      <c r="P84" s="171">
        <f t="shared" si="25"/>
        <v>0</v>
      </c>
      <c r="Q84" s="171">
        <f t="shared" si="25"/>
        <v>0</v>
      </c>
      <c r="R84" s="171">
        <f t="shared" si="25"/>
        <v>0</v>
      </c>
    </row>
    <row r="85" spans="1:18" ht="12" hidden="1" customHeight="1">
      <c r="A85" s="172"/>
      <c r="B85" s="159"/>
      <c r="C85" s="173"/>
      <c r="D85" s="174"/>
      <c r="E85" s="168" t="s">
        <v>194</v>
      </c>
      <c r="F85" s="179" t="s">
        <v>281</v>
      </c>
      <c r="G85" s="170"/>
      <c r="H85" s="170"/>
      <c r="I85" s="170"/>
      <c r="J85" s="170"/>
      <c r="K85" s="171"/>
      <c r="L85" s="171"/>
      <c r="M85" s="171"/>
      <c r="N85" s="171"/>
      <c r="O85" s="171"/>
      <c r="P85" s="171"/>
      <c r="Q85" s="171"/>
      <c r="R85" s="171"/>
    </row>
    <row r="86" spans="1:18" ht="12" hidden="1" customHeight="1">
      <c r="A86" s="172">
        <v>2361</v>
      </c>
      <c r="B86" s="198" t="s">
        <v>257</v>
      </c>
      <c r="C86" s="182" t="s">
        <v>224</v>
      </c>
      <c r="D86" s="183" t="s">
        <v>13</v>
      </c>
      <c r="E86" s="168" t="s">
        <v>280</v>
      </c>
      <c r="F86" s="179"/>
      <c r="G86" s="170">
        <f t="shared" si="22"/>
        <v>0</v>
      </c>
      <c r="H86" s="170">
        <f t="shared" si="22"/>
        <v>0</v>
      </c>
      <c r="I86" s="170">
        <f t="shared" si="22"/>
        <v>0</v>
      </c>
      <c r="J86" s="170">
        <f t="shared" si="22"/>
        <v>0</v>
      </c>
      <c r="K86" s="171"/>
      <c r="L86" s="171"/>
      <c r="M86" s="171"/>
      <c r="N86" s="180"/>
      <c r="O86" s="180"/>
      <c r="P86" s="180"/>
      <c r="Q86" s="180"/>
      <c r="R86" s="180"/>
    </row>
    <row r="87" spans="1:18" ht="12" hidden="1" customHeight="1">
      <c r="A87" s="172">
        <v>2370</v>
      </c>
      <c r="B87" s="196" t="s">
        <v>257</v>
      </c>
      <c r="C87" s="173" t="s">
        <v>229</v>
      </c>
      <c r="D87" s="174" t="s">
        <v>188</v>
      </c>
      <c r="E87" s="175" t="s">
        <v>282</v>
      </c>
      <c r="F87" s="191" t="s">
        <v>283</v>
      </c>
      <c r="G87" s="170">
        <f t="shared" si="22"/>
        <v>0</v>
      </c>
      <c r="H87" s="170">
        <f t="shared" si="22"/>
        <v>0</v>
      </c>
      <c r="I87" s="170">
        <f t="shared" si="22"/>
        <v>0</v>
      </c>
      <c r="J87" s="170">
        <f t="shared" si="22"/>
        <v>0</v>
      </c>
      <c r="K87" s="171">
        <f>K89</f>
        <v>0</v>
      </c>
      <c r="L87" s="171">
        <f t="shared" ref="L87:R87" si="26">L89</f>
        <v>0</v>
      </c>
      <c r="M87" s="171">
        <f t="shared" si="26"/>
        <v>0</v>
      </c>
      <c r="N87" s="171">
        <f t="shared" si="26"/>
        <v>0</v>
      </c>
      <c r="O87" s="171">
        <f t="shared" si="26"/>
        <v>0</v>
      </c>
      <c r="P87" s="171">
        <f t="shared" si="26"/>
        <v>0</v>
      </c>
      <c r="Q87" s="171">
        <f t="shared" si="26"/>
        <v>0</v>
      </c>
      <c r="R87" s="171">
        <f t="shared" si="26"/>
        <v>0</v>
      </c>
    </row>
    <row r="88" spans="1:18" ht="12" hidden="1" customHeight="1">
      <c r="A88" s="172"/>
      <c r="B88" s="159"/>
      <c r="C88" s="173"/>
      <c r="D88" s="174"/>
      <c r="E88" s="168" t="s">
        <v>194</v>
      </c>
      <c r="F88" s="179" t="s">
        <v>284</v>
      </c>
      <c r="G88" s="170"/>
      <c r="H88" s="170"/>
      <c r="I88" s="170"/>
      <c r="J88" s="170"/>
      <c r="K88" s="171"/>
      <c r="L88" s="171"/>
      <c r="M88" s="171"/>
      <c r="N88" s="171"/>
      <c r="O88" s="171"/>
      <c r="P88" s="171"/>
      <c r="Q88" s="171"/>
      <c r="R88" s="171"/>
    </row>
    <row r="89" spans="1:18" ht="12" hidden="1" customHeight="1">
      <c r="A89" s="172">
        <v>2371</v>
      </c>
      <c r="B89" s="198" t="s">
        <v>257</v>
      </c>
      <c r="C89" s="182" t="s">
        <v>229</v>
      </c>
      <c r="D89" s="183" t="s">
        <v>13</v>
      </c>
      <c r="E89" s="168" t="s">
        <v>285</v>
      </c>
      <c r="F89" s="179"/>
      <c r="G89" s="170">
        <f t="shared" si="22"/>
        <v>0</v>
      </c>
      <c r="H89" s="170">
        <f t="shared" si="22"/>
        <v>0</v>
      </c>
      <c r="I89" s="170">
        <f t="shared" si="22"/>
        <v>0</v>
      </c>
      <c r="J89" s="170">
        <f t="shared" si="22"/>
        <v>0</v>
      </c>
      <c r="K89" s="171"/>
      <c r="L89" s="171"/>
      <c r="M89" s="171"/>
      <c r="N89" s="180"/>
      <c r="O89" s="180"/>
      <c r="P89" s="180"/>
      <c r="Q89" s="180"/>
      <c r="R89" s="180"/>
    </row>
    <row r="90" spans="1:18" ht="27" customHeight="1">
      <c r="A90" s="193">
        <v>2400</v>
      </c>
      <c r="B90" s="196" t="s">
        <v>286</v>
      </c>
      <c r="C90" s="173" t="s">
        <v>188</v>
      </c>
      <c r="D90" s="174" t="s">
        <v>188</v>
      </c>
      <c r="E90" s="197" t="s">
        <v>287</v>
      </c>
      <c r="F90" s="191" t="s">
        <v>288</v>
      </c>
      <c r="G90" s="164">
        <f t="shared" si="22"/>
        <v>213521.89200000002</v>
      </c>
      <c r="H90" s="164">
        <f t="shared" si="22"/>
        <v>330697.49200000003</v>
      </c>
      <c r="I90" s="164">
        <f t="shared" si="22"/>
        <v>744714.56900000002</v>
      </c>
      <c r="J90" s="164">
        <f t="shared" si="22"/>
        <v>772771.36900000006</v>
      </c>
      <c r="K90" s="199">
        <f t="shared" ref="K90:R90" si="27">K92+K96+K102+K110+K115+K122+K125+K131+K140</f>
        <v>10556.4</v>
      </c>
      <c r="L90" s="199">
        <f t="shared" si="27"/>
        <v>17711.8</v>
      </c>
      <c r="M90" s="199">
        <f t="shared" si="27"/>
        <v>28502.889000000003</v>
      </c>
      <c r="N90" s="199">
        <f t="shared" si="27"/>
        <v>34460.688999999998</v>
      </c>
      <c r="O90" s="200">
        <f t="shared" si="27"/>
        <v>202965.49200000003</v>
      </c>
      <c r="P90" s="200">
        <f t="shared" si="27"/>
        <v>312985.69200000004</v>
      </c>
      <c r="Q90" s="200">
        <f t="shared" si="27"/>
        <v>716211.68</v>
      </c>
      <c r="R90" s="200">
        <f t="shared" si="27"/>
        <v>738310.68</v>
      </c>
    </row>
    <row r="91" spans="1:18" ht="12.75" customHeight="1">
      <c r="A91" s="167"/>
      <c r="B91" s="159"/>
      <c r="C91" s="160"/>
      <c r="D91" s="161"/>
      <c r="E91" s="168" t="s">
        <v>191</v>
      </c>
      <c r="F91" s="194" t="s">
        <v>289</v>
      </c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</row>
    <row r="92" spans="1:18" ht="12" hidden="1" customHeight="1">
      <c r="A92" s="172">
        <v>2410</v>
      </c>
      <c r="B92" s="196" t="s">
        <v>286</v>
      </c>
      <c r="C92" s="173" t="s">
        <v>13</v>
      </c>
      <c r="D92" s="174" t="s">
        <v>188</v>
      </c>
      <c r="E92" s="175" t="s">
        <v>290</v>
      </c>
      <c r="F92" s="169"/>
      <c r="G92" s="170">
        <f t="shared" si="22"/>
        <v>0</v>
      </c>
      <c r="H92" s="170">
        <f t="shared" si="22"/>
        <v>0</v>
      </c>
      <c r="I92" s="170">
        <f t="shared" si="22"/>
        <v>0</v>
      </c>
      <c r="J92" s="170">
        <f t="shared" si="22"/>
        <v>0</v>
      </c>
      <c r="K92" s="171">
        <f>K94+K95</f>
        <v>0</v>
      </c>
      <c r="L92" s="171">
        <f t="shared" ref="L92:R92" si="28">L94+L95</f>
        <v>0</v>
      </c>
      <c r="M92" s="171">
        <f t="shared" si="28"/>
        <v>0</v>
      </c>
      <c r="N92" s="171">
        <f t="shared" si="28"/>
        <v>0</v>
      </c>
      <c r="O92" s="171">
        <f t="shared" si="28"/>
        <v>0</v>
      </c>
      <c r="P92" s="171">
        <f t="shared" si="28"/>
        <v>0</v>
      </c>
      <c r="Q92" s="171">
        <f t="shared" si="28"/>
        <v>0</v>
      </c>
      <c r="R92" s="171">
        <f t="shared" si="28"/>
        <v>0</v>
      </c>
    </row>
    <row r="93" spans="1:18" ht="12" hidden="1" customHeight="1">
      <c r="A93" s="172"/>
      <c r="B93" s="159"/>
      <c r="C93" s="173"/>
      <c r="D93" s="174"/>
      <c r="E93" s="168" t="s">
        <v>194</v>
      </c>
      <c r="F93" s="179" t="s">
        <v>291</v>
      </c>
      <c r="G93" s="170"/>
      <c r="H93" s="170"/>
      <c r="I93" s="170"/>
      <c r="J93" s="170"/>
      <c r="K93" s="171"/>
      <c r="L93" s="171"/>
      <c r="M93" s="171"/>
      <c r="N93" s="171"/>
      <c r="O93" s="171"/>
      <c r="P93" s="171"/>
      <c r="Q93" s="171"/>
      <c r="R93" s="171"/>
    </row>
    <row r="94" spans="1:18" ht="12" hidden="1" customHeight="1">
      <c r="A94" s="172">
        <v>2411</v>
      </c>
      <c r="B94" s="198" t="s">
        <v>286</v>
      </c>
      <c r="C94" s="182" t="s">
        <v>13</v>
      </c>
      <c r="D94" s="183" t="s">
        <v>13</v>
      </c>
      <c r="E94" s="168" t="s">
        <v>292</v>
      </c>
      <c r="F94" s="179"/>
      <c r="G94" s="170">
        <f t="shared" si="22"/>
        <v>0</v>
      </c>
      <c r="H94" s="170">
        <f t="shared" si="22"/>
        <v>0</v>
      </c>
      <c r="I94" s="170">
        <f t="shared" si="22"/>
        <v>0</v>
      </c>
      <c r="J94" s="170">
        <f t="shared" si="22"/>
        <v>0</v>
      </c>
      <c r="K94" s="171"/>
      <c r="L94" s="171"/>
      <c r="M94" s="171"/>
      <c r="N94" s="180"/>
      <c r="O94" s="180"/>
      <c r="P94" s="180"/>
      <c r="Q94" s="180"/>
      <c r="R94" s="180"/>
    </row>
    <row r="95" spans="1:18" ht="12" hidden="1" customHeight="1">
      <c r="A95" s="172">
        <v>2412</v>
      </c>
      <c r="B95" s="198" t="s">
        <v>286</v>
      </c>
      <c r="C95" s="182" t="s">
        <v>13</v>
      </c>
      <c r="D95" s="183" t="s">
        <v>182</v>
      </c>
      <c r="E95" s="168" t="s">
        <v>293</v>
      </c>
      <c r="F95" s="169" t="s">
        <v>294</v>
      </c>
      <c r="G95" s="170">
        <f t="shared" si="22"/>
        <v>0</v>
      </c>
      <c r="H95" s="170">
        <f t="shared" si="22"/>
        <v>0</v>
      </c>
      <c r="I95" s="170">
        <f t="shared" si="22"/>
        <v>0</v>
      </c>
      <c r="J95" s="170">
        <f t="shared" si="22"/>
        <v>0</v>
      </c>
      <c r="K95" s="171"/>
      <c r="L95" s="171"/>
      <c r="M95" s="171"/>
      <c r="N95" s="171"/>
      <c r="O95" s="171"/>
      <c r="P95" s="171"/>
      <c r="Q95" s="171"/>
      <c r="R95" s="171"/>
    </row>
    <row r="96" spans="1:18" ht="38.25" customHeight="1">
      <c r="A96" s="172">
        <v>2420</v>
      </c>
      <c r="B96" s="196" t="s">
        <v>286</v>
      </c>
      <c r="C96" s="173" t="s">
        <v>182</v>
      </c>
      <c r="D96" s="174" t="s">
        <v>188</v>
      </c>
      <c r="E96" s="175" t="s">
        <v>295</v>
      </c>
      <c r="F96" s="191" t="s">
        <v>296</v>
      </c>
      <c r="G96" s="154">
        <f t="shared" si="22"/>
        <v>0</v>
      </c>
      <c r="H96" s="154">
        <f t="shared" si="22"/>
        <v>312</v>
      </c>
      <c r="I96" s="154">
        <f t="shared" si="22"/>
        <v>5307.6890000000003</v>
      </c>
      <c r="J96" s="154">
        <f t="shared" si="22"/>
        <v>5619.6890000000003</v>
      </c>
      <c r="K96" s="185">
        <f>K98+K99+K100+K101</f>
        <v>0</v>
      </c>
      <c r="L96" s="185">
        <f t="shared" ref="L96:R96" si="29">L98+L99+L100+L101</f>
        <v>312</v>
      </c>
      <c r="M96" s="185">
        <f t="shared" si="29"/>
        <v>5307.6890000000003</v>
      </c>
      <c r="N96" s="185">
        <f t="shared" si="29"/>
        <v>5619.6890000000003</v>
      </c>
      <c r="O96" s="185">
        <f t="shared" si="29"/>
        <v>0</v>
      </c>
      <c r="P96" s="185">
        <f t="shared" si="29"/>
        <v>0</v>
      </c>
      <c r="Q96" s="185">
        <f t="shared" si="29"/>
        <v>0</v>
      </c>
      <c r="R96" s="185">
        <f t="shared" si="29"/>
        <v>0</v>
      </c>
    </row>
    <row r="97" spans="1:18" ht="12" customHeight="1">
      <c r="A97" s="172"/>
      <c r="B97" s="159"/>
      <c r="C97" s="173"/>
      <c r="D97" s="174"/>
      <c r="E97" s="168" t="s">
        <v>194</v>
      </c>
      <c r="F97" s="179" t="s">
        <v>297</v>
      </c>
      <c r="G97" s="170"/>
      <c r="H97" s="170"/>
      <c r="I97" s="170"/>
      <c r="J97" s="170"/>
      <c r="K97" s="171"/>
      <c r="L97" s="171"/>
      <c r="M97" s="171"/>
      <c r="N97" s="171"/>
      <c r="O97" s="171"/>
      <c r="P97" s="171"/>
      <c r="Q97" s="171"/>
      <c r="R97" s="171"/>
    </row>
    <row r="98" spans="1:18" s="210" customFormat="1" ht="13.5" customHeight="1">
      <c r="A98" s="201">
        <v>2421</v>
      </c>
      <c r="B98" s="202" t="s">
        <v>286</v>
      </c>
      <c r="C98" s="203" t="s">
        <v>182</v>
      </c>
      <c r="D98" s="204" t="s">
        <v>13</v>
      </c>
      <c r="E98" s="205" t="s">
        <v>298</v>
      </c>
      <c r="F98" s="206"/>
      <c r="G98" s="207">
        <f t="shared" si="22"/>
        <v>0</v>
      </c>
      <c r="H98" s="207">
        <f t="shared" si="22"/>
        <v>312</v>
      </c>
      <c r="I98" s="207">
        <f t="shared" si="22"/>
        <v>5307.6890000000003</v>
      </c>
      <c r="J98" s="207">
        <f t="shared" si="22"/>
        <v>5619.6890000000003</v>
      </c>
      <c r="K98" s="208">
        <f>[3]gjuxatntes!G34</f>
        <v>0</v>
      </c>
      <c r="L98" s="208">
        <f>[3]gjuxatntes!H34</f>
        <v>312</v>
      </c>
      <c r="M98" s="208">
        <f>[3]gjuxatntes!I34</f>
        <v>5307.6890000000003</v>
      </c>
      <c r="N98" s="208">
        <f>[3]gjuxatntes!J34</f>
        <v>5619.6890000000003</v>
      </c>
      <c r="O98" s="209">
        <f>[3]gjuxatntes!G153</f>
        <v>0</v>
      </c>
      <c r="P98" s="209">
        <f>[3]gjuxatntes!H153</f>
        <v>0</v>
      </c>
      <c r="Q98" s="209">
        <f>[3]gjuxatntes!I153</f>
        <v>0</v>
      </c>
      <c r="R98" s="209">
        <f>[3]gjuxatntes!J153</f>
        <v>0</v>
      </c>
    </row>
    <row r="99" spans="1:18" ht="0.75" customHeight="1">
      <c r="A99" s="201">
        <v>2422</v>
      </c>
      <c r="B99" s="202" t="s">
        <v>286</v>
      </c>
      <c r="C99" s="203" t="s">
        <v>182</v>
      </c>
      <c r="D99" s="204" t="s">
        <v>182</v>
      </c>
      <c r="E99" s="205" t="s">
        <v>299</v>
      </c>
      <c r="F99" s="211" t="s">
        <v>300</v>
      </c>
      <c r="G99" s="212">
        <f t="shared" si="22"/>
        <v>0</v>
      </c>
      <c r="H99" s="212">
        <f t="shared" si="22"/>
        <v>0</v>
      </c>
      <c r="I99" s="212">
        <f t="shared" si="22"/>
        <v>0</v>
      </c>
      <c r="J99" s="212">
        <f t="shared" si="22"/>
        <v>0</v>
      </c>
      <c r="K99" s="213"/>
      <c r="L99" s="213"/>
      <c r="M99" s="213"/>
      <c r="N99" s="213"/>
      <c r="O99" s="213"/>
      <c r="P99" s="213"/>
      <c r="Q99" s="213"/>
      <c r="R99" s="213"/>
    </row>
    <row r="100" spans="1:18" ht="12" customHeight="1">
      <c r="A100" s="201">
        <v>2423</v>
      </c>
      <c r="B100" s="202" t="s">
        <v>286</v>
      </c>
      <c r="C100" s="203" t="s">
        <v>182</v>
      </c>
      <c r="D100" s="204" t="s">
        <v>183</v>
      </c>
      <c r="E100" s="205" t="s">
        <v>301</v>
      </c>
      <c r="F100" s="211" t="s">
        <v>302</v>
      </c>
      <c r="G100" s="212">
        <f t="shared" si="22"/>
        <v>0</v>
      </c>
      <c r="H100" s="212">
        <f t="shared" si="22"/>
        <v>0</v>
      </c>
      <c r="I100" s="212">
        <f t="shared" si="22"/>
        <v>0</v>
      </c>
      <c r="J100" s="212">
        <f t="shared" si="22"/>
        <v>0</v>
      </c>
      <c r="K100" s="213"/>
      <c r="L100" s="213"/>
      <c r="M100" s="213"/>
      <c r="N100" s="213"/>
      <c r="O100" s="213"/>
      <c r="P100" s="213"/>
      <c r="Q100" s="213"/>
      <c r="R100" s="213"/>
    </row>
    <row r="101" spans="1:18" ht="12" customHeight="1">
      <c r="A101" s="201">
        <v>2424</v>
      </c>
      <c r="B101" s="202" t="s">
        <v>286</v>
      </c>
      <c r="C101" s="203" t="s">
        <v>182</v>
      </c>
      <c r="D101" s="204" t="s">
        <v>184</v>
      </c>
      <c r="E101" s="205" t="s">
        <v>303</v>
      </c>
      <c r="F101" s="211" t="s">
        <v>304</v>
      </c>
      <c r="G101" s="212">
        <f t="shared" si="22"/>
        <v>0</v>
      </c>
      <c r="H101" s="212">
        <f t="shared" si="22"/>
        <v>0</v>
      </c>
      <c r="I101" s="212">
        <f t="shared" si="22"/>
        <v>0</v>
      </c>
      <c r="J101" s="212">
        <f t="shared" si="22"/>
        <v>0</v>
      </c>
      <c r="K101" s="213"/>
      <c r="L101" s="213"/>
      <c r="M101" s="213"/>
      <c r="N101" s="213"/>
      <c r="O101" s="213"/>
      <c r="P101" s="213"/>
      <c r="Q101" s="213"/>
      <c r="R101" s="213"/>
    </row>
    <row r="102" spans="1:18" ht="12" customHeight="1">
      <c r="A102" s="201">
        <v>2430</v>
      </c>
      <c r="B102" s="214" t="s">
        <v>286</v>
      </c>
      <c r="C102" s="215" t="s">
        <v>183</v>
      </c>
      <c r="D102" s="216" t="s">
        <v>188</v>
      </c>
      <c r="E102" s="217" t="s">
        <v>305</v>
      </c>
      <c r="F102" s="211"/>
      <c r="G102" s="212">
        <f t="shared" si="22"/>
        <v>147651.69200000001</v>
      </c>
      <c r="H102" s="212">
        <f t="shared" si="22"/>
        <v>156483.69200000001</v>
      </c>
      <c r="I102" s="212">
        <f t="shared" si="22"/>
        <v>426531.42700000003</v>
      </c>
      <c r="J102" s="212">
        <f t="shared" si="22"/>
        <v>426531.42700000003</v>
      </c>
      <c r="K102" s="213">
        <f>K104+K105+K106+K107+K108+K109</f>
        <v>0</v>
      </c>
      <c r="L102" s="213">
        <f t="shared" ref="L102:R102" si="30">L104+L105+L106+L107+L108+L109</f>
        <v>0</v>
      </c>
      <c r="M102" s="213">
        <f t="shared" si="30"/>
        <v>0</v>
      </c>
      <c r="N102" s="213">
        <f t="shared" si="30"/>
        <v>0</v>
      </c>
      <c r="O102" s="213">
        <f t="shared" si="30"/>
        <v>147651.69200000001</v>
      </c>
      <c r="P102" s="213">
        <f t="shared" si="30"/>
        <v>156483.69200000001</v>
      </c>
      <c r="Q102" s="213">
        <f t="shared" si="30"/>
        <v>426531.42700000003</v>
      </c>
      <c r="R102" s="213">
        <f t="shared" si="30"/>
        <v>426531.42700000003</v>
      </c>
    </row>
    <row r="103" spans="1:18" ht="12" customHeight="1">
      <c r="A103" s="201"/>
      <c r="B103" s="218"/>
      <c r="C103" s="215"/>
      <c r="D103" s="216"/>
      <c r="E103" s="205" t="s">
        <v>194</v>
      </c>
      <c r="F103" s="206" t="s">
        <v>306</v>
      </c>
      <c r="G103" s="212"/>
      <c r="H103" s="212"/>
      <c r="I103" s="212"/>
      <c r="J103" s="212"/>
      <c r="K103" s="213"/>
      <c r="L103" s="213"/>
      <c r="M103" s="213"/>
      <c r="N103" s="213"/>
      <c r="O103" s="213"/>
      <c r="P103" s="213"/>
      <c r="Q103" s="213"/>
      <c r="R103" s="213"/>
    </row>
    <row r="104" spans="1:18" ht="12" customHeight="1">
      <c r="A104" s="201">
        <v>2431</v>
      </c>
      <c r="B104" s="202" t="s">
        <v>286</v>
      </c>
      <c r="C104" s="203" t="s">
        <v>183</v>
      </c>
      <c r="D104" s="204" t="s">
        <v>13</v>
      </c>
      <c r="E104" s="205" t="s">
        <v>307</v>
      </c>
      <c r="F104" s="206"/>
      <c r="G104" s="212">
        <f t="shared" si="22"/>
        <v>0</v>
      </c>
      <c r="H104" s="212">
        <f t="shared" si="22"/>
        <v>0</v>
      </c>
      <c r="I104" s="212">
        <f t="shared" si="22"/>
        <v>0</v>
      </c>
      <c r="J104" s="212">
        <f t="shared" si="22"/>
        <v>0</v>
      </c>
      <c r="K104" s="213"/>
      <c r="L104" s="213"/>
      <c r="M104" s="213"/>
      <c r="N104" s="219"/>
      <c r="O104" s="219"/>
      <c r="P104" s="219"/>
      <c r="Q104" s="219"/>
      <c r="R104" s="219"/>
    </row>
    <row r="105" spans="1:18" ht="12" customHeight="1">
      <c r="A105" s="201">
        <v>2432</v>
      </c>
      <c r="B105" s="202" t="s">
        <v>286</v>
      </c>
      <c r="C105" s="203" t="s">
        <v>183</v>
      </c>
      <c r="D105" s="204" t="s">
        <v>182</v>
      </c>
      <c r="E105" s="205" t="s">
        <v>308</v>
      </c>
      <c r="F105" s="211" t="s">
        <v>309</v>
      </c>
      <c r="G105" s="212">
        <f t="shared" si="22"/>
        <v>147651.69200000001</v>
      </c>
      <c r="H105" s="212">
        <f t="shared" si="22"/>
        <v>156483.69200000001</v>
      </c>
      <c r="I105" s="212">
        <f t="shared" si="22"/>
        <v>426531.42700000003</v>
      </c>
      <c r="J105" s="212">
        <f t="shared" si="22"/>
        <v>426531.42700000003</v>
      </c>
      <c r="K105" s="213"/>
      <c r="L105" s="213"/>
      <c r="M105" s="213"/>
      <c r="N105" s="213"/>
      <c r="O105" s="213">
        <f>[3]gazafikacum!G134</f>
        <v>147651.69200000001</v>
      </c>
      <c r="P105" s="213">
        <f>[3]gazafikacum!H134</f>
        <v>156483.69200000001</v>
      </c>
      <c r="Q105" s="213">
        <f>[3]gazafikacum!I134</f>
        <v>426531.42700000003</v>
      </c>
      <c r="R105" s="213">
        <f>[3]gazafikacum!J134</f>
        <v>426531.42700000003</v>
      </c>
    </row>
    <row r="106" spans="1:18" ht="12" customHeight="1">
      <c r="A106" s="201">
        <v>2433</v>
      </c>
      <c r="B106" s="202" t="s">
        <v>286</v>
      </c>
      <c r="C106" s="203" t="s">
        <v>183</v>
      </c>
      <c r="D106" s="204" t="s">
        <v>183</v>
      </c>
      <c r="E106" s="205" t="s">
        <v>310</v>
      </c>
      <c r="F106" s="211" t="s">
        <v>311</v>
      </c>
      <c r="G106" s="212">
        <f t="shared" si="22"/>
        <v>0</v>
      </c>
      <c r="H106" s="212">
        <f t="shared" si="22"/>
        <v>0</v>
      </c>
      <c r="I106" s="212">
        <f t="shared" si="22"/>
        <v>0</v>
      </c>
      <c r="J106" s="212">
        <f t="shared" si="22"/>
        <v>0</v>
      </c>
      <c r="K106" s="213"/>
      <c r="L106" s="213"/>
      <c r="M106" s="213"/>
      <c r="N106" s="213"/>
      <c r="O106" s="213"/>
      <c r="P106" s="213"/>
      <c r="Q106" s="213"/>
      <c r="R106" s="213"/>
    </row>
    <row r="107" spans="1:18" ht="12" customHeight="1">
      <c r="A107" s="201">
        <v>2434</v>
      </c>
      <c r="B107" s="202" t="s">
        <v>286</v>
      </c>
      <c r="C107" s="203" t="s">
        <v>183</v>
      </c>
      <c r="D107" s="204" t="s">
        <v>184</v>
      </c>
      <c r="E107" s="205" t="s">
        <v>312</v>
      </c>
      <c r="F107" s="211" t="s">
        <v>313</v>
      </c>
      <c r="G107" s="212">
        <f t="shared" si="22"/>
        <v>0</v>
      </c>
      <c r="H107" s="212">
        <f t="shared" si="22"/>
        <v>0</v>
      </c>
      <c r="I107" s="212">
        <f t="shared" si="22"/>
        <v>0</v>
      </c>
      <c r="J107" s="212">
        <f t="shared" si="22"/>
        <v>0</v>
      </c>
      <c r="K107" s="213"/>
      <c r="L107" s="213"/>
      <c r="M107" s="213"/>
      <c r="N107" s="213"/>
      <c r="O107" s="213"/>
      <c r="P107" s="213"/>
      <c r="Q107" s="213"/>
      <c r="R107" s="213"/>
    </row>
    <row r="108" spans="1:18" ht="12" customHeight="1">
      <c r="A108" s="201">
        <v>2435</v>
      </c>
      <c r="B108" s="202" t="s">
        <v>286</v>
      </c>
      <c r="C108" s="203" t="s">
        <v>183</v>
      </c>
      <c r="D108" s="204" t="s">
        <v>219</v>
      </c>
      <c r="E108" s="205" t="s">
        <v>314</v>
      </c>
      <c r="F108" s="211" t="s">
        <v>315</v>
      </c>
      <c r="G108" s="212">
        <f t="shared" si="22"/>
        <v>0</v>
      </c>
      <c r="H108" s="212">
        <f t="shared" si="22"/>
        <v>0</v>
      </c>
      <c r="I108" s="212">
        <f t="shared" si="22"/>
        <v>0</v>
      </c>
      <c r="J108" s="212">
        <f t="shared" si="22"/>
        <v>0</v>
      </c>
      <c r="K108" s="213"/>
      <c r="L108" s="213"/>
      <c r="M108" s="213"/>
      <c r="N108" s="213"/>
      <c r="O108" s="213"/>
      <c r="P108" s="213"/>
      <c r="Q108" s="213"/>
      <c r="R108" s="213"/>
    </row>
    <row r="109" spans="1:18" ht="12" customHeight="1">
      <c r="A109" s="201">
        <v>2436</v>
      </c>
      <c r="B109" s="202" t="s">
        <v>286</v>
      </c>
      <c r="C109" s="203" t="s">
        <v>183</v>
      </c>
      <c r="D109" s="204" t="s">
        <v>224</v>
      </c>
      <c r="E109" s="205" t="s">
        <v>316</v>
      </c>
      <c r="F109" s="211" t="s">
        <v>317</v>
      </c>
      <c r="G109" s="212">
        <f t="shared" si="22"/>
        <v>0</v>
      </c>
      <c r="H109" s="212">
        <f t="shared" si="22"/>
        <v>0</v>
      </c>
      <c r="I109" s="212">
        <f t="shared" si="22"/>
        <v>0</v>
      </c>
      <c r="J109" s="212">
        <f t="shared" si="22"/>
        <v>0</v>
      </c>
      <c r="K109" s="213"/>
      <c r="L109" s="213"/>
      <c r="M109" s="213"/>
      <c r="N109" s="213"/>
      <c r="O109" s="213"/>
      <c r="P109" s="213"/>
      <c r="Q109" s="213"/>
      <c r="R109" s="213"/>
    </row>
    <row r="110" spans="1:18" ht="12" customHeight="1">
      <c r="A110" s="201">
        <v>2440</v>
      </c>
      <c r="B110" s="214" t="s">
        <v>286</v>
      </c>
      <c r="C110" s="215" t="s">
        <v>184</v>
      </c>
      <c r="D110" s="216" t="s">
        <v>188</v>
      </c>
      <c r="E110" s="217" t="s">
        <v>318</v>
      </c>
      <c r="F110" s="211" t="s">
        <v>319</v>
      </c>
      <c r="G110" s="212">
        <f t="shared" si="22"/>
        <v>0</v>
      </c>
      <c r="H110" s="212">
        <f t="shared" si="22"/>
        <v>0</v>
      </c>
      <c r="I110" s="212">
        <f t="shared" si="22"/>
        <v>0</v>
      </c>
      <c r="J110" s="212">
        <f t="shared" si="22"/>
        <v>0</v>
      </c>
      <c r="K110" s="213">
        <f>K112+K113+K114</f>
        <v>0</v>
      </c>
      <c r="L110" s="213">
        <f t="shared" ref="L110:R110" si="31">L112+L113+L114</f>
        <v>0</v>
      </c>
      <c r="M110" s="213">
        <f t="shared" si="31"/>
        <v>0</v>
      </c>
      <c r="N110" s="213">
        <f t="shared" si="31"/>
        <v>0</v>
      </c>
      <c r="O110" s="213">
        <f t="shared" si="31"/>
        <v>0</v>
      </c>
      <c r="P110" s="213">
        <f t="shared" si="31"/>
        <v>0</v>
      </c>
      <c r="Q110" s="213">
        <f t="shared" si="31"/>
        <v>0</v>
      </c>
      <c r="R110" s="213">
        <f t="shared" si="31"/>
        <v>0</v>
      </c>
    </row>
    <row r="111" spans="1:18" ht="12" customHeight="1">
      <c r="A111" s="201"/>
      <c r="B111" s="218"/>
      <c r="C111" s="215"/>
      <c r="D111" s="216"/>
      <c r="E111" s="205" t="s">
        <v>194</v>
      </c>
      <c r="F111" s="206" t="s">
        <v>320</v>
      </c>
      <c r="G111" s="212"/>
      <c r="H111" s="212"/>
      <c r="I111" s="212"/>
      <c r="J111" s="212"/>
      <c r="K111" s="213"/>
      <c r="L111" s="213"/>
      <c r="M111" s="213"/>
      <c r="N111" s="213"/>
      <c r="O111" s="213"/>
      <c r="P111" s="213"/>
      <c r="Q111" s="213"/>
      <c r="R111" s="213"/>
    </row>
    <row r="112" spans="1:18" ht="12" customHeight="1">
      <c r="A112" s="201">
        <v>2441</v>
      </c>
      <c r="B112" s="202" t="s">
        <v>286</v>
      </c>
      <c r="C112" s="203" t="s">
        <v>184</v>
      </c>
      <c r="D112" s="204" t="s">
        <v>13</v>
      </c>
      <c r="E112" s="205" t="s">
        <v>321</v>
      </c>
      <c r="F112" s="206"/>
      <c r="G112" s="212">
        <f t="shared" si="22"/>
        <v>0</v>
      </c>
      <c r="H112" s="212">
        <f t="shared" si="22"/>
        <v>0</v>
      </c>
      <c r="I112" s="212">
        <f t="shared" si="22"/>
        <v>0</v>
      </c>
      <c r="J112" s="212">
        <f t="shared" si="22"/>
        <v>0</v>
      </c>
      <c r="K112" s="213"/>
      <c r="L112" s="213"/>
      <c r="M112" s="213"/>
      <c r="N112" s="219"/>
      <c r="O112" s="219"/>
      <c r="P112" s="219"/>
      <c r="Q112" s="219"/>
      <c r="R112" s="219"/>
    </row>
    <row r="113" spans="1:18" ht="12" customHeight="1">
      <c r="A113" s="201">
        <v>2442</v>
      </c>
      <c r="B113" s="202" t="s">
        <v>286</v>
      </c>
      <c r="C113" s="203" t="s">
        <v>184</v>
      </c>
      <c r="D113" s="204" t="s">
        <v>182</v>
      </c>
      <c r="E113" s="205" t="s">
        <v>322</v>
      </c>
      <c r="F113" s="211" t="s">
        <v>323</v>
      </c>
      <c r="G113" s="212">
        <f t="shared" si="22"/>
        <v>0</v>
      </c>
      <c r="H113" s="212">
        <f t="shared" si="22"/>
        <v>0</v>
      </c>
      <c r="I113" s="212">
        <f t="shared" si="22"/>
        <v>0</v>
      </c>
      <c r="J113" s="212">
        <f t="shared" si="22"/>
        <v>0</v>
      </c>
      <c r="K113" s="213"/>
      <c r="L113" s="213"/>
      <c r="M113" s="213"/>
      <c r="N113" s="213"/>
      <c r="O113" s="213"/>
      <c r="P113" s="213"/>
      <c r="Q113" s="213"/>
      <c r="R113" s="213"/>
    </row>
    <row r="114" spans="1:18" ht="10.5" customHeight="1">
      <c r="A114" s="201">
        <v>2443</v>
      </c>
      <c r="B114" s="202" t="s">
        <v>286</v>
      </c>
      <c r="C114" s="203" t="s">
        <v>184</v>
      </c>
      <c r="D114" s="204" t="s">
        <v>183</v>
      </c>
      <c r="E114" s="205" t="s">
        <v>324</v>
      </c>
      <c r="F114" s="211" t="s">
        <v>325</v>
      </c>
      <c r="G114" s="212">
        <f t="shared" si="22"/>
        <v>0</v>
      </c>
      <c r="H114" s="212">
        <f t="shared" si="22"/>
        <v>0</v>
      </c>
      <c r="I114" s="212">
        <f t="shared" si="22"/>
        <v>0</v>
      </c>
      <c r="J114" s="212">
        <f t="shared" si="22"/>
        <v>0</v>
      </c>
      <c r="K114" s="213"/>
      <c r="L114" s="213"/>
      <c r="M114" s="213"/>
      <c r="N114" s="213"/>
      <c r="O114" s="213"/>
      <c r="P114" s="213"/>
      <c r="Q114" s="213"/>
      <c r="R114" s="213"/>
    </row>
    <row r="115" spans="1:18" s="210" customFormat="1" ht="16.5" customHeight="1">
      <c r="A115" s="201">
        <v>2450</v>
      </c>
      <c r="B115" s="214" t="s">
        <v>286</v>
      </c>
      <c r="C115" s="215" t="s">
        <v>219</v>
      </c>
      <c r="D115" s="216" t="s">
        <v>188</v>
      </c>
      <c r="E115" s="217" t="s">
        <v>326</v>
      </c>
      <c r="F115" s="211" t="s">
        <v>327</v>
      </c>
      <c r="G115" s="220">
        <f t="shared" si="22"/>
        <v>130870.2</v>
      </c>
      <c r="H115" s="220">
        <f t="shared" si="22"/>
        <v>303901.8</v>
      </c>
      <c r="I115" s="220">
        <f t="shared" si="22"/>
        <v>507875.45300000004</v>
      </c>
      <c r="J115" s="220">
        <f t="shared" si="22"/>
        <v>600620.25300000003</v>
      </c>
      <c r="K115" s="221">
        <f>K117+K118+K119+K120+K121</f>
        <v>10556.4</v>
      </c>
      <c r="L115" s="221">
        <f t="shared" ref="L115:R115" si="32">L117+L118+L119+L120+L121</f>
        <v>17399.8</v>
      </c>
      <c r="M115" s="221">
        <f t="shared" si="32"/>
        <v>23195.200000000001</v>
      </c>
      <c r="N115" s="221">
        <f t="shared" si="32"/>
        <v>28841</v>
      </c>
      <c r="O115" s="221">
        <f t="shared" si="32"/>
        <v>120313.8</v>
      </c>
      <c r="P115" s="221">
        <f t="shared" si="32"/>
        <v>286502</v>
      </c>
      <c r="Q115" s="221">
        <f t="shared" si="32"/>
        <v>484680.25300000003</v>
      </c>
      <c r="R115" s="221">
        <f t="shared" si="32"/>
        <v>571779.25300000003</v>
      </c>
    </row>
    <row r="116" spans="1:18" ht="12" customHeight="1">
      <c r="A116" s="172"/>
      <c r="B116" s="159"/>
      <c r="C116" s="173"/>
      <c r="D116" s="174"/>
      <c r="E116" s="168" t="s">
        <v>194</v>
      </c>
      <c r="F116" s="195" t="s">
        <v>328</v>
      </c>
      <c r="G116" s="170"/>
      <c r="H116" s="170"/>
      <c r="I116" s="170"/>
      <c r="J116" s="170"/>
      <c r="K116" s="171"/>
      <c r="L116" s="171"/>
      <c r="M116" s="171"/>
      <c r="N116" s="171"/>
      <c r="O116" s="171"/>
      <c r="P116" s="171"/>
      <c r="Q116" s="171"/>
      <c r="R116" s="171"/>
    </row>
    <row r="117" spans="1:18" ht="10.5" customHeight="1">
      <c r="A117" s="172">
        <v>2451</v>
      </c>
      <c r="B117" s="198" t="s">
        <v>286</v>
      </c>
      <c r="C117" s="182" t="s">
        <v>219</v>
      </c>
      <c r="D117" s="183" t="s">
        <v>13</v>
      </c>
      <c r="E117" s="168" t="s">
        <v>329</v>
      </c>
      <c r="F117" s="179"/>
      <c r="G117" s="88">
        <f t="shared" si="22"/>
        <v>130870.2</v>
      </c>
      <c r="H117" s="88">
        <f t="shared" si="22"/>
        <v>303901.8</v>
      </c>
      <c r="I117" s="88">
        <f t="shared" si="22"/>
        <v>507875.45300000004</v>
      </c>
      <c r="J117" s="88">
        <f t="shared" si="22"/>
        <v>600620.25300000003</v>
      </c>
      <c r="K117" s="185">
        <f>'[3]chanap transp'!G32</f>
        <v>10556.4</v>
      </c>
      <c r="L117" s="185">
        <f>'[3]chanap transp'!H32</f>
        <v>17399.8</v>
      </c>
      <c r="M117" s="185">
        <f>'[3]chanap transp'!I32</f>
        <v>23195.200000000001</v>
      </c>
      <c r="N117" s="185">
        <f>'[3]chanap transp'!J32</f>
        <v>28841</v>
      </c>
      <c r="O117" s="189">
        <f>'[3]chanap transp'!G151</f>
        <v>120313.8</v>
      </c>
      <c r="P117" s="189">
        <f>'[3]chanap transp'!H151</f>
        <v>286502</v>
      </c>
      <c r="Q117" s="189">
        <f>'[3]chanap transp'!I151</f>
        <v>484680.25300000003</v>
      </c>
      <c r="R117" s="189">
        <f>'[3]chanap transp'!J151</f>
        <v>571779.25300000003</v>
      </c>
    </row>
    <row r="118" spans="1:18" ht="12" hidden="1" customHeight="1">
      <c r="A118" s="172">
        <v>2452</v>
      </c>
      <c r="B118" s="198" t="s">
        <v>286</v>
      </c>
      <c r="C118" s="182" t="s">
        <v>219</v>
      </c>
      <c r="D118" s="183" t="s">
        <v>182</v>
      </c>
      <c r="E118" s="168" t="s">
        <v>330</v>
      </c>
      <c r="F118" s="191" t="s">
        <v>331</v>
      </c>
      <c r="G118" s="170">
        <f t="shared" si="22"/>
        <v>0</v>
      </c>
      <c r="H118" s="170">
        <f t="shared" si="22"/>
        <v>0</v>
      </c>
      <c r="I118" s="170">
        <f t="shared" si="22"/>
        <v>0</v>
      </c>
      <c r="J118" s="170">
        <f t="shared" si="22"/>
        <v>0</v>
      </c>
      <c r="K118" s="171"/>
      <c r="L118" s="171"/>
      <c r="M118" s="171"/>
      <c r="N118" s="171"/>
      <c r="O118" s="171"/>
      <c r="P118" s="171"/>
      <c r="Q118" s="171"/>
      <c r="R118" s="171"/>
    </row>
    <row r="119" spans="1:18" ht="12" hidden="1" customHeight="1">
      <c r="A119" s="172">
        <v>2453</v>
      </c>
      <c r="B119" s="198" t="s">
        <v>286</v>
      </c>
      <c r="C119" s="182" t="s">
        <v>219</v>
      </c>
      <c r="D119" s="183" t="s">
        <v>183</v>
      </c>
      <c r="E119" s="168" t="s">
        <v>332</v>
      </c>
      <c r="F119" s="191" t="s">
        <v>333</v>
      </c>
      <c r="G119" s="170">
        <f t="shared" si="22"/>
        <v>0</v>
      </c>
      <c r="H119" s="170">
        <f t="shared" si="22"/>
        <v>0</v>
      </c>
      <c r="I119" s="170">
        <f t="shared" si="22"/>
        <v>0</v>
      </c>
      <c r="J119" s="170">
        <f t="shared" si="22"/>
        <v>0</v>
      </c>
      <c r="K119" s="171"/>
      <c r="L119" s="171"/>
      <c r="M119" s="171"/>
      <c r="N119" s="171"/>
      <c r="O119" s="171"/>
      <c r="P119" s="171"/>
      <c r="Q119" s="171"/>
      <c r="R119" s="171"/>
    </row>
    <row r="120" spans="1:18" ht="12" hidden="1" customHeight="1">
      <c r="A120" s="172">
        <v>2454</v>
      </c>
      <c r="B120" s="198" t="s">
        <v>286</v>
      </c>
      <c r="C120" s="182" t="s">
        <v>219</v>
      </c>
      <c r="D120" s="183" t="s">
        <v>184</v>
      </c>
      <c r="E120" s="168" t="s">
        <v>334</v>
      </c>
      <c r="F120" s="191" t="s">
        <v>335</v>
      </c>
      <c r="G120" s="170">
        <f t="shared" si="22"/>
        <v>0</v>
      </c>
      <c r="H120" s="170">
        <f t="shared" si="22"/>
        <v>0</v>
      </c>
      <c r="I120" s="170">
        <f t="shared" si="22"/>
        <v>0</v>
      </c>
      <c r="J120" s="170">
        <f t="shared" si="22"/>
        <v>0</v>
      </c>
      <c r="K120" s="171"/>
      <c r="L120" s="171"/>
      <c r="M120" s="171"/>
      <c r="N120" s="171"/>
      <c r="O120" s="171"/>
      <c r="P120" s="171"/>
      <c r="Q120" s="171"/>
      <c r="R120" s="171"/>
    </row>
    <row r="121" spans="1:18" ht="12" hidden="1" customHeight="1">
      <c r="A121" s="172">
        <v>2455</v>
      </c>
      <c r="B121" s="198" t="s">
        <v>286</v>
      </c>
      <c r="C121" s="182" t="s">
        <v>219</v>
      </c>
      <c r="D121" s="183" t="s">
        <v>219</v>
      </c>
      <c r="E121" s="168" t="s">
        <v>336</v>
      </c>
      <c r="F121" s="191" t="s">
        <v>337</v>
      </c>
      <c r="G121" s="170">
        <f t="shared" si="22"/>
        <v>0</v>
      </c>
      <c r="H121" s="170">
        <f t="shared" si="22"/>
        <v>0</v>
      </c>
      <c r="I121" s="170">
        <f t="shared" si="22"/>
        <v>0</v>
      </c>
      <c r="J121" s="170">
        <f t="shared" si="22"/>
        <v>0</v>
      </c>
      <c r="K121" s="171"/>
      <c r="L121" s="171"/>
      <c r="M121" s="171"/>
      <c r="N121" s="171"/>
      <c r="O121" s="171"/>
      <c r="P121" s="171"/>
      <c r="Q121" s="171"/>
      <c r="R121" s="171"/>
    </row>
    <row r="122" spans="1:18" ht="12" hidden="1" customHeight="1">
      <c r="A122" s="172">
        <v>2460</v>
      </c>
      <c r="B122" s="196" t="s">
        <v>286</v>
      </c>
      <c r="C122" s="173" t="s">
        <v>224</v>
      </c>
      <c r="D122" s="174" t="s">
        <v>188</v>
      </c>
      <c r="E122" s="175" t="s">
        <v>338</v>
      </c>
      <c r="F122" s="191" t="s">
        <v>339</v>
      </c>
      <c r="G122" s="170">
        <f t="shared" si="22"/>
        <v>0</v>
      </c>
      <c r="H122" s="170">
        <f t="shared" si="22"/>
        <v>0</v>
      </c>
      <c r="I122" s="170">
        <f t="shared" si="22"/>
        <v>0</v>
      </c>
      <c r="J122" s="170">
        <f t="shared" si="22"/>
        <v>0</v>
      </c>
      <c r="K122" s="171">
        <f>K124</f>
        <v>0</v>
      </c>
      <c r="L122" s="171">
        <f t="shared" ref="L122:R122" si="33">L124</f>
        <v>0</v>
      </c>
      <c r="M122" s="171">
        <f t="shared" si="33"/>
        <v>0</v>
      </c>
      <c r="N122" s="171">
        <f t="shared" si="33"/>
        <v>0</v>
      </c>
      <c r="O122" s="171">
        <f t="shared" si="33"/>
        <v>0</v>
      </c>
      <c r="P122" s="171">
        <f t="shared" si="33"/>
        <v>0</v>
      </c>
      <c r="Q122" s="171">
        <f t="shared" si="33"/>
        <v>0</v>
      </c>
      <c r="R122" s="171">
        <f t="shared" si="33"/>
        <v>0</v>
      </c>
    </row>
    <row r="123" spans="1:18" ht="12" hidden="1" customHeight="1">
      <c r="A123" s="172"/>
      <c r="B123" s="159"/>
      <c r="C123" s="173"/>
      <c r="D123" s="174"/>
      <c r="E123" s="168" t="s">
        <v>194</v>
      </c>
      <c r="F123" s="179" t="s">
        <v>340</v>
      </c>
      <c r="G123" s="170"/>
      <c r="H123" s="170"/>
      <c r="I123" s="170"/>
      <c r="J123" s="170"/>
      <c r="K123" s="171"/>
      <c r="L123" s="171"/>
      <c r="M123" s="171"/>
      <c r="N123" s="171"/>
      <c r="O123" s="171"/>
      <c r="P123" s="171"/>
      <c r="Q123" s="171"/>
      <c r="R123" s="171"/>
    </row>
    <row r="124" spans="1:18" ht="12" hidden="1" customHeight="1">
      <c r="A124" s="172">
        <v>2461</v>
      </c>
      <c r="B124" s="198" t="s">
        <v>286</v>
      </c>
      <c r="C124" s="182" t="s">
        <v>224</v>
      </c>
      <c r="D124" s="183" t="s">
        <v>13</v>
      </c>
      <c r="E124" s="168" t="s">
        <v>341</v>
      </c>
      <c r="F124" s="179"/>
      <c r="G124" s="170">
        <f t="shared" si="22"/>
        <v>0</v>
      </c>
      <c r="H124" s="170">
        <f t="shared" si="22"/>
        <v>0</v>
      </c>
      <c r="I124" s="170">
        <f t="shared" si="22"/>
        <v>0</v>
      </c>
      <c r="J124" s="170">
        <f t="shared" si="22"/>
        <v>0</v>
      </c>
      <c r="K124" s="171"/>
      <c r="L124" s="171"/>
      <c r="M124" s="171"/>
      <c r="N124" s="180"/>
      <c r="O124" s="180"/>
      <c r="P124" s="180"/>
      <c r="Q124" s="180"/>
      <c r="R124" s="180"/>
    </row>
    <row r="125" spans="1:18" ht="12" hidden="1" customHeight="1">
      <c r="A125" s="172">
        <v>2470</v>
      </c>
      <c r="B125" s="196" t="s">
        <v>286</v>
      </c>
      <c r="C125" s="173" t="s">
        <v>229</v>
      </c>
      <c r="D125" s="174" t="s">
        <v>188</v>
      </c>
      <c r="E125" s="175" t="s">
        <v>342</v>
      </c>
      <c r="F125" s="191" t="s">
        <v>340</v>
      </c>
      <c r="G125" s="170">
        <f t="shared" si="22"/>
        <v>0</v>
      </c>
      <c r="H125" s="170">
        <f t="shared" si="22"/>
        <v>0</v>
      </c>
      <c r="I125" s="170">
        <f t="shared" si="22"/>
        <v>0</v>
      </c>
      <c r="J125" s="170">
        <f t="shared" si="22"/>
        <v>0</v>
      </c>
      <c r="K125" s="171">
        <f>K127+K128+K129+K130</f>
        <v>0</v>
      </c>
      <c r="L125" s="171">
        <f t="shared" ref="L125:R125" si="34">L127+L128+L129+L130</f>
        <v>0</v>
      </c>
      <c r="M125" s="171">
        <f t="shared" si="34"/>
        <v>0</v>
      </c>
      <c r="N125" s="171">
        <f t="shared" si="34"/>
        <v>0</v>
      </c>
      <c r="O125" s="171">
        <f t="shared" si="34"/>
        <v>0</v>
      </c>
      <c r="P125" s="171">
        <f t="shared" si="34"/>
        <v>0</v>
      </c>
      <c r="Q125" s="171">
        <f t="shared" si="34"/>
        <v>0</v>
      </c>
      <c r="R125" s="171">
        <f t="shared" si="34"/>
        <v>0</v>
      </c>
    </row>
    <row r="126" spans="1:18" ht="12" hidden="1" customHeight="1">
      <c r="A126" s="172"/>
      <c r="B126" s="159"/>
      <c r="C126" s="173"/>
      <c r="D126" s="174"/>
      <c r="E126" s="168" t="s">
        <v>194</v>
      </c>
      <c r="F126" s="195" t="s">
        <v>343</v>
      </c>
      <c r="G126" s="170"/>
      <c r="H126" s="170"/>
      <c r="I126" s="170"/>
      <c r="J126" s="170"/>
      <c r="K126" s="171"/>
      <c r="L126" s="171"/>
      <c r="M126" s="171"/>
      <c r="N126" s="171"/>
      <c r="O126" s="171"/>
      <c r="P126" s="171"/>
      <c r="Q126" s="171"/>
      <c r="R126" s="171"/>
    </row>
    <row r="127" spans="1:18" ht="12" hidden="1" customHeight="1">
      <c r="A127" s="172">
        <v>2471</v>
      </c>
      <c r="B127" s="198" t="s">
        <v>286</v>
      </c>
      <c r="C127" s="182" t="s">
        <v>229</v>
      </c>
      <c r="D127" s="183" t="s">
        <v>13</v>
      </c>
      <c r="E127" s="168" t="s">
        <v>344</v>
      </c>
      <c r="F127" s="179"/>
      <c r="G127" s="170">
        <f t="shared" si="22"/>
        <v>0</v>
      </c>
      <c r="H127" s="170">
        <f t="shared" si="22"/>
        <v>0</v>
      </c>
      <c r="I127" s="170">
        <f t="shared" si="22"/>
        <v>0</v>
      </c>
      <c r="J127" s="170">
        <f t="shared" si="22"/>
        <v>0</v>
      </c>
      <c r="K127" s="171"/>
      <c r="L127" s="171"/>
      <c r="M127" s="171"/>
      <c r="N127" s="180"/>
      <c r="O127" s="180"/>
      <c r="P127" s="180"/>
      <c r="Q127" s="180"/>
      <c r="R127" s="180"/>
    </row>
    <row r="128" spans="1:18" ht="12" hidden="1" customHeight="1">
      <c r="A128" s="172">
        <v>2472</v>
      </c>
      <c r="B128" s="198" t="s">
        <v>286</v>
      </c>
      <c r="C128" s="182" t="s">
        <v>229</v>
      </c>
      <c r="D128" s="183" t="s">
        <v>182</v>
      </c>
      <c r="E128" s="168" t="s">
        <v>345</v>
      </c>
      <c r="F128" s="191" t="s">
        <v>346</v>
      </c>
      <c r="G128" s="170">
        <f t="shared" si="22"/>
        <v>0</v>
      </c>
      <c r="H128" s="170">
        <f t="shared" si="22"/>
        <v>0</v>
      </c>
      <c r="I128" s="170">
        <f t="shared" si="22"/>
        <v>0</v>
      </c>
      <c r="J128" s="170">
        <f t="shared" si="22"/>
        <v>0</v>
      </c>
      <c r="K128" s="171"/>
      <c r="L128" s="171"/>
      <c r="M128" s="171"/>
      <c r="N128" s="171"/>
      <c r="O128" s="171"/>
      <c r="P128" s="171"/>
      <c r="Q128" s="171"/>
      <c r="R128" s="171"/>
    </row>
    <row r="129" spans="1:18" ht="12" hidden="1" customHeight="1">
      <c r="A129" s="172">
        <v>2473</v>
      </c>
      <c r="B129" s="198" t="s">
        <v>286</v>
      </c>
      <c r="C129" s="182" t="s">
        <v>229</v>
      </c>
      <c r="D129" s="183" t="s">
        <v>183</v>
      </c>
      <c r="E129" s="168" t="s">
        <v>347</v>
      </c>
      <c r="F129" s="222" t="s">
        <v>348</v>
      </c>
      <c r="G129" s="170">
        <f t="shared" si="22"/>
        <v>0</v>
      </c>
      <c r="H129" s="170">
        <f t="shared" si="22"/>
        <v>0</v>
      </c>
      <c r="I129" s="170">
        <f t="shared" si="22"/>
        <v>0</v>
      </c>
      <c r="J129" s="170">
        <f t="shared" si="22"/>
        <v>0</v>
      </c>
      <c r="K129" s="171"/>
      <c r="L129" s="171"/>
      <c r="M129" s="171"/>
      <c r="N129" s="171"/>
      <c r="O129" s="171"/>
      <c r="P129" s="171"/>
      <c r="Q129" s="171"/>
      <c r="R129" s="171"/>
    </row>
    <row r="130" spans="1:18" ht="0.75" hidden="1" customHeight="1">
      <c r="A130" s="172">
        <v>2474</v>
      </c>
      <c r="B130" s="198" t="s">
        <v>286</v>
      </c>
      <c r="C130" s="182" t="s">
        <v>229</v>
      </c>
      <c r="D130" s="183" t="s">
        <v>184</v>
      </c>
      <c r="E130" s="168" t="s">
        <v>349</v>
      </c>
      <c r="F130" s="191" t="s">
        <v>350</v>
      </c>
      <c r="G130" s="170">
        <f t="shared" si="22"/>
        <v>0</v>
      </c>
      <c r="H130" s="170">
        <f t="shared" si="22"/>
        <v>0</v>
      </c>
      <c r="I130" s="170">
        <f t="shared" si="22"/>
        <v>0</v>
      </c>
      <c r="J130" s="170">
        <f t="shared" si="22"/>
        <v>0</v>
      </c>
      <c r="K130" s="171"/>
      <c r="L130" s="171"/>
      <c r="M130" s="171"/>
      <c r="N130" s="171"/>
      <c r="O130" s="171"/>
      <c r="P130" s="171"/>
      <c r="Q130" s="171"/>
      <c r="R130" s="171"/>
    </row>
    <row r="131" spans="1:18" ht="34.5" hidden="1" customHeight="1">
      <c r="A131" s="172">
        <v>2480</v>
      </c>
      <c r="B131" s="196" t="s">
        <v>286</v>
      </c>
      <c r="C131" s="173" t="s">
        <v>231</v>
      </c>
      <c r="D131" s="174" t="s">
        <v>188</v>
      </c>
      <c r="E131" s="175" t="s">
        <v>351</v>
      </c>
      <c r="F131" s="169" t="s">
        <v>352</v>
      </c>
      <c r="G131" s="170">
        <f t="shared" si="22"/>
        <v>0</v>
      </c>
      <c r="H131" s="170">
        <f t="shared" si="22"/>
        <v>0</v>
      </c>
      <c r="I131" s="170">
        <f t="shared" si="22"/>
        <v>0</v>
      </c>
      <c r="J131" s="170">
        <f t="shared" si="22"/>
        <v>0</v>
      </c>
      <c r="K131" s="171">
        <f>K133+K134+K135+K136+K137+K138+K139</f>
        <v>0</v>
      </c>
      <c r="L131" s="171">
        <f t="shared" ref="L131:R131" si="35">L133+L134+L135+L136+L137+L138+L139</f>
        <v>0</v>
      </c>
      <c r="M131" s="171">
        <f t="shared" si="35"/>
        <v>0</v>
      </c>
      <c r="N131" s="171">
        <f t="shared" si="35"/>
        <v>0</v>
      </c>
      <c r="O131" s="171">
        <f t="shared" si="35"/>
        <v>0</v>
      </c>
      <c r="P131" s="171">
        <f t="shared" si="35"/>
        <v>0</v>
      </c>
      <c r="Q131" s="171">
        <f t="shared" si="35"/>
        <v>0</v>
      </c>
      <c r="R131" s="171">
        <f t="shared" si="35"/>
        <v>0</v>
      </c>
    </row>
    <row r="132" spans="1:18" ht="12" hidden="1" customHeight="1">
      <c r="A132" s="172"/>
      <c r="B132" s="159"/>
      <c r="C132" s="173"/>
      <c r="D132" s="174"/>
      <c r="E132" s="168" t="s">
        <v>194</v>
      </c>
      <c r="F132" s="179" t="s">
        <v>353</v>
      </c>
      <c r="G132" s="170"/>
      <c r="H132" s="170"/>
      <c r="I132" s="170"/>
      <c r="J132" s="170"/>
      <c r="K132" s="171"/>
      <c r="L132" s="171"/>
      <c r="M132" s="171"/>
      <c r="N132" s="171"/>
      <c r="O132" s="171"/>
      <c r="P132" s="171"/>
      <c r="Q132" s="171"/>
      <c r="R132" s="171"/>
    </row>
    <row r="133" spans="1:18" ht="12" hidden="1" customHeight="1">
      <c r="A133" s="172">
        <v>2481</v>
      </c>
      <c r="B133" s="198" t="s">
        <v>286</v>
      </c>
      <c r="C133" s="182" t="s">
        <v>231</v>
      </c>
      <c r="D133" s="183" t="s">
        <v>13</v>
      </c>
      <c r="E133" s="168" t="s">
        <v>354</v>
      </c>
      <c r="F133" s="179"/>
      <c r="G133" s="170">
        <f t="shared" si="22"/>
        <v>0</v>
      </c>
      <c r="H133" s="170">
        <f t="shared" si="22"/>
        <v>0</v>
      </c>
      <c r="I133" s="170">
        <f t="shared" si="22"/>
        <v>0</v>
      </c>
      <c r="J133" s="170">
        <f t="shared" si="22"/>
        <v>0</v>
      </c>
      <c r="K133" s="171"/>
      <c r="L133" s="171"/>
      <c r="M133" s="171"/>
      <c r="N133" s="180"/>
      <c r="O133" s="180"/>
      <c r="P133" s="180"/>
      <c r="Q133" s="180"/>
      <c r="R133" s="180"/>
    </row>
    <row r="134" spans="1:18" ht="12" hidden="1" customHeight="1">
      <c r="A134" s="172">
        <v>2482</v>
      </c>
      <c r="B134" s="198" t="s">
        <v>286</v>
      </c>
      <c r="C134" s="182" t="s">
        <v>231</v>
      </c>
      <c r="D134" s="183" t="s">
        <v>182</v>
      </c>
      <c r="E134" s="168" t="s">
        <v>355</v>
      </c>
      <c r="F134" s="191" t="s">
        <v>356</v>
      </c>
      <c r="G134" s="170">
        <f t="shared" si="22"/>
        <v>0</v>
      </c>
      <c r="H134" s="170">
        <f t="shared" si="22"/>
        <v>0</v>
      </c>
      <c r="I134" s="170">
        <f t="shared" si="22"/>
        <v>0</v>
      </c>
      <c r="J134" s="170">
        <f t="shared" si="22"/>
        <v>0</v>
      </c>
      <c r="K134" s="171"/>
      <c r="L134" s="171"/>
      <c r="M134" s="171"/>
      <c r="N134" s="171"/>
      <c r="O134" s="171"/>
      <c r="P134" s="171"/>
      <c r="Q134" s="171"/>
      <c r="R134" s="171"/>
    </row>
    <row r="135" spans="1:18" ht="12" hidden="1" customHeight="1">
      <c r="A135" s="172">
        <v>2483</v>
      </c>
      <c r="B135" s="198" t="s">
        <v>286</v>
      </c>
      <c r="C135" s="182" t="s">
        <v>231</v>
      </c>
      <c r="D135" s="183" t="s">
        <v>183</v>
      </c>
      <c r="E135" s="168" t="s">
        <v>357</v>
      </c>
      <c r="F135" s="191" t="s">
        <v>358</v>
      </c>
      <c r="G135" s="170">
        <f t="shared" si="22"/>
        <v>0</v>
      </c>
      <c r="H135" s="170">
        <f t="shared" si="22"/>
        <v>0</v>
      </c>
      <c r="I135" s="170">
        <f t="shared" si="22"/>
        <v>0</v>
      </c>
      <c r="J135" s="170">
        <f t="shared" si="22"/>
        <v>0</v>
      </c>
      <c r="K135" s="171"/>
      <c r="L135" s="171"/>
      <c r="M135" s="171"/>
      <c r="N135" s="171"/>
      <c r="O135" s="171"/>
      <c r="P135" s="171"/>
      <c r="Q135" s="171"/>
      <c r="R135" s="171"/>
    </row>
    <row r="136" spans="1:18" ht="12" hidden="1" customHeight="1">
      <c r="A136" s="172">
        <v>2484</v>
      </c>
      <c r="B136" s="198" t="s">
        <v>286</v>
      </c>
      <c r="C136" s="182" t="s">
        <v>231</v>
      </c>
      <c r="D136" s="183" t="s">
        <v>184</v>
      </c>
      <c r="E136" s="168" t="s">
        <v>359</v>
      </c>
      <c r="F136" s="191" t="s">
        <v>360</v>
      </c>
      <c r="G136" s="170">
        <f t="shared" si="22"/>
        <v>0</v>
      </c>
      <c r="H136" s="170">
        <f t="shared" si="22"/>
        <v>0</v>
      </c>
      <c r="I136" s="170">
        <f t="shared" si="22"/>
        <v>0</v>
      </c>
      <c r="J136" s="170">
        <f t="shared" si="22"/>
        <v>0</v>
      </c>
      <c r="K136" s="171"/>
      <c r="L136" s="171"/>
      <c r="M136" s="171"/>
      <c r="N136" s="171"/>
      <c r="O136" s="171"/>
      <c r="P136" s="171"/>
      <c r="Q136" s="171"/>
      <c r="R136" s="171"/>
    </row>
    <row r="137" spans="1:18" ht="24" hidden="1" customHeight="1">
      <c r="A137" s="172">
        <v>2485</v>
      </c>
      <c r="B137" s="198" t="s">
        <v>286</v>
      </c>
      <c r="C137" s="182" t="s">
        <v>231</v>
      </c>
      <c r="D137" s="183" t="s">
        <v>219</v>
      </c>
      <c r="E137" s="168" t="s">
        <v>361</v>
      </c>
      <c r="F137" s="191" t="s">
        <v>362</v>
      </c>
      <c r="G137" s="170">
        <f t="shared" si="22"/>
        <v>0</v>
      </c>
      <c r="H137" s="170">
        <f t="shared" si="22"/>
        <v>0</v>
      </c>
      <c r="I137" s="170">
        <f t="shared" si="22"/>
        <v>0</v>
      </c>
      <c r="J137" s="170">
        <f t="shared" si="22"/>
        <v>0</v>
      </c>
      <c r="K137" s="171"/>
      <c r="L137" s="171"/>
      <c r="M137" s="171"/>
      <c r="N137" s="171"/>
      <c r="O137" s="171">
        <f>'[3]transp nax'!G150</f>
        <v>0</v>
      </c>
      <c r="P137" s="171">
        <f>'[3]transp nax'!H150</f>
        <v>0</v>
      </c>
      <c r="Q137" s="171">
        <f>'[3]transp nax'!I150</f>
        <v>0</v>
      </c>
      <c r="R137" s="171">
        <f>'[3]transp nax'!J150</f>
        <v>0</v>
      </c>
    </row>
    <row r="138" spans="1:18" ht="12" hidden="1" customHeight="1">
      <c r="A138" s="172">
        <v>2486</v>
      </c>
      <c r="B138" s="198" t="s">
        <v>286</v>
      </c>
      <c r="C138" s="182" t="s">
        <v>231</v>
      </c>
      <c r="D138" s="183" t="s">
        <v>224</v>
      </c>
      <c r="E138" s="168" t="s">
        <v>363</v>
      </c>
      <c r="F138" s="191" t="s">
        <v>364</v>
      </c>
      <c r="G138" s="170">
        <f t="shared" si="22"/>
        <v>0</v>
      </c>
      <c r="H138" s="170">
        <f t="shared" si="22"/>
        <v>0</v>
      </c>
      <c r="I138" s="170">
        <f t="shared" si="22"/>
        <v>0</v>
      </c>
      <c r="J138" s="170">
        <f t="shared" si="22"/>
        <v>0</v>
      </c>
      <c r="K138" s="171"/>
      <c r="L138" s="171"/>
      <c r="M138" s="171"/>
      <c r="N138" s="171"/>
      <c r="O138" s="171"/>
      <c r="P138" s="171"/>
      <c r="Q138" s="171"/>
      <c r="R138" s="171"/>
    </row>
    <row r="139" spans="1:18" ht="12" hidden="1" customHeight="1">
      <c r="A139" s="172">
        <v>2487</v>
      </c>
      <c r="B139" s="198" t="s">
        <v>286</v>
      </c>
      <c r="C139" s="182" t="s">
        <v>231</v>
      </c>
      <c r="D139" s="183" t="s">
        <v>229</v>
      </c>
      <c r="E139" s="168" t="s">
        <v>365</v>
      </c>
      <c r="F139" s="191" t="s">
        <v>366</v>
      </c>
      <c r="G139" s="170">
        <f t="shared" ref="G139:J202" si="36">K139+O139</f>
        <v>0</v>
      </c>
      <c r="H139" s="170">
        <f t="shared" si="36"/>
        <v>0</v>
      </c>
      <c r="I139" s="170">
        <f t="shared" si="36"/>
        <v>0</v>
      </c>
      <c r="J139" s="170">
        <f t="shared" si="36"/>
        <v>0</v>
      </c>
      <c r="K139" s="171">
        <f>'[3]ajl nax'!G32</f>
        <v>0</v>
      </c>
      <c r="L139" s="171">
        <f>'[3]ajl nax'!H32</f>
        <v>0</v>
      </c>
      <c r="M139" s="171">
        <f>'[3]ajl nax'!I32</f>
        <v>0</v>
      </c>
      <c r="N139" s="171">
        <f>'[3]ajl nax'!J32</f>
        <v>0</v>
      </c>
      <c r="O139" s="171">
        <f>'[3]ajl nax'!G150</f>
        <v>0</v>
      </c>
      <c r="P139" s="171">
        <f>'[3]ajl nax'!H150</f>
        <v>0</v>
      </c>
      <c r="Q139" s="171">
        <f>'[3]ajl nax'!I150</f>
        <v>0</v>
      </c>
      <c r="R139" s="171">
        <f>'[3]ajl nax'!J150</f>
        <v>0</v>
      </c>
    </row>
    <row r="140" spans="1:18" ht="35.25" customHeight="1">
      <c r="A140" s="172">
        <v>2490</v>
      </c>
      <c r="B140" s="196" t="s">
        <v>286</v>
      </c>
      <c r="C140" s="173" t="s">
        <v>367</v>
      </c>
      <c r="D140" s="174" t="s">
        <v>188</v>
      </c>
      <c r="E140" s="175" t="s">
        <v>368</v>
      </c>
      <c r="F140" s="191" t="s">
        <v>369</v>
      </c>
      <c r="G140" s="154">
        <f t="shared" si="36"/>
        <v>-65000</v>
      </c>
      <c r="H140" s="154">
        <f t="shared" si="36"/>
        <v>-130000</v>
      </c>
      <c r="I140" s="154">
        <f t="shared" si="36"/>
        <v>-195000</v>
      </c>
      <c r="J140" s="154">
        <f t="shared" si="36"/>
        <v>-260000</v>
      </c>
      <c r="K140" s="185">
        <f>K142</f>
        <v>0</v>
      </c>
      <c r="L140" s="185">
        <f t="shared" ref="L140:R140" si="37">L142</f>
        <v>0</v>
      </c>
      <c r="M140" s="185">
        <f t="shared" si="37"/>
        <v>0</v>
      </c>
      <c r="N140" s="185">
        <f t="shared" si="37"/>
        <v>0</v>
      </c>
      <c r="O140" s="185">
        <f t="shared" si="37"/>
        <v>-65000</v>
      </c>
      <c r="P140" s="185">
        <f t="shared" si="37"/>
        <v>-130000</v>
      </c>
      <c r="Q140" s="185">
        <f t="shared" si="37"/>
        <v>-195000</v>
      </c>
      <c r="R140" s="185">
        <f t="shared" si="37"/>
        <v>-260000</v>
      </c>
    </row>
    <row r="141" spans="1:18" ht="14.25" customHeight="1">
      <c r="A141" s="172"/>
      <c r="B141" s="159"/>
      <c r="C141" s="173"/>
      <c r="D141" s="174"/>
      <c r="E141" s="168" t="s">
        <v>194</v>
      </c>
      <c r="F141" s="179" t="s">
        <v>370</v>
      </c>
      <c r="G141" s="154"/>
      <c r="H141" s="154"/>
      <c r="I141" s="154"/>
      <c r="J141" s="154"/>
      <c r="K141" s="185"/>
      <c r="L141" s="185"/>
      <c r="M141" s="185"/>
      <c r="N141" s="185"/>
      <c r="O141" s="185"/>
      <c r="P141" s="185"/>
      <c r="Q141" s="185"/>
      <c r="R141" s="185"/>
    </row>
    <row r="142" spans="1:18" ht="35.25" customHeight="1">
      <c r="A142" s="172">
        <v>2491</v>
      </c>
      <c r="B142" s="198" t="s">
        <v>286</v>
      </c>
      <c r="C142" s="182" t="s">
        <v>367</v>
      </c>
      <c r="D142" s="183" t="s">
        <v>13</v>
      </c>
      <c r="E142" s="168" t="s">
        <v>368</v>
      </c>
      <c r="F142" s="179"/>
      <c r="G142" s="154">
        <f t="shared" si="36"/>
        <v>-65000</v>
      </c>
      <c r="H142" s="154">
        <f t="shared" si="36"/>
        <v>-130000</v>
      </c>
      <c r="I142" s="154">
        <f t="shared" si="36"/>
        <v>-195000</v>
      </c>
      <c r="J142" s="154">
        <f>N142+R142</f>
        <v>-260000</v>
      </c>
      <c r="K142" s="185">
        <f>'[3]tntes harab'!G34</f>
        <v>0</v>
      </c>
      <c r="L142" s="185">
        <f>'[3]tntes harab'!H34</f>
        <v>0</v>
      </c>
      <c r="M142" s="185">
        <f>'[3]tntes harab'!I34</f>
        <v>0</v>
      </c>
      <c r="N142" s="185">
        <f>'[3]tntes harab'!J34</f>
        <v>0</v>
      </c>
      <c r="O142" s="190">
        <f>'[3]tntes harab'!G152</f>
        <v>-65000</v>
      </c>
      <c r="P142" s="190">
        <f>'[3]tntes harab'!H152</f>
        <v>-130000</v>
      </c>
      <c r="Q142" s="190">
        <f>'[3]tntes harab'!I152</f>
        <v>-195000</v>
      </c>
      <c r="R142" s="190">
        <f>'[3]tntes harab'!J152</f>
        <v>-260000</v>
      </c>
    </row>
    <row r="143" spans="1:18" ht="60" customHeight="1">
      <c r="A143" s="193">
        <v>2500</v>
      </c>
      <c r="B143" s="196" t="s">
        <v>371</v>
      </c>
      <c r="C143" s="173" t="s">
        <v>188</v>
      </c>
      <c r="D143" s="174" t="s">
        <v>188</v>
      </c>
      <c r="E143" s="197" t="s">
        <v>372</v>
      </c>
      <c r="F143" s="191" t="s">
        <v>373</v>
      </c>
      <c r="G143" s="166">
        <f t="shared" si="36"/>
        <v>30607.111000000001</v>
      </c>
      <c r="H143" s="166">
        <f t="shared" si="36"/>
        <v>54162.2</v>
      </c>
      <c r="I143" s="166">
        <f t="shared" si="36"/>
        <v>75415.25</v>
      </c>
      <c r="J143" s="166">
        <f t="shared" si="36"/>
        <v>97707.95</v>
      </c>
      <c r="K143" s="199">
        <f>K145+K148+K151+K154+K157+K160</f>
        <v>27447.111000000001</v>
      </c>
      <c r="L143" s="199">
        <f t="shared" ref="L143:R143" si="38">L145+L148+L151+L154+L157+L160</f>
        <v>51002.2</v>
      </c>
      <c r="M143" s="199">
        <f t="shared" si="38"/>
        <v>72255.25</v>
      </c>
      <c r="N143" s="199">
        <f t="shared" si="38"/>
        <v>91890.15</v>
      </c>
      <c r="O143" s="199">
        <f t="shared" si="38"/>
        <v>3160</v>
      </c>
      <c r="P143" s="199">
        <f t="shared" si="38"/>
        <v>3160</v>
      </c>
      <c r="Q143" s="199">
        <f t="shared" si="38"/>
        <v>3160</v>
      </c>
      <c r="R143" s="199">
        <f t="shared" si="38"/>
        <v>5817.8</v>
      </c>
    </row>
    <row r="144" spans="1:18" ht="12.75" customHeight="1">
      <c r="A144" s="167"/>
      <c r="B144" s="159"/>
      <c r="C144" s="160"/>
      <c r="D144" s="161"/>
      <c r="E144" s="168" t="s">
        <v>191</v>
      </c>
      <c r="F144" s="194" t="s">
        <v>374</v>
      </c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</row>
    <row r="145" spans="1:18" ht="12" customHeight="1">
      <c r="A145" s="172">
        <v>2510</v>
      </c>
      <c r="B145" s="196" t="s">
        <v>371</v>
      </c>
      <c r="C145" s="173" t="s">
        <v>13</v>
      </c>
      <c r="D145" s="174" t="s">
        <v>188</v>
      </c>
      <c r="E145" s="175" t="s">
        <v>375</v>
      </c>
      <c r="F145" s="169"/>
      <c r="G145" s="154">
        <f t="shared" si="36"/>
        <v>26447.111000000001</v>
      </c>
      <c r="H145" s="154">
        <f t="shared" si="36"/>
        <v>46179.95</v>
      </c>
      <c r="I145" s="154">
        <f t="shared" si="36"/>
        <v>66184</v>
      </c>
      <c r="J145" s="154">
        <f t="shared" si="36"/>
        <v>88476.7</v>
      </c>
      <c r="K145" s="185">
        <f>K147</f>
        <v>26447.111000000001</v>
      </c>
      <c r="L145" s="185">
        <f t="shared" ref="L145:R145" si="39">L147</f>
        <v>46179.95</v>
      </c>
      <c r="M145" s="185">
        <f t="shared" si="39"/>
        <v>66184</v>
      </c>
      <c r="N145" s="185">
        <f t="shared" si="39"/>
        <v>85818.9</v>
      </c>
      <c r="O145" s="185">
        <f t="shared" si="39"/>
        <v>0</v>
      </c>
      <c r="P145" s="185">
        <f t="shared" si="39"/>
        <v>0</v>
      </c>
      <c r="Q145" s="185">
        <f t="shared" si="39"/>
        <v>0</v>
      </c>
      <c r="R145" s="185">
        <f t="shared" si="39"/>
        <v>2657.8</v>
      </c>
    </row>
    <row r="146" spans="1:18" ht="14.25" customHeight="1">
      <c r="A146" s="172"/>
      <c r="B146" s="159"/>
      <c r="C146" s="173"/>
      <c r="D146" s="174"/>
      <c r="E146" s="168" t="s">
        <v>194</v>
      </c>
      <c r="F146" s="179" t="s">
        <v>376</v>
      </c>
      <c r="G146" s="88"/>
      <c r="H146" s="88"/>
      <c r="I146" s="88"/>
      <c r="J146" s="88"/>
      <c r="K146" s="185"/>
      <c r="L146" s="185"/>
      <c r="M146" s="185"/>
      <c r="N146" s="185"/>
      <c r="O146" s="185"/>
      <c r="P146" s="185"/>
      <c r="Q146" s="185"/>
      <c r="R146" s="185"/>
    </row>
    <row r="147" spans="1:18" ht="19.5" customHeight="1">
      <c r="A147" s="172">
        <v>2511</v>
      </c>
      <c r="B147" s="198" t="s">
        <v>371</v>
      </c>
      <c r="C147" s="182" t="s">
        <v>13</v>
      </c>
      <c r="D147" s="183" t="s">
        <v>13</v>
      </c>
      <c r="E147" s="168" t="s">
        <v>375</v>
      </c>
      <c r="F147" s="179"/>
      <c r="G147" s="154">
        <f t="shared" si="36"/>
        <v>26447.111000000001</v>
      </c>
      <c r="H147" s="154">
        <f t="shared" si="36"/>
        <v>46179.95</v>
      </c>
      <c r="I147" s="154">
        <f t="shared" si="36"/>
        <v>66184</v>
      </c>
      <c r="J147" s="154">
        <f t="shared" si="36"/>
        <v>88476.7</v>
      </c>
      <c r="K147" s="185">
        <f>[3]axb!G32</f>
        <v>26447.111000000001</v>
      </c>
      <c r="L147" s="185">
        <f>[3]axb!H32</f>
        <v>46179.95</v>
      </c>
      <c r="M147" s="185">
        <f>[3]axb!I32</f>
        <v>66184</v>
      </c>
      <c r="N147" s="185">
        <f>[3]axb!J32</f>
        <v>85818.9</v>
      </c>
      <c r="O147" s="190">
        <f>[3]axb!G151</f>
        <v>0</v>
      </c>
      <c r="P147" s="190">
        <f>[3]axb!H151</f>
        <v>0</v>
      </c>
      <c r="Q147" s="190">
        <f>[3]axb!I151</f>
        <v>0</v>
      </c>
      <c r="R147" s="190">
        <f>[3]axb!J151</f>
        <v>2657.8</v>
      </c>
    </row>
    <row r="148" spans="1:18" ht="12" hidden="1" customHeight="1">
      <c r="A148" s="172">
        <v>2520</v>
      </c>
      <c r="B148" s="196" t="s">
        <v>371</v>
      </c>
      <c r="C148" s="173" t="s">
        <v>182</v>
      </c>
      <c r="D148" s="174" t="s">
        <v>188</v>
      </c>
      <c r="E148" s="175" t="s">
        <v>377</v>
      </c>
      <c r="F148" s="191" t="s">
        <v>378</v>
      </c>
      <c r="G148" s="88">
        <f t="shared" si="36"/>
        <v>0</v>
      </c>
      <c r="H148" s="88">
        <f t="shared" si="36"/>
        <v>0</v>
      </c>
      <c r="I148" s="88">
        <f t="shared" si="36"/>
        <v>0</v>
      </c>
      <c r="J148" s="88">
        <f t="shared" si="36"/>
        <v>0</v>
      </c>
      <c r="K148" s="185">
        <f>K150</f>
        <v>0</v>
      </c>
      <c r="L148" s="185">
        <f t="shared" ref="L148:R148" si="40">L150</f>
        <v>0</v>
      </c>
      <c r="M148" s="185">
        <f t="shared" si="40"/>
        <v>0</v>
      </c>
      <c r="N148" s="185">
        <f t="shared" si="40"/>
        <v>0</v>
      </c>
      <c r="O148" s="185">
        <f t="shared" si="40"/>
        <v>0</v>
      </c>
      <c r="P148" s="185">
        <f t="shared" si="40"/>
        <v>0</v>
      </c>
      <c r="Q148" s="185">
        <f t="shared" si="40"/>
        <v>0</v>
      </c>
      <c r="R148" s="185">
        <f t="shared" si="40"/>
        <v>0</v>
      </c>
    </row>
    <row r="149" spans="1:18" ht="12" hidden="1" customHeight="1">
      <c r="A149" s="172"/>
      <c r="B149" s="159"/>
      <c r="C149" s="173"/>
      <c r="D149" s="174"/>
      <c r="E149" s="168" t="s">
        <v>194</v>
      </c>
      <c r="F149" s="179" t="s">
        <v>379</v>
      </c>
      <c r="G149" s="88"/>
      <c r="H149" s="88"/>
      <c r="I149" s="88"/>
      <c r="J149" s="88"/>
      <c r="K149" s="185"/>
      <c r="L149" s="185"/>
      <c r="M149" s="185"/>
      <c r="N149" s="185"/>
      <c r="O149" s="185"/>
      <c r="P149" s="185"/>
      <c r="Q149" s="185"/>
      <c r="R149" s="185"/>
    </row>
    <row r="150" spans="1:18" ht="12" hidden="1" customHeight="1">
      <c r="A150" s="172">
        <v>2521</v>
      </c>
      <c r="B150" s="198" t="s">
        <v>371</v>
      </c>
      <c r="C150" s="182" t="s">
        <v>182</v>
      </c>
      <c r="D150" s="183" t="s">
        <v>13</v>
      </c>
      <c r="E150" s="168" t="s">
        <v>380</v>
      </c>
      <c r="F150" s="179"/>
      <c r="G150" s="88">
        <f t="shared" si="36"/>
        <v>0</v>
      </c>
      <c r="H150" s="88">
        <f t="shared" si="36"/>
        <v>0</v>
      </c>
      <c r="I150" s="88">
        <f t="shared" si="36"/>
        <v>0</v>
      </c>
      <c r="J150" s="88">
        <f t="shared" si="36"/>
        <v>0</v>
      </c>
      <c r="K150" s="185"/>
      <c r="L150" s="185"/>
      <c r="M150" s="185"/>
      <c r="N150" s="190"/>
      <c r="O150" s="190"/>
      <c r="P150" s="190"/>
      <c r="Q150" s="190"/>
      <c r="R150" s="190"/>
    </row>
    <row r="151" spans="1:18" ht="12" hidden="1" customHeight="1">
      <c r="A151" s="172">
        <v>2530</v>
      </c>
      <c r="B151" s="196" t="s">
        <v>371</v>
      </c>
      <c r="C151" s="173" t="s">
        <v>183</v>
      </c>
      <c r="D151" s="174" t="s">
        <v>188</v>
      </c>
      <c r="E151" s="175" t="s">
        <v>381</v>
      </c>
      <c r="F151" s="191" t="s">
        <v>382</v>
      </c>
      <c r="G151" s="88">
        <f t="shared" si="36"/>
        <v>0</v>
      </c>
      <c r="H151" s="88">
        <f t="shared" si="36"/>
        <v>0</v>
      </c>
      <c r="I151" s="88">
        <f t="shared" si="36"/>
        <v>0</v>
      </c>
      <c r="J151" s="88">
        <f t="shared" si="36"/>
        <v>0</v>
      </c>
      <c r="K151" s="185">
        <f>K153</f>
        <v>0</v>
      </c>
      <c r="L151" s="185">
        <f t="shared" ref="L151:R151" si="41">L153</f>
        <v>0</v>
      </c>
      <c r="M151" s="185">
        <f t="shared" si="41"/>
        <v>0</v>
      </c>
      <c r="N151" s="185">
        <f t="shared" si="41"/>
        <v>0</v>
      </c>
      <c r="O151" s="185">
        <f t="shared" si="41"/>
        <v>0</v>
      </c>
      <c r="P151" s="185">
        <f t="shared" si="41"/>
        <v>0</v>
      </c>
      <c r="Q151" s="185">
        <f t="shared" si="41"/>
        <v>0</v>
      </c>
      <c r="R151" s="185">
        <f t="shared" si="41"/>
        <v>0</v>
      </c>
    </row>
    <row r="152" spans="1:18" ht="12" hidden="1" customHeight="1">
      <c r="A152" s="172"/>
      <c r="B152" s="159"/>
      <c r="C152" s="173"/>
      <c r="D152" s="174"/>
      <c r="E152" s="168" t="s">
        <v>194</v>
      </c>
      <c r="F152" s="179" t="s">
        <v>383</v>
      </c>
      <c r="G152" s="88"/>
      <c r="H152" s="88"/>
      <c r="I152" s="88"/>
      <c r="J152" s="88"/>
      <c r="K152" s="185"/>
      <c r="L152" s="185"/>
      <c r="M152" s="185"/>
      <c r="N152" s="185"/>
      <c r="O152" s="185"/>
      <c r="P152" s="185"/>
      <c r="Q152" s="185"/>
      <c r="R152" s="185"/>
    </row>
    <row r="153" spans="1:18" ht="12" hidden="1" customHeight="1">
      <c r="A153" s="172">
        <v>2531</v>
      </c>
      <c r="B153" s="198" t="s">
        <v>371</v>
      </c>
      <c r="C153" s="182" t="s">
        <v>183</v>
      </c>
      <c r="D153" s="183" t="s">
        <v>13</v>
      </c>
      <c r="E153" s="168" t="s">
        <v>381</v>
      </c>
      <c r="F153" s="179"/>
      <c r="G153" s="88">
        <f t="shared" si="36"/>
        <v>0</v>
      </c>
      <c r="H153" s="88">
        <f t="shared" si="36"/>
        <v>0</v>
      </c>
      <c r="I153" s="88">
        <f t="shared" si="36"/>
        <v>0</v>
      </c>
      <c r="J153" s="88">
        <f t="shared" si="36"/>
        <v>0</v>
      </c>
      <c r="K153" s="185"/>
      <c r="L153" s="185"/>
      <c r="M153" s="185"/>
      <c r="N153" s="190"/>
      <c r="O153" s="190"/>
      <c r="P153" s="190"/>
      <c r="Q153" s="190"/>
      <c r="R153" s="190"/>
    </row>
    <row r="154" spans="1:18" ht="12" hidden="1" customHeight="1">
      <c r="A154" s="172">
        <v>2540</v>
      </c>
      <c r="B154" s="196" t="s">
        <v>371</v>
      </c>
      <c r="C154" s="173" t="s">
        <v>184</v>
      </c>
      <c r="D154" s="174" t="s">
        <v>188</v>
      </c>
      <c r="E154" s="175" t="s">
        <v>384</v>
      </c>
      <c r="F154" s="191" t="s">
        <v>385</v>
      </c>
      <c r="G154" s="88">
        <f t="shared" si="36"/>
        <v>0</v>
      </c>
      <c r="H154" s="88">
        <f t="shared" si="36"/>
        <v>0</v>
      </c>
      <c r="I154" s="88">
        <f t="shared" si="36"/>
        <v>0</v>
      </c>
      <c r="J154" s="88">
        <f t="shared" si="36"/>
        <v>0</v>
      </c>
      <c r="K154" s="185">
        <f>K156</f>
        <v>0</v>
      </c>
      <c r="L154" s="185">
        <f t="shared" ref="L154:R154" si="42">L156</f>
        <v>0</v>
      </c>
      <c r="M154" s="185">
        <f t="shared" si="42"/>
        <v>0</v>
      </c>
      <c r="N154" s="185">
        <f t="shared" si="42"/>
        <v>0</v>
      </c>
      <c r="O154" s="185">
        <f t="shared" si="42"/>
        <v>0</v>
      </c>
      <c r="P154" s="185">
        <f t="shared" si="42"/>
        <v>0</v>
      </c>
      <c r="Q154" s="185">
        <f t="shared" si="42"/>
        <v>0</v>
      </c>
      <c r="R154" s="185">
        <f t="shared" si="42"/>
        <v>0</v>
      </c>
    </row>
    <row r="155" spans="1:18" ht="12" hidden="1" customHeight="1">
      <c r="A155" s="172"/>
      <c r="B155" s="159"/>
      <c r="C155" s="173"/>
      <c r="D155" s="174"/>
      <c r="E155" s="168" t="s">
        <v>194</v>
      </c>
      <c r="F155" s="179" t="s">
        <v>386</v>
      </c>
      <c r="G155" s="88"/>
      <c r="H155" s="88"/>
      <c r="I155" s="88"/>
      <c r="J155" s="88"/>
      <c r="K155" s="185"/>
      <c r="L155" s="185"/>
      <c r="M155" s="185"/>
      <c r="N155" s="185"/>
      <c r="O155" s="185"/>
      <c r="P155" s="185"/>
      <c r="Q155" s="185"/>
      <c r="R155" s="185"/>
    </row>
    <row r="156" spans="1:18" ht="12" hidden="1" customHeight="1">
      <c r="A156" s="172">
        <v>2541</v>
      </c>
      <c r="B156" s="198" t="s">
        <v>371</v>
      </c>
      <c r="C156" s="182" t="s">
        <v>184</v>
      </c>
      <c r="D156" s="183" t="s">
        <v>13</v>
      </c>
      <c r="E156" s="168" t="s">
        <v>384</v>
      </c>
      <c r="F156" s="179"/>
      <c r="G156" s="88">
        <f t="shared" si="36"/>
        <v>0</v>
      </c>
      <c r="H156" s="88">
        <f t="shared" si="36"/>
        <v>0</v>
      </c>
      <c r="I156" s="88">
        <f t="shared" si="36"/>
        <v>0</v>
      </c>
      <c r="J156" s="88">
        <f t="shared" si="36"/>
        <v>0</v>
      </c>
      <c r="K156" s="185"/>
      <c r="L156" s="185"/>
      <c r="M156" s="185"/>
      <c r="N156" s="190"/>
      <c r="O156" s="190"/>
      <c r="P156" s="190"/>
      <c r="Q156" s="190"/>
      <c r="R156" s="190"/>
    </row>
    <row r="157" spans="1:18" ht="12" hidden="1" customHeight="1">
      <c r="A157" s="172">
        <v>2550</v>
      </c>
      <c r="B157" s="196" t="s">
        <v>371</v>
      </c>
      <c r="C157" s="173" t="s">
        <v>219</v>
      </c>
      <c r="D157" s="174" t="s">
        <v>188</v>
      </c>
      <c r="E157" s="175" t="s">
        <v>387</v>
      </c>
      <c r="F157" s="191" t="s">
        <v>388</v>
      </c>
      <c r="G157" s="88">
        <f t="shared" si="36"/>
        <v>0</v>
      </c>
      <c r="H157" s="88">
        <f t="shared" si="36"/>
        <v>0</v>
      </c>
      <c r="I157" s="88">
        <f t="shared" si="36"/>
        <v>0</v>
      </c>
      <c r="J157" s="88">
        <f t="shared" si="36"/>
        <v>0</v>
      </c>
      <c r="K157" s="185">
        <f>K159</f>
        <v>0</v>
      </c>
      <c r="L157" s="185">
        <f t="shared" ref="L157:R157" si="43">L159</f>
        <v>0</v>
      </c>
      <c r="M157" s="185">
        <f t="shared" si="43"/>
        <v>0</v>
      </c>
      <c r="N157" s="185">
        <f t="shared" si="43"/>
        <v>0</v>
      </c>
      <c r="O157" s="185">
        <f t="shared" si="43"/>
        <v>0</v>
      </c>
      <c r="P157" s="185">
        <f t="shared" si="43"/>
        <v>0</v>
      </c>
      <c r="Q157" s="185">
        <f t="shared" si="43"/>
        <v>0</v>
      </c>
      <c r="R157" s="185">
        <f t="shared" si="43"/>
        <v>0</v>
      </c>
    </row>
    <row r="158" spans="1:18" ht="12" hidden="1" customHeight="1">
      <c r="A158" s="172"/>
      <c r="B158" s="159"/>
      <c r="C158" s="173"/>
      <c r="D158" s="174"/>
      <c r="E158" s="168" t="s">
        <v>194</v>
      </c>
      <c r="F158" s="179" t="s">
        <v>389</v>
      </c>
      <c r="G158" s="88"/>
      <c r="H158" s="88"/>
      <c r="I158" s="88"/>
      <c r="J158" s="88"/>
      <c r="K158" s="185"/>
      <c r="L158" s="185"/>
      <c r="M158" s="185"/>
      <c r="N158" s="185"/>
      <c r="O158" s="185"/>
      <c r="P158" s="185"/>
      <c r="Q158" s="185"/>
      <c r="R158" s="185"/>
    </row>
    <row r="159" spans="1:18" ht="12" hidden="1" customHeight="1">
      <c r="A159" s="172">
        <v>2551</v>
      </c>
      <c r="B159" s="198" t="s">
        <v>371</v>
      </c>
      <c r="C159" s="182" t="s">
        <v>219</v>
      </c>
      <c r="D159" s="183" t="s">
        <v>13</v>
      </c>
      <c r="E159" s="168" t="s">
        <v>387</v>
      </c>
      <c r="F159" s="179"/>
      <c r="G159" s="88">
        <f t="shared" si="36"/>
        <v>0</v>
      </c>
      <c r="H159" s="88">
        <f t="shared" si="36"/>
        <v>0</v>
      </c>
      <c r="I159" s="88">
        <f t="shared" si="36"/>
        <v>0</v>
      </c>
      <c r="J159" s="88">
        <f t="shared" si="36"/>
        <v>0</v>
      </c>
      <c r="K159" s="185"/>
      <c r="L159" s="185"/>
      <c r="M159" s="185"/>
      <c r="N159" s="190"/>
      <c r="O159" s="190"/>
      <c r="P159" s="190"/>
      <c r="Q159" s="190"/>
      <c r="R159" s="190"/>
    </row>
    <row r="160" spans="1:18" ht="42" customHeight="1">
      <c r="A160" s="172">
        <v>2560</v>
      </c>
      <c r="B160" s="196" t="s">
        <v>371</v>
      </c>
      <c r="C160" s="173" t="s">
        <v>224</v>
      </c>
      <c r="D160" s="174" t="s">
        <v>188</v>
      </c>
      <c r="E160" s="175" t="s">
        <v>390</v>
      </c>
      <c r="F160" s="191" t="s">
        <v>391</v>
      </c>
      <c r="G160" s="154">
        <f t="shared" si="36"/>
        <v>4160</v>
      </c>
      <c r="H160" s="154">
        <f t="shared" si="36"/>
        <v>7982.25</v>
      </c>
      <c r="I160" s="154">
        <f t="shared" si="36"/>
        <v>9231.25</v>
      </c>
      <c r="J160" s="154">
        <f t="shared" si="36"/>
        <v>9231.25</v>
      </c>
      <c r="K160" s="185">
        <f>K162</f>
        <v>1000</v>
      </c>
      <c r="L160" s="185">
        <f t="shared" ref="L160:R160" si="44">L162</f>
        <v>4822.25</v>
      </c>
      <c r="M160" s="185">
        <f t="shared" si="44"/>
        <v>6071.25</v>
      </c>
      <c r="N160" s="185">
        <f t="shared" si="44"/>
        <v>6071.25</v>
      </c>
      <c r="O160" s="185">
        <f t="shared" si="44"/>
        <v>3160</v>
      </c>
      <c r="P160" s="185">
        <f t="shared" si="44"/>
        <v>3160</v>
      </c>
      <c r="Q160" s="185">
        <f t="shared" si="44"/>
        <v>3160</v>
      </c>
      <c r="R160" s="185">
        <f t="shared" si="44"/>
        <v>3160</v>
      </c>
    </row>
    <row r="161" spans="1:18" ht="12.75" customHeight="1">
      <c r="A161" s="172"/>
      <c r="B161" s="159"/>
      <c r="C161" s="173"/>
      <c r="D161" s="174"/>
      <c r="E161" s="168" t="s">
        <v>194</v>
      </c>
      <c r="F161" s="179" t="s">
        <v>392</v>
      </c>
      <c r="G161" s="154"/>
      <c r="H161" s="154"/>
      <c r="I161" s="154"/>
      <c r="J161" s="154"/>
      <c r="K161" s="171"/>
      <c r="L161" s="171"/>
      <c r="M161" s="171"/>
      <c r="N161" s="171"/>
      <c r="O161" s="171"/>
      <c r="P161" s="171"/>
      <c r="Q161" s="171"/>
      <c r="R161" s="171"/>
    </row>
    <row r="162" spans="1:18" ht="38.25" customHeight="1">
      <c r="A162" s="172">
        <v>2561</v>
      </c>
      <c r="B162" s="198" t="s">
        <v>371</v>
      </c>
      <c r="C162" s="182" t="s">
        <v>224</v>
      </c>
      <c r="D162" s="183" t="s">
        <v>13</v>
      </c>
      <c r="E162" s="168" t="s">
        <v>390</v>
      </c>
      <c r="F162" s="179"/>
      <c r="G162" s="154">
        <f t="shared" si="36"/>
        <v>4160</v>
      </c>
      <c r="H162" s="154">
        <f t="shared" si="36"/>
        <v>7982.25</v>
      </c>
      <c r="I162" s="154">
        <f t="shared" si="36"/>
        <v>9231.25</v>
      </c>
      <c r="J162" s="154">
        <f t="shared" si="36"/>
        <v>9231.25</v>
      </c>
      <c r="K162" s="185">
        <f>'[3]srgaka mig'!G32</f>
        <v>1000</v>
      </c>
      <c r="L162" s="185">
        <f>'[3]srgaka mig'!H32</f>
        <v>4822.25</v>
      </c>
      <c r="M162" s="185">
        <f>'[3]srgaka mig'!I32</f>
        <v>6071.25</v>
      </c>
      <c r="N162" s="185">
        <f>'[3]srgaka mig'!J32</f>
        <v>6071.25</v>
      </c>
      <c r="O162" s="190">
        <f>'[3]srgaka mig'!G151</f>
        <v>3160</v>
      </c>
      <c r="P162" s="190">
        <f>'[3]srgaka mig'!H151</f>
        <v>3160</v>
      </c>
      <c r="Q162" s="190">
        <f>'[3]srgaka mig'!I151</f>
        <v>3160</v>
      </c>
      <c r="R162" s="190">
        <f>'[3]srgaka mig'!J151</f>
        <v>3160</v>
      </c>
    </row>
    <row r="163" spans="1:18" s="229" customFormat="1" ht="60.75" customHeight="1">
      <c r="A163" s="223">
        <v>2600</v>
      </c>
      <c r="B163" s="224" t="s">
        <v>393</v>
      </c>
      <c r="C163" s="225" t="s">
        <v>188</v>
      </c>
      <c r="D163" s="226" t="s">
        <v>188</v>
      </c>
      <c r="E163" s="227" t="s">
        <v>394</v>
      </c>
      <c r="F163" s="228" t="s">
        <v>395</v>
      </c>
      <c r="G163" s="164">
        <f t="shared" si="36"/>
        <v>222640.1</v>
      </c>
      <c r="H163" s="164">
        <f t="shared" si="36"/>
        <v>352034.10600000003</v>
      </c>
      <c r="I163" s="164">
        <f t="shared" si="36"/>
        <v>577613.5</v>
      </c>
      <c r="J163" s="164">
        <f t="shared" si="36"/>
        <v>718759.84400000004</v>
      </c>
      <c r="K163" s="200">
        <f>K165+K168+K171+K174+K177+K180</f>
        <v>10835.1</v>
      </c>
      <c r="L163" s="200">
        <f t="shared" ref="L163:R163" si="45">L165+L168+L171+L174+L177+L180</f>
        <v>20866.606</v>
      </c>
      <c r="M163" s="200">
        <f t="shared" si="45"/>
        <v>27083.5</v>
      </c>
      <c r="N163" s="200">
        <f t="shared" si="45"/>
        <v>31439.8</v>
      </c>
      <c r="O163" s="200">
        <f t="shared" si="45"/>
        <v>211805</v>
      </c>
      <c r="P163" s="200">
        <f t="shared" si="45"/>
        <v>331167.5</v>
      </c>
      <c r="Q163" s="200">
        <f t="shared" si="45"/>
        <v>550530</v>
      </c>
      <c r="R163" s="199">
        <f t="shared" si="45"/>
        <v>687320.04399999999</v>
      </c>
    </row>
    <row r="164" spans="1:18" ht="12.75" customHeight="1">
      <c r="A164" s="167"/>
      <c r="B164" s="159"/>
      <c r="C164" s="160"/>
      <c r="D164" s="161"/>
      <c r="E164" s="168" t="s">
        <v>191</v>
      </c>
      <c r="F164" s="194" t="s">
        <v>396</v>
      </c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</row>
    <row r="165" spans="1:18" ht="23.25" customHeight="1">
      <c r="A165" s="172">
        <v>2610</v>
      </c>
      <c r="B165" s="196" t="s">
        <v>393</v>
      </c>
      <c r="C165" s="173" t="s">
        <v>13</v>
      </c>
      <c r="D165" s="174" t="s">
        <v>188</v>
      </c>
      <c r="E165" s="175" t="s">
        <v>397</v>
      </c>
      <c r="F165" s="169"/>
      <c r="G165" s="154">
        <f t="shared" si="36"/>
        <v>205715</v>
      </c>
      <c r="H165" s="154">
        <f t="shared" si="36"/>
        <v>208303</v>
      </c>
      <c r="I165" s="154">
        <f t="shared" si="36"/>
        <v>311907.09999999998</v>
      </c>
      <c r="J165" s="154">
        <f t="shared" si="36"/>
        <v>445545.076</v>
      </c>
      <c r="K165" s="185">
        <f>'[3]bnak shin'!G32</f>
        <v>2350</v>
      </c>
      <c r="L165" s="185">
        <f>'[3]bnak shin'!H32</f>
        <v>4938</v>
      </c>
      <c r="M165" s="185">
        <f>'[3]bnak shin'!I32</f>
        <v>8542.1</v>
      </c>
      <c r="N165" s="185">
        <f>'[3]bnak shin'!J32</f>
        <v>10448.5</v>
      </c>
      <c r="O165" s="185">
        <f>'[3]bnak shin'!G150</f>
        <v>203365</v>
      </c>
      <c r="P165" s="185">
        <f>'[3]bnak shin'!H150</f>
        <v>203365</v>
      </c>
      <c r="Q165" s="185">
        <f>'[3]bnak shin'!I150</f>
        <v>303365</v>
      </c>
      <c r="R165" s="185">
        <f>'[3]bnak shin'!J150</f>
        <v>435096.576</v>
      </c>
    </row>
    <row r="166" spans="1:18" ht="13.5" customHeight="1">
      <c r="A166" s="172"/>
      <c r="B166" s="159"/>
      <c r="C166" s="173"/>
      <c r="D166" s="174"/>
      <c r="E166" s="168" t="s">
        <v>194</v>
      </c>
      <c r="F166" s="179" t="s">
        <v>398</v>
      </c>
      <c r="G166" s="170"/>
      <c r="H166" s="170"/>
      <c r="I166" s="170"/>
      <c r="J166" s="170"/>
      <c r="K166" s="171"/>
      <c r="L166" s="171"/>
      <c r="M166" s="171"/>
      <c r="N166" s="171"/>
      <c r="O166" s="171"/>
      <c r="P166" s="171"/>
      <c r="Q166" s="171"/>
      <c r="R166" s="171"/>
    </row>
    <row r="167" spans="1:18" ht="26.25" customHeight="1">
      <c r="A167" s="230">
        <v>2611</v>
      </c>
      <c r="B167" s="231" t="s">
        <v>393</v>
      </c>
      <c r="C167" s="232" t="s">
        <v>13</v>
      </c>
      <c r="D167" s="233" t="s">
        <v>13</v>
      </c>
      <c r="E167" s="234" t="s">
        <v>399</v>
      </c>
      <c r="F167" s="235"/>
      <c r="G167" s="154">
        <f t="shared" si="36"/>
        <v>205715</v>
      </c>
      <c r="H167" s="154">
        <f t="shared" si="36"/>
        <v>208103</v>
      </c>
      <c r="I167" s="154">
        <f t="shared" si="36"/>
        <v>311707.09999999998</v>
      </c>
      <c r="J167" s="154">
        <f t="shared" si="36"/>
        <v>445345.076</v>
      </c>
      <c r="K167" s="185">
        <f>'[3]bnak shin'!G104</f>
        <v>2350</v>
      </c>
      <c r="L167" s="185">
        <f>'[3]bnak shin'!H104</f>
        <v>4738</v>
      </c>
      <c r="M167" s="185">
        <f>'[3]bnak shin'!I104</f>
        <v>8342.1</v>
      </c>
      <c r="N167" s="190">
        <f>'[3]bnak shin'!J104</f>
        <v>10248.5</v>
      </c>
      <c r="O167" s="190">
        <f>'[3]bnak shin'!G150</f>
        <v>203365</v>
      </c>
      <c r="P167" s="190">
        <f>'[3]bnak shin'!H150</f>
        <v>203365</v>
      </c>
      <c r="Q167" s="190">
        <f>'[3]bnak shin'!I150</f>
        <v>303365</v>
      </c>
      <c r="R167" s="190">
        <f>'[3]bnak shin'!J150</f>
        <v>435096.576</v>
      </c>
    </row>
    <row r="168" spans="1:18" ht="15" customHeight="1">
      <c r="A168" s="172">
        <v>2620</v>
      </c>
      <c r="B168" s="196" t="s">
        <v>393</v>
      </c>
      <c r="C168" s="173" t="s">
        <v>182</v>
      </c>
      <c r="D168" s="174" t="s">
        <v>188</v>
      </c>
      <c r="E168" s="175" t="s">
        <v>400</v>
      </c>
      <c r="F168" s="191" t="s">
        <v>401</v>
      </c>
      <c r="G168" s="154">
        <f t="shared" si="36"/>
        <v>0</v>
      </c>
      <c r="H168" s="154">
        <f t="shared" si="36"/>
        <v>0</v>
      </c>
      <c r="I168" s="154">
        <f t="shared" si="36"/>
        <v>0</v>
      </c>
      <c r="J168" s="154">
        <f t="shared" si="36"/>
        <v>0</v>
      </c>
      <c r="K168" s="185">
        <f>K170</f>
        <v>0</v>
      </c>
      <c r="L168" s="185">
        <f t="shared" ref="L168:R168" si="46">L170</f>
        <v>0</v>
      </c>
      <c r="M168" s="185">
        <f t="shared" si="46"/>
        <v>0</v>
      </c>
      <c r="N168" s="185">
        <f t="shared" si="46"/>
        <v>0</v>
      </c>
      <c r="O168" s="185">
        <f t="shared" si="46"/>
        <v>0</v>
      </c>
      <c r="P168" s="185">
        <f t="shared" si="46"/>
        <v>0</v>
      </c>
      <c r="Q168" s="185">
        <f t="shared" si="46"/>
        <v>0</v>
      </c>
      <c r="R168" s="185">
        <f t="shared" si="46"/>
        <v>0</v>
      </c>
    </row>
    <row r="169" spans="1:18" ht="15" customHeight="1">
      <c r="A169" s="172"/>
      <c r="B169" s="159"/>
      <c r="C169" s="173"/>
      <c r="D169" s="174"/>
      <c r="E169" s="168" t="s">
        <v>194</v>
      </c>
      <c r="F169" s="179" t="s">
        <v>402</v>
      </c>
      <c r="G169" s="154"/>
      <c r="H169" s="154"/>
      <c r="I169" s="154"/>
      <c r="J169" s="154"/>
      <c r="K169" s="185"/>
      <c r="L169" s="185"/>
      <c r="M169" s="185"/>
      <c r="N169" s="185"/>
      <c r="O169" s="185"/>
      <c r="P169" s="185"/>
      <c r="Q169" s="185"/>
      <c r="R169" s="185"/>
    </row>
    <row r="170" spans="1:18" ht="12.75" customHeight="1">
      <c r="A170" s="172">
        <v>2621</v>
      </c>
      <c r="B170" s="198" t="s">
        <v>393</v>
      </c>
      <c r="C170" s="182" t="s">
        <v>182</v>
      </c>
      <c r="D170" s="183" t="s">
        <v>13</v>
      </c>
      <c r="E170" s="168" t="s">
        <v>400</v>
      </c>
      <c r="F170" s="179"/>
      <c r="G170" s="154">
        <f t="shared" si="36"/>
        <v>0</v>
      </c>
      <c r="H170" s="154">
        <f t="shared" si="36"/>
        <v>0</v>
      </c>
      <c r="I170" s="154">
        <f t="shared" si="36"/>
        <v>0</v>
      </c>
      <c r="J170" s="154">
        <f t="shared" si="36"/>
        <v>0</v>
      </c>
      <c r="K170" s="185"/>
      <c r="L170" s="185"/>
      <c r="M170" s="185"/>
      <c r="N170" s="190"/>
      <c r="O170" s="190"/>
      <c r="P170" s="190"/>
      <c r="Q170" s="190"/>
      <c r="R170" s="190"/>
    </row>
    <row r="171" spans="1:18" ht="0.75" hidden="1" customHeight="1">
      <c r="A171" s="172">
        <v>2630</v>
      </c>
      <c r="B171" s="196" t="s">
        <v>393</v>
      </c>
      <c r="C171" s="173" t="s">
        <v>183</v>
      </c>
      <c r="D171" s="174" t="s">
        <v>188</v>
      </c>
      <c r="E171" s="175" t="s">
        <v>403</v>
      </c>
      <c r="F171" s="191" t="s">
        <v>404</v>
      </c>
      <c r="G171" s="154">
        <f t="shared" si="36"/>
        <v>9340</v>
      </c>
      <c r="H171" s="154">
        <f t="shared" si="36"/>
        <v>128702.5</v>
      </c>
      <c r="I171" s="154">
        <f t="shared" si="36"/>
        <v>248065</v>
      </c>
      <c r="J171" s="154">
        <f t="shared" si="36"/>
        <v>253123.46799999999</v>
      </c>
      <c r="K171" s="185">
        <f>K173</f>
        <v>900</v>
      </c>
      <c r="L171" s="185">
        <f t="shared" ref="L171:R171" si="47">L173</f>
        <v>900</v>
      </c>
      <c r="M171" s="185">
        <f t="shared" si="47"/>
        <v>900</v>
      </c>
      <c r="N171" s="185">
        <f t="shared" si="47"/>
        <v>900</v>
      </c>
      <c r="O171" s="185">
        <f t="shared" si="47"/>
        <v>8440</v>
      </c>
      <c r="P171" s="185">
        <f t="shared" si="47"/>
        <v>127802.5</v>
      </c>
      <c r="Q171" s="185">
        <f t="shared" si="47"/>
        <v>247165</v>
      </c>
      <c r="R171" s="185">
        <f t="shared" si="47"/>
        <v>252223.46799999999</v>
      </c>
    </row>
    <row r="172" spans="1:18" ht="15" customHeight="1">
      <c r="A172" s="172"/>
      <c r="B172" s="159"/>
      <c r="C172" s="173"/>
      <c r="D172" s="174"/>
      <c r="E172" s="168" t="s">
        <v>194</v>
      </c>
      <c r="F172" s="179" t="s">
        <v>405</v>
      </c>
      <c r="G172" s="154"/>
      <c r="H172" s="154"/>
      <c r="I172" s="154"/>
      <c r="J172" s="154"/>
      <c r="K172" s="185"/>
      <c r="L172" s="185"/>
      <c r="M172" s="185"/>
      <c r="N172" s="185"/>
      <c r="O172" s="185"/>
      <c r="P172" s="185"/>
      <c r="Q172" s="185"/>
      <c r="R172" s="185"/>
    </row>
    <row r="173" spans="1:18" ht="13.5" customHeight="1">
      <c r="A173" s="172">
        <v>2631</v>
      </c>
      <c r="B173" s="198" t="s">
        <v>393</v>
      </c>
      <c r="C173" s="182" t="s">
        <v>183</v>
      </c>
      <c r="D173" s="183" t="s">
        <v>13</v>
      </c>
      <c r="E173" s="168" t="s">
        <v>406</v>
      </c>
      <c r="F173" s="179"/>
      <c r="G173" s="154">
        <f t="shared" si="36"/>
        <v>9340</v>
      </c>
      <c r="H173" s="154">
        <f t="shared" si="36"/>
        <v>128702.5</v>
      </c>
      <c r="I173" s="154">
        <f t="shared" si="36"/>
        <v>248065</v>
      </c>
      <c r="J173" s="154">
        <f t="shared" si="36"/>
        <v>253123.46799999999</v>
      </c>
      <c r="K173" s="185">
        <f>[3]jramatakararum!G32</f>
        <v>900</v>
      </c>
      <c r="L173" s="185">
        <f>[3]jramatakararum!H32</f>
        <v>900</v>
      </c>
      <c r="M173" s="185">
        <f>[3]jramatakararum!I32</f>
        <v>900</v>
      </c>
      <c r="N173" s="190">
        <f>[3]jramatakararum!J32</f>
        <v>900</v>
      </c>
      <c r="O173" s="190">
        <f>[3]jramatakararum!G151</f>
        <v>8440</v>
      </c>
      <c r="P173" s="190">
        <f>[3]jramatakararum!H151</f>
        <v>127802.5</v>
      </c>
      <c r="Q173" s="190">
        <f>[3]jramatakararum!I151</f>
        <v>247165</v>
      </c>
      <c r="R173" s="190">
        <f>[3]jramatakararum!J151</f>
        <v>252223.46799999999</v>
      </c>
    </row>
    <row r="174" spans="1:18" s="229" customFormat="1" ht="12.75" customHeight="1">
      <c r="A174" s="236">
        <v>2640</v>
      </c>
      <c r="B174" s="224" t="s">
        <v>393</v>
      </c>
      <c r="C174" s="225" t="s">
        <v>184</v>
      </c>
      <c r="D174" s="226" t="s">
        <v>188</v>
      </c>
      <c r="E174" s="237" t="s">
        <v>407</v>
      </c>
      <c r="F174" s="238" t="s">
        <v>408</v>
      </c>
      <c r="G174" s="239">
        <f t="shared" si="36"/>
        <v>7585.1</v>
      </c>
      <c r="H174" s="239">
        <f t="shared" si="36"/>
        <v>15028.606</v>
      </c>
      <c r="I174" s="239">
        <f t="shared" si="36"/>
        <v>17641.400000000001</v>
      </c>
      <c r="J174" s="239">
        <f t="shared" si="36"/>
        <v>20091.3</v>
      </c>
      <c r="K174" s="240">
        <f>K176</f>
        <v>7585.1</v>
      </c>
      <c r="L174" s="240">
        <f t="shared" ref="L174:R174" si="48">L176</f>
        <v>15028.606</v>
      </c>
      <c r="M174" s="240">
        <f t="shared" si="48"/>
        <v>17641.400000000001</v>
      </c>
      <c r="N174" s="240">
        <f t="shared" si="48"/>
        <v>20091.3</v>
      </c>
      <c r="O174" s="240">
        <f t="shared" si="48"/>
        <v>0</v>
      </c>
      <c r="P174" s="240">
        <f t="shared" si="48"/>
        <v>0</v>
      </c>
      <c r="Q174" s="240">
        <f t="shared" si="48"/>
        <v>0</v>
      </c>
      <c r="R174" s="240">
        <f t="shared" si="48"/>
        <v>0</v>
      </c>
    </row>
    <row r="175" spans="1:18" s="229" customFormat="1" ht="12.75" customHeight="1">
      <c r="A175" s="236"/>
      <c r="B175" s="241"/>
      <c r="C175" s="225"/>
      <c r="D175" s="226"/>
      <c r="E175" s="242" t="s">
        <v>194</v>
      </c>
      <c r="F175" s="238" t="s">
        <v>409</v>
      </c>
      <c r="G175" s="239"/>
      <c r="H175" s="239"/>
      <c r="I175" s="239"/>
      <c r="J175" s="239"/>
      <c r="K175" s="240"/>
      <c r="L175" s="240"/>
      <c r="M175" s="240"/>
      <c r="N175" s="240"/>
      <c r="O175" s="240"/>
      <c r="P175" s="240"/>
      <c r="Q175" s="240"/>
      <c r="R175" s="240"/>
    </row>
    <row r="176" spans="1:18" s="229" customFormat="1" ht="12" customHeight="1">
      <c r="A176" s="236">
        <v>2641</v>
      </c>
      <c r="B176" s="243" t="s">
        <v>393</v>
      </c>
      <c r="C176" s="244" t="s">
        <v>184</v>
      </c>
      <c r="D176" s="245" t="s">
        <v>13</v>
      </c>
      <c r="E176" s="242" t="s">
        <v>410</v>
      </c>
      <c r="F176" s="238"/>
      <c r="G176" s="239">
        <f t="shared" si="36"/>
        <v>7585.1</v>
      </c>
      <c r="H176" s="239">
        <f t="shared" si="36"/>
        <v>15028.606</v>
      </c>
      <c r="I176" s="239">
        <f t="shared" si="36"/>
        <v>17641.400000000001</v>
      </c>
      <c r="J176" s="239">
        <f t="shared" si="36"/>
        <v>20091.3</v>
      </c>
      <c r="K176" s="240">
        <f>[3]lusav!G32</f>
        <v>7585.1</v>
      </c>
      <c r="L176" s="240">
        <f>[3]lusav!H32</f>
        <v>15028.606</v>
      </c>
      <c r="M176" s="240">
        <f>[3]lusav!I32</f>
        <v>17641.400000000001</v>
      </c>
      <c r="N176" s="240">
        <f>[3]lusav!J32</f>
        <v>20091.3</v>
      </c>
      <c r="O176" s="246">
        <f>[3]lusav!G151</f>
        <v>0</v>
      </c>
      <c r="P176" s="246">
        <f>[3]lusav!H151</f>
        <v>0</v>
      </c>
      <c r="Q176" s="246">
        <f>[3]lusav!I151</f>
        <v>0</v>
      </c>
      <c r="R176" s="246">
        <f>[3]lusav!J151</f>
        <v>0</v>
      </c>
    </row>
    <row r="177" spans="1:18" ht="12" hidden="1" customHeight="1">
      <c r="A177" s="172">
        <v>2650</v>
      </c>
      <c r="B177" s="196" t="s">
        <v>393</v>
      </c>
      <c r="C177" s="173" t="s">
        <v>219</v>
      </c>
      <c r="D177" s="174" t="s">
        <v>188</v>
      </c>
      <c r="E177" s="175" t="s">
        <v>411</v>
      </c>
      <c r="F177" s="191" t="s">
        <v>412</v>
      </c>
      <c r="G177" s="170">
        <f t="shared" si="36"/>
        <v>0</v>
      </c>
      <c r="H177" s="170">
        <f t="shared" si="36"/>
        <v>0</v>
      </c>
      <c r="I177" s="170">
        <f t="shared" si="36"/>
        <v>0</v>
      </c>
      <c r="J177" s="170">
        <f t="shared" si="36"/>
        <v>0</v>
      </c>
      <c r="K177" s="171">
        <f>K179</f>
        <v>0</v>
      </c>
      <c r="L177" s="171">
        <f t="shared" ref="L177:R177" si="49">L179</f>
        <v>0</v>
      </c>
      <c r="M177" s="171">
        <f t="shared" si="49"/>
        <v>0</v>
      </c>
      <c r="N177" s="171">
        <f t="shared" si="49"/>
        <v>0</v>
      </c>
      <c r="O177" s="171">
        <f t="shared" si="49"/>
        <v>0</v>
      </c>
      <c r="P177" s="171">
        <f t="shared" si="49"/>
        <v>0</v>
      </c>
      <c r="Q177" s="171">
        <f t="shared" si="49"/>
        <v>0</v>
      </c>
      <c r="R177" s="171">
        <f t="shared" si="49"/>
        <v>0</v>
      </c>
    </row>
    <row r="178" spans="1:18" ht="12" hidden="1" customHeight="1">
      <c r="A178" s="172"/>
      <c r="B178" s="159"/>
      <c r="C178" s="173"/>
      <c r="D178" s="174"/>
      <c r="E178" s="168" t="s">
        <v>194</v>
      </c>
      <c r="F178" s="179" t="s">
        <v>413</v>
      </c>
      <c r="G178" s="170"/>
      <c r="H178" s="170"/>
      <c r="I178" s="170"/>
      <c r="J178" s="170"/>
      <c r="K178" s="171"/>
      <c r="L178" s="171"/>
      <c r="M178" s="171"/>
      <c r="N178" s="171"/>
      <c r="O178" s="171"/>
      <c r="P178" s="171"/>
      <c r="Q178" s="171"/>
      <c r="R178" s="171"/>
    </row>
    <row r="179" spans="1:18" ht="12" hidden="1" customHeight="1">
      <c r="A179" s="172">
        <v>2651</v>
      </c>
      <c r="B179" s="198" t="s">
        <v>393</v>
      </c>
      <c r="C179" s="182" t="s">
        <v>219</v>
      </c>
      <c r="D179" s="183" t="s">
        <v>13</v>
      </c>
      <c r="E179" s="168" t="s">
        <v>411</v>
      </c>
      <c r="F179" s="179"/>
      <c r="G179" s="170">
        <f t="shared" si="36"/>
        <v>0</v>
      </c>
      <c r="H179" s="170">
        <f t="shared" si="36"/>
        <v>0</v>
      </c>
      <c r="I179" s="170">
        <f t="shared" si="36"/>
        <v>0</v>
      </c>
      <c r="J179" s="170">
        <f t="shared" si="36"/>
        <v>0</v>
      </c>
      <c r="K179" s="171"/>
      <c r="L179" s="171"/>
      <c r="M179" s="171"/>
      <c r="N179" s="180"/>
      <c r="O179" s="180"/>
      <c r="P179" s="180"/>
      <c r="Q179" s="180"/>
      <c r="R179" s="180"/>
    </row>
    <row r="180" spans="1:18" ht="12" hidden="1" customHeight="1">
      <c r="A180" s="172">
        <v>2660</v>
      </c>
      <c r="B180" s="196" t="s">
        <v>393</v>
      </c>
      <c r="C180" s="173" t="s">
        <v>224</v>
      </c>
      <c r="D180" s="174" t="s">
        <v>188</v>
      </c>
      <c r="E180" s="175" t="s">
        <v>414</v>
      </c>
      <c r="F180" s="191" t="s">
        <v>415</v>
      </c>
      <c r="G180" s="170">
        <f t="shared" si="36"/>
        <v>0</v>
      </c>
      <c r="H180" s="170">
        <f t="shared" si="36"/>
        <v>0</v>
      </c>
      <c r="I180" s="170">
        <f t="shared" si="36"/>
        <v>0</v>
      </c>
      <c r="J180" s="170">
        <f t="shared" si="36"/>
        <v>0</v>
      </c>
      <c r="K180" s="171">
        <f>K182</f>
        <v>0</v>
      </c>
      <c r="L180" s="171">
        <f t="shared" ref="L180:R180" si="50">L182</f>
        <v>0</v>
      </c>
      <c r="M180" s="171">
        <f t="shared" si="50"/>
        <v>0</v>
      </c>
      <c r="N180" s="171">
        <f t="shared" si="50"/>
        <v>0</v>
      </c>
      <c r="O180" s="171">
        <f t="shared" si="50"/>
        <v>0</v>
      </c>
      <c r="P180" s="171">
        <f t="shared" si="50"/>
        <v>0</v>
      </c>
      <c r="Q180" s="171">
        <f t="shared" si="50"/>
        <v>0</v>
      </c>
      <c r="R180" s="171">
        <f t="shared" si="50"/>
        <v>0</v>
      </c>
    </row>
    <row r="181" spans="1:18" ht="12" hidden="1" customHeight="1">
      <c r="A181" s="172"/>
      <c r="B181" s="159"/>
      <c r="C181" s="173"/>
      <c r="D181" s="174"/>
      <c r="E181" s="168" t="s">
        <v>194</v>
      </c>
      <c r="F181" s="195" t="s">
        <v>416</v>
      </c>
      <c r="G181" s="170"/>
      <c r="H181" s="170"/>
      <c r="I181" s="170"/>
      <c r="J181" s="170"/>
      <c r="K181" s="171"/>
      <c r="L181" s="171"/>
      <c r="M181" s="171"/>
      <c r="N181" s="171"/>
      <c r="O181" s="171"/>
      <c r="P181" s="171"/>
      <c r="Q181" s="171"/>
      <c r="R181" s="171"/>
    </row>
    <row r="182" spans="1:18" ht="12" hidden="1" customHeight="1">
      <c r="A182" s="172">
        <v>2661</v>
      </c>
      <c r="B182" s="198" t="s">
        <v>393</v>
      </c>
      <c r="C182" s="182" t="s">
        <v>224</v>
      </c>
      <c r="D182" s="183" t="s">
        <v>13</v>
      </c>
      <c r="E182" s="168" t="s">
        <v>414</v>
      </c>
      <c r="F182" s="179"/>
      <c r="G182" s="170">
        <f t="shared" si="36"/>
        <v>0</v>
      </c>
      <c r="H182" s="170">
        <f t="shared" si="36"/>
        <v>0</v>
      </c>
      <c r="I182" s="170">
        <f t="shared" si="36"/>
        <v>0</v>
      </c>
      <c r="J182" s="170">
        <f t="shared" si="36"/>
        <v>0</v>
      </c>
      <c r="K182" s="171"/>
      <c r="L182" s="171"/>
      <c r="M182" s="171"/>
      <c r="N182" s="180"/>
      <c r="O182" s="180"/>
      <c r="P182" s="180"/>
      <c r="Q182" s="180"/>
      <c r="R182" s="180"/>
    </row>
    <row r="183" spans="1:18" ht="12" hidden="1" customHeight="1">
      <c r="A183" s="193">
        <v>2700</v>
      </c>
      <c r="B183" s="196" t="s">
        <v>417</v>
      </c>
      <c r="C183" s="173" t="s">
        <v>188</v>
      </c>
      <c r="D183" s="174" t="s">
        <v>188</v>
      </c>
      <c r="E183" s="197" t="s">
        <v>418</v>
      </c>
      <c r="F183" s="191" t="s">
        <v>419</v>
      </c>
      <c r="G183" s="170">
        <f t="shared" si="36"/>
        <v>0</v>
      </c>
      <c r="H183" s="170">
        <f t="shared" si="36"/>
        <v>0</v>
      </c>
      <c r="I183" s="170">
        <f t="shared" si="36"/>
        <v>0</v>
      </c>
      <c r="J183" s="170">
        <f t="shared" si="36"/>
        <v>0</v>
      </c>
      <c r="K183" s="171">
        <f>K185+K190+K196+K202+K205+K208</f>
        <v>0</v>
      </c>
      <c r="L183" s="171">
        <f t="shared" ref="L183:R183" si="51">L185+L190+L196+L202+L205+L208</f>
        <v>0</v>
      </c>
      <c r="M183" s="171">
        <f t="shared" si="51"/>
        <v>0</v>
      </c>
      <c r="N183" s="171">
        <f t="shared" si="51"/>
        <v>0</v>
      </c>
      <c r="O183" s="171">
        <f t="shared" si="51"/>
        <v>0</v>
      </c>
      <c r="P183" s="171">
        <f t="shared" si="51"/>
        <v>0</v>
      </c>
      <c r="Q183" s="171">
        <f t="shared" si="51"/>
        <v>0</v>
      </c>
      <c r="R183" s="171">
        <f t="shared" si="51"/>
        <v>0</v>
      </c>
    </row>
    <row r="184" spans="1:18" ht="12" hidden="1" customHeight="1">
      <c r="A184" s="167"/>
      <c r="B184" s="159"/>
      <c r="C184" s="160"/>
      <c r="D184" s="161"/>
      <c r="E184" s="168" t="s">
        <v>191</v>
      </c>
      <c r="F184" s="194" t="s">
        <v>420</v>
      </c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</row>
    <row r="185" spans="1:18" ht="12" hidden="1" customHeight="1">
      <c r="A185" s="172">
        <v>2710</v>
      </c>
      <c r="B185" s="196" t="s">
        <v>417</v>
      </c>
      <c r="C185" s="173" t="s">
        <v>13</v>
      </c>
      <c r="D185" s="174" t="s">
        <v>188</v>
      </c>
      <c r="E185" s="175" t="s">
        <v>421</v>
      </c>
      <c r="F185" s="169"/>
      <c r="G185" s="170">
        <f t="shared" si="36"/>
        <v>0</v>
      </c>
      <c r="H185" s="170">
        <f t="shared" si="36"/>
        <v>0</v>
      </c>
      <c r="I185" s="170">
        <f t="shared" si="36"/>
        <v>0</v>
      </c>
      <c r="J185" s="170">
        <f t="shared" si="36"/>
        <v>0</v>
      </c>
      <c r="K185" s="171">
        <f>K187+K188+K189</f>
        <v>0</v>
      </c>
      <c r="L185" s="171">
        <f t="shared" ref="L185:R185" si="52">L187+L188+L189</f>
        <v>0</v>
      </c>
      <c r="M185" s="171">
        <f t="shared" si="52"/>
        <v>0</v>
      </c>
      <c r="N185" s="171">
        <f t="shared" si="52"/>
        <v>0</v>
      </c>
      <c r="O185" s="171">
        <f t="shared" si="52"/>
        <v>0</v>
      </c>
      <c r="P185" s="171">
        <f t="shared" si="52"/>
        <v>0</v>
      </c>
      <c r="Q185" s="171">
        <f t="shared" si="52"/>
        <v>0</v>
      </c>
      <c r="R185" s="171">
        <f t="shared" si="52"/>
        <v>0</v>
      </c>
    </row>
    <row r="186" spans="1:18" ht="12" hidden="1" customHeight="1">
      <c r="A186" s="172"/>
      <c r="B186" s="159"/>
      <c r="C186" s="173"/>
      <c r="D186" s="174"/>
      <c r="E186" s="168" t="s">
        <v>194</v>
      </c>
      <c r="F186" s="179" t="s">
        <v>422</v>
      </c>
      <c r="G186" s="170"/>
      <c r="H186" s="170"/>
      <c r="I186" s="170"/>
      <c r="J186" s="170"/>
      <c r="K186" s="171"/>
      <c r="L186" s="171"/>
      <c r="M186" s="171"/>
      <c r="N186" s="171"/>
      <c r="O186" s="171"/>
      <c r="P186" s="171"/>
      <c r="Q186" s="171"/>
      <c r="R186" s="171"/>
    </row>
    <row r="187" spans="1:18" ht="12" hidden="1" customHeight="1">
      <c r="A187" s="172">
        <v>2711</v>
      </c>
      <c r="B187" s="198" t="s">
        <v>417</v>
      </c>
      <c r="C187" s="182" t="s">
        <v>13</v>
      </c>
      <c r="D187" s="183" t="s">
        <v>13</v>
      </c>
      <c r="E187" s="168" t="s">
        <v>423</v>
      </c>
      <c r="F187" s="179"/>
      <c r="G187" s="170">
        <f t="shared" si="36"/>
        <v>0</v>
      </c>
      <c r="H187" s="170">
        <f t="shared" si="36"/>
        <v>0</v>
      </c>
      <c r="I187" s="170">
        <f t="shared" si="36"/>
        <v>0</v>
      </c>
      <c r="J187" s="170">
        <f t="shared" si="36"/>
        <v>0</v>
      </c>
      <c r="K187" s="171"/>
      <c r="L187" s="171"/>
      <c r="M187" s="171"/>
      <c r="N187" s="180"/>
      <c r="O187" s="180"/>
      <c r="P187" s="180"/>
      <c r="Q187" s="180"/>
      <c r="R187" s="180"/>
    </row>
    <row r="188" spans="1:18" ht="12" hidden="1" customHeight="1">
      <c r="A188" s="172">
        <v>2712</v>
      </c>
      <c r="B188" s="198" t="s">
        <v>417</v>
      </c>
      <c r="C188" s="182" t="s">
        <v>13</v>
      </c>
      <c r="D188" s="183" t="s">
        <v>182</v>
      </c>
      <c r="E188" s="168" t="s">
        <v>424</v>
      </c>
      <c r="F188" s="191" t="s">
        <v>425</v>
      </c>
      <c r="G188" s="170">
        <f t="shared" si="36"/>
        <v>0</v>
      </c>
      <c r="H188" s="170">
        <f t="shared" si="36"/>
        <v>0</v>
      </c>
      <c r="I188" s="170">
        <f t="shared" si="36"/>
        <v>0</v>
      </c>
      <c r="J188" s="170">
        <f t="shared" si="36"/>
        <v>0</v>
      </c>
      <c r="K188" s="171"/>
      <c r="L188" s="171"/>
      <c r="M188" s="171"/>
      <c r="N188" s="171"/>
      <c r="O188" s="171"/>
      <c r="P188" s="171"/>
      <c r="Q188" s="171"/>
      <c r="R188" s="171"/>
    </row>
    <row r="189" spans="1:18" ht="12" hidden="1" customHeight="1">
      <c r="A189" s="172">
        <v>2713</v>
      </c>
      <c r="B189" s="198" t="s">
        <v>417</v>
      </c>
      <c r="C189" s="182" t="s">
        <v>13</v>
      </c>
      <c r="D189" s="183" t="s">
        <v>183</v>
      </c>
      <c r="E189" s="168" t="s">
        <v>426</v>
      </c>
      <c r="F189" s="191" t="s">
        <v>427</v>
      </c>
      <c r="G189" s="170">
        <f t="shared" si="36"/>
        <v>0</v>
      </c>
      <c r="H189" s="170">
        <f t="shared" si="36"/>
        <v>0</v>
      </c>
      <c r="I189" s="170">
        <f t="shared" si="36"/>
        <v>0</v>
      </c>
      <c r="J189" s="170">
        <f t="shared" si="36"/>
        <v>0</v>
      </c>
      <c r="K189" s="171"/>
      <c r="L189" s="171"/>
      <c r="M189" s="171"/>
      <c r="N189" s="171"/>
      <c r="O189" s="171"/>
      <c r="P189" s="171"/>
      <c r="Q189" s="171"/>
      <c r="R189" s="171"/>
    </row>
    <row r="190" spans="1:18" ht="12" hidden="1" customHeight="1">
      <c r="A190" s="172">
        <v>2720</v>
      </c>
      <c r="B190" s="196" t="s">
        <v>417</v>
      </c>
      <c r="C190" s="173" t="s">
        <v>182</v>
      </c>
      <c r="D190" s="174" t="s">
        <v>188</v>
      </c>
      <c r="E190" s="175" t="s">
        <v>428</v>
      </c>
      <c r="F190" s="191" t="s">
        <v>429</v>
      </c>
      <c r="G190" s="170">
        <f t="shared" si="36"/>
        <v>0</v>
      </c>
      <c r="H190" s="170">
        <f t="shared" si="36"/>
        <v>0</v>
      </c>
      <c r="I190" s="170">
        <f t="shared" si="36"/>
        <v>0</v>
      </c>
      <c r="J190" s="170">
        <f t="shared" si="36"/>
        <v>0</v>
      </c>
      <c r="K190" s="171">
        <f>K192+K193+K194+K195</f>
        <v>0</v>
      </c>
      <c r="L190" s="171">
        <f t="shared" ref="L190:R190" si="53">L192+L193+L194+L195</f>
        <v>0</v>
      </c>
      <c r="M190" s="171">
        <f t="shared" si="53"/>
        <v>0</v>
      </c>
      <c r="N190" s="171">
        <f t="shared" si="53"/>
        <v>0</v>
      </c>
      <c r="O190" s="171">
        <f t="shared" si="53"/>
        <v>0</v>
      </c>
      <c r="P190" s="171">
        <f t="shared" si="53"/>
        <v>0</v>
      </c>
      <c r="Q190" s="171">
        <f t="shared" si="53"/>
        <v>0</v>
      </c>
      <c r="R190" s="171">
        <f t="shared" si="53"/>
        <v>0</v>
      </c>
    </row>
    <row r="191" spans="1:18" ht="12" hidden="1" customHeight="1">
      <c r="A191" s="172"/>
      <c r="B191" s="159"/>
      <c r="C191" s="173"/>
      <c r="D191" s="174"/>
      <c r="E191" s="168" t="s">
        <v>194</v>
      </c>
      <c r="F191" s="179" t="s">
        <v>430</v>
      </c>
      <c r="G191" s="170"/>
      <c r="H191" s="170"/>
      <c r="I191" s="170"/>
      <c r="J191" s="170"/>
      <c r="K191" s="171"/>
      <c r="L191" s="171"/>
      <c r="M191" s="171"/>
      <c r="N191" s="171"/>
      <c r="O191" s="171"/>
      <c r="P191" s="171"/>
      <c r="Q191" s="171"/>
      <c r="R191" s="171"/>
    </row>
    <row r="192" spans="1:18" ht="12" hidden="1" customHeight="1">
      <c r="A192" s="172">
        <v>2721</v>
      </c>
      <c r="B192" s="198" t="s">
        <v>417</v>
      </c>
      <c r="C192" s="182" t="s">
        <v>182</v>
      </c>
      <c r="D192" s="183" t="s">
        <v>13</v>
      </c>
      <c r="E192" s="168" t="s">
        <v>431</v>
      </c>
      <c r="F192" s="179"/>
      <c r="G192" s="170">
        <f t="shared" si="36"/>
        <v>0</v>
      </c>
      <c r="H192" s="170">
        <f t="shared" si="36"/>
        <v>0</v>
      </c>
      <c r="I192" s="170">
        <f t="shared" si="36"/>
        <v>0</v>
      </c>
      <c r="J192" s="170">
        <f t="shared" si="36"/>
        <v>0</v>
      </c>
      <c r="K192" s="171"/>
      <c r="L192" s="171"/>
      <c r="M192" s="171"/>
      <c r="N192" s="180"/>
      <c r="O192" s="180"/>
      <c r="P192" s="180"/>
      <c r="Q192" s="180"/>
      <c r="R192" s="180"/>
    </row>
    <row r="193" spans="1:18" ht="12" hidden="1" customHeight="1">
      <c r="A193" s="172">
        <v>2722</v>
      </c>
      <c r="B193" s="198" t="s">
        <v>417</v>
      </c>
      <c r="C193" s="182" t="s">
        <v>182</v>
      </c>
      <c r="D193" s="183" t="s">
        <v>182</v>
      </c>
      <c r="E193" s="168" t="s">
        <v>432</v>
      </c>
      <c r="F193" s="191" t="s">
        <v>433</v>
      </c>
      <c r="G193" s="170">
        <f t="shared" si="36"/>
        <v>0</v>
      </c>
      <c r="H193" s="170">
        <f t="shared" si="36"/>
        <v>0</v>
      </c>
      <c r="I193" s="170">
        <f t="shared" si="36"/>
        <v>0</v>
      </c>
      <c r="J193" s="170">
        <f t="shared" si="36"/>
        <v>0</v>
      </c>
      <c r="K193" s="171"/>
      <c r="L193" s="171"/>
      <c r="M193" s="171"/>
      <c r="N193" s="171"/>
      <c r="O193" s="171"/>
      <c r="P193" s="171"/>
      <c r="Q193" s="171"/>
      <c r="R193" s="171"/>
    </row>
    <row r="194" spans="1:18" ht="12" hidden="1" customHeight="1">
      <c r="A194" s="172">
        <v>2723</v>
      </c>
      <c r="B194" s="198" t="s">
        <v>417</v>
      </c>
      <c r="C194" s="182" t="s">
        <v>182</v>
      </c>
      <c r="D194" s="183" t="s">
        <v>183</v>
      </c>
      <c r="E194" s="168" t="s">
        <v>434</v>
      </c>
      <c r="F194" s="191" t="s">
        <v>435</v>
      </c>
      <c r="G194" s="170">
        <f t="shared" si="36"/>
        <v>0</v>
      </c>
      <c r="H194" s="170">
        <f t="shared" si="36"/>
        <v>0</v>
      </c>
      <c r="I194" s="170">
        <f t="shared" si="36"/>
        <v>0</v>
      </c>
      <c r="J194" s="170">
        <f t="shared" si="36"/>
        <v>0</v>
      </c>
      <c r="K194" s="171"/>
      <c r="L194" s="171"/>
      <c r="M194" s="171"/>
      <c r="N194" s="171"/>
      <c r="O194" s="171"/>
      <c r="P194" s="171"/>
      <c r="Q194" s="171"/>
      <c r="R194" s="171"/>
    </row>
    <row r="195" spans="1:18" ht="12" hidden="1" customHeight="1">
      <c r="A195" s="172">
        <v>2724</v>
      </c>
      <c r="B195" s="198" t="s">
        <v>417</v>
      </c>
      <c r="C195" s="182" t="s">
        <v>182</v>
      </c>
      <c r="D195" s="183" t="s">
        <v>184</v>
      </c>
      <c r="E195" s="168" t="s">
        <v>436</v>
      </c>
      <c r="F195" s="191" t="s">
        <v>437</v>
      </c>
      <c r="G195" s="170">
        <f t="shared" si="36"/>
        <v>0</v>
      </c>
      <c r="H195" s="170">
        <f t="shared" si="36"/>
        <v>0</v>
      </c>
      <c r="I195" s="170">
        <f t="shared" si="36"/>
        <v>0</v>
      </c>
      <c r="J195" s="170">
        <f t="shared" si="36"/>
        <v>0</v>
      </c>
      <c r="K195" s="171"/>
      <c r="L195" s="171"/>
      <c r="M195" s="171"/>
      <c r="N195" s="171"/>
      <c r="O195" s="171"/>
      <c r="P195" s="171"/>
      <c r="Q195" s="171"/>
      <c r="R195" s="171"/>
    </row>
    <row r="196" spans="1:18" ht="12" hidden="1" customHeight="1">
      <c r="A196" s="172">
        <v>2730</v>
      </c>
      <c r="B196" s="196" t="s">
        <v>417</v>
      </c>
      <c r="C196" s="173" t="s">
        <v>183</v>
      </c>
      <c r="D196" s="174" t="s">
        <v>188</v>
      </c>
      <c r="E196" s="175" t="s">
        <v>438</v>
      </c>
      <c r="F196" s="191" t="s">
        <v>439</v>
      </c>
      <c r="G196" s="170">
        <f t="shared" si="36"/>
        <v>0</v>
      </c>
      <c r="H196" s="170">
        <f t="shared" si="36"/>
        <v>0</v>
      </c>
      <c r="I196" s="170">
        <f t="shared" si="36"/>
        <v>0</v>
      </c>
      <c r="J196" s="170">
        <f t="shared" si="36"/>
        <v>0</v>
      </c>
      <c r="K196" s="171">
        <f>K198+K199+K200+K201</f>
        <v>0</v>
      </c>
      <c r="L196" s="171">
        <f t="shared" ref="L196:R196" si="54">L198+L199+L200+L201</f>
        <v>0</v>
      </c>
      <c r="M196" s="171">
        <f t="shared" si="54"/>
        <v>0</v>
      </c>
      <c r="N196" s="171">
        <f t="shared" si="54"/>
        <v>0</v>
      </c>
      <c r="O196" s="171">
        <f t="shared" si="54"/>
        <v>0</v>
      </c>
      <c r="P196" s="171">
        <f t="shared" si="54"/>
        <v>0</v>
      </c>
      <c r="Q196" s="171">
        <f t="shared" si="54"/>
        <v>0</v>
      </c>
      <c r="R196" s="171">
        <f t="shared" si="54"/>
        <v>0</v>
      </c>
    </row>
    <row r="197" spans="1:18" ht="12" hidden="1" customHeight="1">
      <c r="A197" s="172"/>
      <c r="B197" s="159"/>
      <c r="C197" s="173"/>
      <c r="D197" s="174"/>
      <c r="E197" s="168" t="s">
        <v>194</v>
      </c>
      <c r="F197" s="179" t="s">
        <v>440</v>
      </c>
      <c r="G197" s="170"/>
      <c r="H197" s="170"/>
      <c r="I197" s="170"/>
      <c r="J197" s="170"/>
      <c r="K197" s="171"/>
      <c r="L197" s="171"/>
      <c r="M197" s="171"/>
      <c r="N197" s="171"/>
      <c r="O197" s="171"/>
      <c r="P197" s="171"/>
      <c r="Q197" s="171"/>
      <c r="R197" s="171"/>
    </row>
    <row r="198" spans="1:18" ht="12" hidden="1" customHeight="1">
      <c r="A198" s="172">
        <v>2731</v>
      </c>
      <c r="B198" s="198" t="s">
        <v>417</v>
      </c>
      <c r="C198" s="182" t="s">
        <v>183</v>
      </c>
      <c r="D198" s="183" t="s">
        <v>13</v>
      </c>
      <c r="E198" s="168" t="s">
        <v>441</v>
      </c>
      <c r="F198" s="179"/>
      <c r="G198" s="170">
        <f t="shared" si="36"/>
        <v>0</v>
      </c>
      <c r="H198" s="170">
        <f t="shared" si="36"/>
        <v>0</v>
      </c>
      <c r="I198" s="170">
        <f t="shared" si="36"/>
        <v>0</v>
      </c>
      <c r="J198" s="170">
        <f t="shared" si="36"/>
        <v>0</v>
      </c>
      <c r="K198" s="171"/>
      <c r="L198" s="171"/>
      <c r="M198" s="171"/>
      <c r="N198" s="180"/>
      <c r="O198" s="180"/>
      <c r="P198" s="180"/>
      <c r="Q198" s="180"/>
      <c r="R198" s="180"/>
    </row>
    <row r="199" spans="1:18" ht="12" hidden="1" customHeight="1">
      <c r="A199" s="172">
        <v>2732</v>
      </c>
      <c r="B199" s="198" t="s">
        <v>417</v>
      </c>
      <c r="C199" s="182" t="s">
        <v>183</v>
      </c>
      <c r="D199" s="183" t="s">
        <v>182</v>
      </c>
      <c r="E199" s="168" t="s">
        <v>442</v>
      </c>
      <c r="F199" s="169" t="s">
        <v>443</v>
      </c>
      <c r="G199" s="170">
        <f t="shared" si="36"/>
        <v>0</v>
      </c>
      <c r="H199" s="170">
        <f t="shared" si="36"/>
        <v>0</v>
      </c>
      <c r="I199" s="170">
        <f t="shared" si="36"/>
        <v>0</v>
      </c>
      <c r="J199" s="170">
        <f t="shared" si="36"/>
        <v>0</v>
      </c>
      <c r="K199" s="171"/>
      <c r="L199" s="171"/>
      <c r="M199" s="171"/>
      <c r="N199" s="171"/>
      <c r="O199" s="171"/>
      <c r="P199" s="171"/>
      <c r="Q199" s="171"/>
      <c r="R199" s="171"/>
    </row>
    <row r="200" spans="1:18" ht="12" hidden="1" customHeight="1">
      <c r="A200" s="172">
        <v>2733</v>
      </c>
      <c r="B200" s="198" t="s">
        <v>417</v>
      </c>
      <c r="C200" s="182" t="s">
        <v>183</v>
      </c>
      <c r="D200" s="183" t="s">
        <v>183</v>
      </c>
      <c r="E200" s="168" t="s">
        <v>444</v>
      </c>
      <c r="F200" s="169" t="s">
        <v>445</v>
      </c>
      <c r="G200" s="170">
        <f t="shared" si="36"/>
        <v>0</v>
      </c>
      <c r="H200" s="170">
        <f t="shared" si="36"/>
        <v>0</v>
      </c>
      <c r="I200" s="170">
        <f t="shared" si="36"/>
        <v>0</v>
      </c>
      <c r="J200" s="170">
        <f t="shared" si="36"/>
        <v>0</v>
      </c>
      <c r="K200" s="171"/>
      <c r="L200" s="171"/>
      <c r="M200" s="171"/>
      <c r="N200" s="171"/>
      <c r="O200" s="171"/>
      <c r="P200" s="171"/>
      <c r="Q200" s="171"/>
      <c r="R200" s="171"/>
    </row>
    <row r="201" spans="1:18" ht="12" hidden="1" customHeight="1">
      <c r="A201" s="172">
        <v>2734</v>
      </c>
      <c r="B201" s="198" t="s">
        <v>417</v>
      </c>
      <c r="C201" s="182" t="s">
        <v>183</v>
      </c>
      <c r="D201" s="183" t="s">
        <v>184</v>
      </c>
      <c r="E201" s="168" t="s">
        <v>446</v>
      </c>
      <c r="F201" s="169" t="s">
        <v>447</v>
      </c>
      <c r="G201" s="170">
        <f t="shared" si="36"/>
        <v>0</v>
      </c>
      <c r="H201" s="170">
        <f t="shared" si="36"/>
        <v>0</v>
      </c>
      <c r="I201" s="170">
        <f t="shared" si="36"/>
        <v>0</v>
      </c>
      <c r="J201" s="170">
        <f t="shared" si="36"/>
        <v>0</v>
      </c>
      <c r="K201" s="171"/>
      <c r="L201" s="171"/>
      <c r="M201" s="171"/>
      <c r="N201" s="171"/>
      <c r="O201" s="171"/>
      <c r="P201" s="171"/>
      <c r="Q201" s="171"/>
      <c r="R201" s="171"/>
    </row>
    <row r="202" spans="1:18" ht="12" hidden="1" customHeight="1">
      <c r="A202" s="172">
        <v>2740</v>
      </c>
      <c r="B202" s="196" t="s">
        <v>417</v>
      </c>
      <c r="C202" s="173" t="s">
        <v>184</v>
      </c>
      <c r="D202" s="174" t="s">
        <v>188</v>
      </c>
      <c r="E202" s="175" t="s">
        <v>448</v>
      </c>
      <c r="F202" s="169" t="s">
        <v>449</v>
      </c>
      <c r="G202" s="170">
        <f t="shared" si="36"/>
        <v>0</v>
      </c>
      <c r="H202" s="170">
        <f t="shared" si="36"/>
        <v>0</v>
      </c>
      <c r="I202" s="170">
        <f t="shared" si="36"/>
        <v>0</v>
      </c>
      <c r="J202" s="170">
        <f t="shared" si="36"/>
        <v>0</v>
      </c>
      <c r="K202" s="171">
        <f>K204</f>
        <v>0</v>
      </c>
      <c r="L202" s="171">
        <f t="shared" ref="L202:R202" si="55">L204</f>
        <v>0</v>
      </c>
      <c r="M202" s="171">
        <f t="shared" si="55"/>
        <v>0</v>
      </c>
      <c r="N202" s="171">
        <f t="shared" si="55"/>
        <v>0</v>
      </c>
      <c r="O202" s="171">
        <f t="shared" si="55"/>
        <v>0</v>
      </c>
      <c r="P202" s="171">
        <f t="shared" si="55"/>
        <v>0</v>
      </c>
      <c r="Q202" s="171">
        <f t="shared" si="55"/>
        <v>0</v>
      </c>
      <c r="R202" s="171">
        <f t="shared" si="55"/>
        <v>0</v>
      </c>
    </row>
    <row r="203" spans="1:18" ht="12" hidden="1" customHeight="1">
      <c r="A203" s="172"/>
      <c r="B203" s="159"/>
      <c r="C203" s="173"/>
      <c r="D203" s="174"/>
      <c r="E203" s="168" t="s">
        <v>194</v>
      </c>
      <c r="F203" s="179" t="s">
        <v>450</v>
      </c>
      <c r="G203" s="170"/>
      <c r="H203" s="170"/>
      <c r="I203" s="170"/>
      <c r="J203" s="170"/>
      <c r="K203" s="171"/>
      <c r="L203" s="171"/>
      <c r="M203" s="171"/>
      <c r="N203" s="171"/>
      <c r="O203" s="171"/>
      <c r="P203" s="171"/>
      <c r="Q203" s="171"/>
      <c r="R203" s="171"/>
    </row>
    <row r="204" spans="1:18" ht="12" hidden="1" customHeight="1">
      <c r="A204" s="172">
        <v>2741</v>
      </c>
      <c r="B204" s="198" t="s">
        <v>417</v>
      </c>
      <c r="C204" s="182" t="s">
        <v>184</v>
      </c>
      <c r="D204" s="183" t="s">
        <v>13</v>
      </c>
      <c r="E204" s="168" t="s">
        <v>448</v>
      </c>
      <c r="F204" s="179"/>
      <c r="G204" s="170">
        <f t="shared" ref="G204:J266" si="56">K204+O204</f>
        <v>0</v>
      </c>
      <c r="H204" s="170">
        <f t="shared" si="56"/>
        <v>0</v>
      </c>
      <c r="I204" s="170">
        <f t="shared" si="56"/>
        <v>0</v>
      </c>
      <c r="J204" s="170">
        <f t="shared" si="56"/>
        <v>0</v>
      </c>
      <c r="K204" s="171"/>
      <c r="L204" s="171"/>
      <c r="M204" s="171"/>
      <c r="N204" s="180"/>
      <c r="O204" s="180"/>
      <c r="P204" s="180"/>
      <c r="Q204" s="180"/>
      <c r="R204" s="180"/>
    </row>
    <row r="205" spans="1:18" ht="12" hidden="1" customHeight="1">
      <c r="A205" s="172">
        <v>2750</v>
      </c>
      <c r="B205" s="196" t="s">
        <v>417</v>
      </c>
      <c r="C205" s="173" t="s">
        <v>219</v>
      </c>
      <c r="D205" s="174" t="s">
        <v>188</v>
      </c>
      <c r="E205" s="175" t="s">
        <v>451</v>
      </c>
      <c r="F205" s="191" t="s">
        <v>452</v>
      </c>
      <c r="G205" s="170">
        <f t="shared" si="56"/>
        <v>0</v>
      </c>
      <c r="H205" s="170">
        <f t="shared" si="56"/>
        <v>0</v>
      </c>
      <c r="I205" s="170">
        <f t="shared" si="56"/>
        <v>0</v>
      </c>
      <c r="J205" s="170">
        <f t="shared" si="56"/>
        <v>0</v>
      </c>
      <c r="K205" s="171">
        <f>K207</f>
        <v>0</v>
      </c>
      <c r="L205" s="171">
        <f t="shared" ref="L205:R205" si="57">L207</f>
        <v>0</v>
      </c>
      <c r="M205" s="171">
        <f t="shared" si="57"/>
        <v>0</v>
      </c>
      <c r="N205" s="171">
        <f t="shared" si="57"/>
        <v>0</v>
      </c>
      <c r="O205" s="171">
        <f t="shared" si="57"/>
        <v>0</v>
      </c>
      <c r="P205" s="171">
        <f t="shared" si="57"/>
        <v>0</v>
      </c>
      <c r="Q205" s="171">
        <f t="shared" si="57"/>
        <v>0</v>
      </c>
      <c r="R205" s="171">
        <f t="shared" si="57"/>
        <v>0</v>
      </c>
    </row>
    <row r="206" spans="1:18" ht="12" hidden="1" customHeight="1">
      <c r="A206" s="172"/>
      <c r="B206" s="159"/>
      <c r="C206" s="173"/>
      <c r="D206" s="174"/>
      <c r="E206" s="168" t="s">
        <v>194</v>
      </c>
      <c r="F206" s="179" t="s">
        <v>453</v>
      </c>
      <c r="G206" s="170"/>
      <c r="H206" s="170"/>
      <c r="I206" s="170"/>
      <c r="J206" s="170"/>
      <c r="K206" s="171"/>
      <c r="L206" s="171"/>
      <c r="M206" s="171"/>
      <c r="N206" s="171"/>
      <c r="O206" s="171"/>
      <c r="P206" s="171"/>
      <c r="Q206" s="171"/>
      <c r="R206" s="171"/>
    </row>
    <row r="207" spans="1:18" ht="12" hidden="1" customHeight="1">
      <c r="A207" s="172">
        <v>2751</v>
      </c>
      <c r="B207" s="198" t="s">
        <v>417</v>
      </c>
      <c r="C207" s="182" t="s">
        <v>219</v>
      </c>
      <c r="D207" s="183" t="s">
        <v>13</v>
      </c>
      <c r="E207" s="168" t="s">
        <v>451</v>
      </c>
      <c r="F207" s="179"/>
      <c r="G207" s="170">
        <f t="shared" si="56"/>
        <v>0</v>
      </c>
      <c r="H207" s="170">
        <f t="shared" si="56"/>
        <v>0</v>
      </c>
      <c r="I207" s="170">
        <f t="shared" si="56"/>
        <v>0</v>
      </c>
      <c r="J207" s="170">
        <f t="shared" si="56"/>
        <v>0</v>
      </c>
      <c r="K207" s="171"/>
      <c r="L207" s="171"/>
      <c r="M207" s="171"/>
      <c r="N207" s="180"/>
      <c r="O207" s="180"/>
      <c r="P207" s="180"/>
      <c r="Q207" s="180"/>
      <c r="R207" s="180"/>
    </row>
    <row r="208" spans="1:18" ht="12" hidden="1" customHeight="1">
      <c r="A208" s="172">
        <v>2760</v>
      </c>
      <c r="B208" s="196" t="s">
        <v>417</v>
      </c>
      <c r="C208" s="173" t="s">
        <v>224</v>
      </c>
      <c r="D208" s="174" t="s">
        <v>188</v>
      </c>
      <c r="E208" s="175" t="s">
        <v>454</v>
      </c>
      <c r="F208" s="191" t="s">
        <v>453</v>
      </c>
      <c r="G208" s="170">
        <f t="shared" si="56"/>
        <v>0</v>
      </c>
      <c r="H208" s="170">
        <f t="shared" si="56"/>
        <v>0</v>
      </c>
      <c r="I208" s="170">
        <f t="shared" si="56"/>
        <v>0</v>
      </c>
      <c r="J208" s="170">
        <f t="shared" si="56"/>
        <v>0</v>
      </c>
      <c r="K208" s="171">
        <f>K210+K211</f>
        <v>0</v>
      </c>
      <c r="L208" s="171">
        <f t="shared" ref="L208:R208" si="58">L210+L211</f>
        <v>0</v>
      </c>
      <c r="M208" s="171">
        <f t="shared" si="58"/>
        <v>0</v>
      </c>
      <c r="N208" s="171">
        <f t="shared" si="58"/>
        <v>0</v>
      </c>
      <c r="O208" s="171">
        <f t="shared" si="58"/>
        <v>0</v>
      </c>
      <c r="P208" s="171">
        <f t="shared" si="58"/>
        <v>0</v>
      </c>
      <c r="Q208" s="171">
        <f t="shared" si="58"/>
        <v>0</v>
      </c>
      <c r="R208" s="171">
        <f t="shared" si="58"/>
        <v>0</v>
      </c>
    </row>
    <row r="209" spans="1:18" ht="12" hidden="1" customHeight="1">
      <c r="A209" s="172"/>
      <c r="B209" s="159"/>
      <c r="C209" s="173"/>
      <c r="D209" s="174"/>
      <c r="E209" s="168" t="s">
        <v>194</v>
      </c>
      <c r="F209" s="179" t="s">
        <v>455</v>
      </c>
      <c r="G209" s="170"/>
      <c r="H209" s="170"/>
      <c r="I209" s="170"/>
      <c r="J209" s="170"/>
      <c r="K209" s="171"/>
      <c r="L209" s="171"/>
      <c r="M209" s="171"/>
      <c r="N209" s="171"/>
      <c r="O209" s="171"/>
      <c r="P209" s="171"/>
      <c r="Q209" s="171"/>
      <c r="R209" s="171"/>
    </row>
    <row r="210" spans="1:18" ht="12" hidden="1" customHeight="1">
      <c r="A210" s="172">
        <v>2761</v>
      </c>
      <c r="B210" s="198" t="s">
        <v>417</v>
      </c>
      <c r="C210" s="182" t="s">
        <v>224</v>
      </c>
      <c r="D210" s="183" t="s">
        <v>13</v>
      </c>
      <c r="E210" s="168" t="s">
        <v>456</v>
      </c>
      <c r="F210" s="179"/>
      <c r="G210" s="170">
        <f t="shared" si="56"/>
        <v>0</v>
      </c>
      <c r="H210" s="170">
        <f t="shared" si="56"/>
        <v>0</v>
      </c>
      <c r="I210" s="170">
        <f t="shared" si="56"/>
        <v>0</v>
      </c>
      <c r="J210" s="170">
        <f t="shared" si="56"/>
        <v>0</v>
      </c>
      <c r="K210" s="171"/>
      <c r="L210" s="171"/>
      <c r="M210" s="171"/>
      <c r="N210" s="180"/>
      <c r="O210" s="180"/>
      <c r="P210" s="180"/>
      <c r="Q210" s="180"/>
      <c r="R210" s="180"/>
    </row>
    <row r="211" spans="1:18" ht="12" hidden="1" customHeight="1">
      <c r="A211" s="172">
        <v>2762</v>
      </c>
      <c r="B211" s="198" t="s">
        <v>417</v>
      </c>
      <c r="C211" s="182" t="s">
        <v>224</v>
      </c>
      <c r="D211" s="183" t="s">
        <v>182</v>
      </c>
      <c r="E211" s="168" t="s">
        <v>454</v>
      </c>
      <c r="F211" s="179"/>
      <c r="G211" s="170">
        <f t="shared" si="56"/>
        <v>0</v>
      </c>
      <c r="H211" s="170">
        <f t="shared" si="56"/>
        <v>0</v>
      </c>
      <c r="I211" s="170">
        <f t="shared" si="56"/>
        <v>0</v>
      </c>
      <c r="J211" s="170">
        <f t="shared" si="56"/>
        <v>0</v>
      </c>
      <c r="K211" s="171"/>
      <c r="L211" s="171"/>
      <c r="M211" s="171"/>
      <c r="N211" s="171"/>
      <c r="O211" s="171"/>
      <c r="P211" s="171"/>
      <c r="Q211" s="171"/>
      <c r="R211" s="171"/>
    </row>
    <row r="212" spans="1:18" ht="48" customHeight="1">
      <c r="A212" s="193">
        <v>2800</v>
      </c>
      <c r="B212" s="196" t="s">
        <v>457</v>
      </c>
      <c r="C212" s="173" t="s">
        <v>188</v>
      </c>
      <c r="D212" s="174" t="s">
        <v>188</v>
      </c>
      <c r="E212" s="197" t="s">
        <v>458</v>
      </c>
      <c r="F212" s="191" t="s">
        <v>459</v>
      </c>
      <c r="G212" s="164">
        <f t="shared" si="56"/>
        <v>316508.842</v>
      </c>
      <c r="H212" s="164">
        <f t="shared" si="56"/>
        <v>763067.18299999996</v>
      </c>
      <c r="I212" s="164">
        <f t="shared" si="56"/>
        <v>774300.81299999997</v>
      </c>
      <c r="J212" s="164">
        <f t="shared" si="56"/>
        <v>801663.37340000004</v>
      </c>
      <c r="K212" s="200">
        <f>K214+K217+K226+K231+K236+K239</f>
        <v>15638.5</v>
      </c>
      <c r="L212" s="200">
        <f t="shared" ref="L212:R212" si="59">L214+L217+L226+L231+L236+L239</f>
        <v>28345.200000000001</v>
      </c>
      <c r="M212" s="200">
        <f t="shared" si="59"/>
        <v>39578.83</v>
      </c>
      <c r="N212" s="200">
        <f t="shared" si="59"/>
        <v>56288.390399999997</v>
      </c>
      <c r="O212" s="200">
        <f t="shared" si="59"/>
        <v>300870.342</v>
      </c>
      <c r="P212" s="200">
        <f t="shared" si="59"/>
        <v>734721.98300000001</v>
      </c>
      <c r="Q212" s="200">
        <f t="shared" si="59"/>
        <v>734721.98300000001</v>
      </c>
      <c r="R212" s="200">
        <f t="shared" si="59"/>
        <v>745374.98300000001</v>
      </c>
    </row>
    <row r="213" spans="1:18" ht="13.5" customHeight="1">
      <c r="A213" s="167"/>
      <c r="B213" s="159"/>
      <c r="C213" s="160"/>
      <c r="D213" s="161"/>
      <c r="E213" s="168" t="s">
        <v>191</v>
      </c>
      <c r="F213" s="194" t="s">
        <v>460</v>
      </c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</row>
    <row r="214" spans="1:18" ht="26.25" customHeight="1">
      <c r="A214" s="172">
        <v>2810</v>
      </c>
      <c r="B214" s="198" t="s">
        <v>457</v>
      </c>
      <c r="C214" s="182" t="s">
        <v>13</v>
      </c>
      <c r="D214" s="183" t="s">
        <v>188</v>
      </c>
      <c r="E214" s="175" t="s">
        <v>461</v>
      </c>
      <c r="F214" s="169"/>
      <c r="G214" s="154">
        <f t="shared" si="56"/>
        <v>147135</v>
      </c>
      <c r="H214" s="154">
        <f t="shared" si="56"/>
        <v>485461.4</v>
      </c>
      <c r="I214" s="154">
        <f t="shared" si="56"/>
        <v>485861.4</v>
      </c>
      <c r="J214" s="154">
        <f t="shared" si="56"/>
        <v>495861.4</v>
      </c>
      <c r="K214" s="185">
        <f>K216</f>
        <v>600</v>
      </c>
      <c r="L214" s="185">
        <f t="shared" ref="L214:R214" si="60">L216</f>
        <v>1050</v>
      </c>
      <c r="M214" s="185">
        <f t="shared" si="60"/>
        <v>1450</v>
      </c>
      <c r="N214" s="185">
        <f t="shared" si="60"/>
        <v>11450</v>
      </c>
      <c r="O214" s="185">
        <f t="shared" si="60"/>
        <v>146535</v>
      </c>
      <c r="P214" s="185">
        <f t="shared" si="60"/>
        <v>484411.4</v>
      </c>
      <c r="Q214" s="185">
        <f t="shared" si="60"/>
        <v>484411.4</v>
      </c>
      <c r="R214" s="185">
        <f t="shared" si="60"/>
        <v>484411.4</v>
      </c>
    </row>
    <row r="215" spans="1:18" ht="12.75" customHeight="1">
      <c r="A215" s="172"/>
      <c r="B215" s="159"/>
      <c r="C215" s="173"/>
      <c r="D215" s="174"/>
      <c r="E215" s="168" t="s">
        <v>194</v>
      </c>
      <c r="F215" s="179" t="s">
        <v>462</v>
      </c>
      <c r="G215" s="154"/>
      <c r="H215" s="154"/>
      <c r="I215" s="154"/>
      <c r="J215" s="154"/>
      <c r="K215" s="185"/>
      <c r="L215" s="185"/>
      <c r="M215" s="185"/>
      <c r="N215" s="185"/>
      <c r="O215" s="185"/>
      <c r="P215" s="185"/>
      <c r="Q215" s="185"/>
      <c r="R215" s="185"/>
    </row>
    <row r="216" spans="1:18" ht="27" customHeight="1">
      <c r="A216" s="172">
        <v>2811</v>
      </c>
      <c r="B216" s="198" t="s">
        <v>457</v>
      </c>
      <c r="C216" s="182" t="s">
        <v>13</v>
      </c>
      <c r="D216" s="183" t="s">
        <v>13</v>
      </c>
      <c r="E216" s="168" t="s">
        <v>461</v>
      </c>
      <c r="F216" s="179"/>
      <c r="G216" s="154">
        <f t="shared" si="56"/>
        <v>147135</v>
      </c>
      <c r="H216" s="154">
        <f t="shared" si="56"/>
        <v>485461.4</v>
      </c>
      <c r="I216" s="154">
        <f t="shared" si="56"/>
        <v>485861.4</v>
      </c>
      <c r="J216" s="154">
        <f t="shared" si="56"/>
        <v>495861.4</v>
      </c>
      <c r="K216" s="185">
        <f>'[3]hangst sport'!G32</f>
        <v>600</v>
      </c>
      <c r="L216" s="185">
        <f>'[3]hangst sport'!H32</f>
        <v>1050</v>
      </c>
      <c r="M216" s="185">
        <f>'[3]hangst sport'!I32</f>
        <v>1450</v>
      </c>
      <c r="N216" s="185">
        <f>'[3]hangst sport'!J32</f>
        <v>11450</v>
      </c>
      <c r="O216" s="190">
        <f>'[3]hangst sport'!G150</f>
        <v>146535</v>
      </c>
      <c r="P216" s="190">
        <f>'[3]hangst sport'!H150</f>
        <v>484411.4</v>
      </c>
      <c r="Q216" s="190">
        <f>'[3]hangst sport'!I150</f>
        <v>484411.4</v>
      </c>
      <c r="R216" s="190">
        <f>'[3]hangst sport'!J150</f>
        <v>484411.4</v>
      </c>
    </row>
    <row r="217" spans="1:18" ht="23.25" customHeight="1">
      <c r="A217" s="172">
        <v>2820</v>
      </c>
      <c r="B217" s="196" t="s">
        <v>457</v>
      </c>
      <c r="C217" s="173" t="s">
        <v>182</v>
      </c>
      <c r="D217" s="174" t="s">
        <v>188</v>
      </c>
      <c r="E217" s="175" t="s">
        <v>463</v>
      </c>
      <c r="F217" s="191" t="s">
        <v>464</v>
      </c>
      <c r="G217" s="88">
        <f t="shared" si="56"/>
        <v>167891.342</v>
      </c>
      <c r="H217" s="88">
        <f t="shared" si="56"/>
        <v>274205.783</v>
      </c>
      <c r="I217" s="88">
        <f t="shared" si="56"/>
        <v>283856.913</v>
      </c>
      <c r="J217" s="88">
        <f t="shared" si="56"/>
        <v>300294.67340000003</v>
      </c>
      <c r="K217" s="184">
        <f>K219+K220+K221+K222+K223+K224+K225</f>
        <v>13556</v>
      </c>
      <c r="L217" s="184">
        <f t="shared" ref="L217:R217" si="61">L219+L220+L221+L222+L223+L224+L225</f>
        <v>23895.200000000001</v>
      </c>
      <c r="M217" s="184">
        <f t="shared" si="61"/>
        <v>33546.33</v>
      </c>
      <c r="N217" s="184">
        <f t="shared" si="61"/>
        <v>39331.090399999994</v>
      </c>
      <c r="O217" s="184">
        <f t="shared" si="61"/>
        <v>154335.342</v>
      </c>
      <c r="P217" s="184">
        <f t="shared" si="61"/>
        <v>250310.58300000001</v>
      </c>
      <c r="Q217" s="184">
        <f t="shared" si="61"/>
        <v>250310.58300000001</v>
      </c>
      <c r="R217" s="184">
        <f t="shared" si="61"/>
        <v>260963.58300000001</v>
      </c>
    </row>
    <row r="218" spans="1:18" ht="12.75" customHeight="1">
      <c r="A218" s="172"/>
      <c r="B218" s="159"/>
      <c r="C218" s="173"/>
      <c r="D218" s="174"/>
      <c r="E218" s="168" t="s">
        <v>194</v>
      </c>
      <c r="F218" s="179" t="s">
        <v>465</v>
      </c>
      <c r="G218" s="170"/>
      <c r="H218" s="170"/>
      <c r="I218" s="170"/>
      <c r="J218" s="170"/>
      <c r="K218" s="171"/>
      <c r="L218" s="171"/>
      <c r="M218" s="171"/>
      <c r="N218" s="171"/>
      <c r="O218" s="171"/>
      <c r="P218" s="171"/>
      <c r="Q218" s="171"/>
      <c r="R218" s="171"/>
    </row>
    <row r="219" spans="1:18" ht="12.75" customHeight="1">
      <c r="A219" s="172">
        <v>2821</v>
      </c>
      <c r="B219" s="198" t="s">
        <v>457</v>
      </c>
      <c r="C219" s="182" t="s">
        <v>182</v>
      </c>
      <c r="D219" s="183" t="s">
        <v>13</v>
      </c>
      <c r="E219" s="168" t="s">
        <v>466</v>
      </c>
      <c r="F219" s="179"/>
      <c r="G219" s="154">
        <f t="shared" si="56"/>
        <v>54661.283000000003</v>
      </c>
      <c r="H219" s="154">
        <f t="shared" si="56"/>
        <v>58681.883000000002</v>
      </c>
      <c r="I219" s="154">
        <f t="shared" si="56"/>
        <v>62923.483</v>
      </c>
      <c r="J219" s="154">
        <f t="shared" si="56"/>
        <v>64083.283000000003</v>
      </c>
      <c r="K219" s="185">
        <f>'[3]kentr. grad'!G33</f>
        <v>5992.4</v>
      </c>
      <c r="L219" s="185">
        <f>'[3]kentr. grad'!H33</f>
        <v>10013</v>
      </c>
      <c r="M219" s="185">
        <f>'[3]kentr. grad'!I33</f>
        <v>14254.6</v>
      </c>
      <c r="N219" s="185">
        <f>'[3]kentr. grad'!J33</f>
        <v>15414.4</v>
      </c>
      <c r="O219" s="190">
        <f>'[3]kentr. grad'!G151</f>
        <v>48668.883000000002</v>
      </c>
      <c r="P219" s="190">
        <f>'[3]kentr. grad'!H151</f>
        <v>48668.883000000002</v>
      </c>
      <c r="Q219" s="190">
        <f>'[3]kentr. grad'!I151</f>
        <v>48668.883000000002</v>
      </c>
      <c r="R219" s="190">
        <f>'[3]kentr. grad'!F151</f>
        <v>48668.883000000002</v>
      </c>
    </row>
    <row r="220" spans="1:18" ht="12" hidden="1" customHeight="1">
      <c r="A220" s="172">
        <v>2822</v>
      </c>
      <c r="B220" s="198" t="s">
        <v>457</v>
      </c>
      <c r="C220" s="182" t="s">
        <v>182</v>
      </c>
      <c r="D220" s="183" t="s">
        <v>182</v>
      </c>
      <c r="E220" s="168" t="s">
        <v>467</v>
      </c>
      <c r="F220" s="179"/>
      <c r="G220" s="170">
        <f t="shared" si="56"/>
        <v>0</v>
      </c>
      <c r="H220" s="170">
        <f t="shared" si="56"/>
        <v>0</v>
      </c>
      <c r="I220" s="170">
        <f t="shared" si="56"/>
        <v>0</v>
      </c>
      <c r="J220" s="170">
        <f t="shared" si="56"/>
        <v>0</v>
      </c>
      <c r="K220" s="171"/>
      <c r="L220" s="171"/>
      <c r="M220" s="171"/>
      <c r="N220" s="171"/>
      <c r="O220" s="171"/>
      <c r="P220" s="171"/>
      <c r="Q220" s="171"/>
      <c r="R220" s="171"/>
    </row>
    <row r="221" spans="1:18" ht="24" customHeight="1">
      <c r="A221" s="172">
        <v>2823</v>
      </c>
      <c r="B221" s="198" t="s">
        <v>457</v>
      </c>
      <c r="C221" s="182" t="s">
        <v>182</v>
      </c>
      <c r="D221" s="183" t="s">
        <v>183</v>
      </c>
      <c r="E221" s="168" t="s">
        <v>468</v>
      </c>
      <c r="F221" s="179"/>
      <c r="G221" s="88">
        <f t="shared" si="56"/>
        <v>112930.05900000001</v>
      </c>
      <c r="H221" s="88">
        <f t="shared" si="56"/>
        <v>214823.90000000002</v>
      </c>
      <c r="I221" s="88">
        <f t="shared" si="56"/>
        <v>219902.5</v>
      </c>
      <c r="J221" s="88">
        <f t="shared" si="56"/>
        <v>234980.46000000002</v>
      </c>
      <c r="K221" s="184">
        <f>'[3]mshak palat'!G32</f>
        <v>7263.6</v>
      </c>
      <c r="L221" s="184">
        <f>'[3]mshak palat'!H32</f>
        <v>13182.2</v>
      </c>
      <c r="M221" s="184">
        <f>'[3]mshak palat'!I32+'[3]mshak palat (2)'!I32</f>
        <v>18260.8</v>
      </c>
      <c r="N221" s="184">
        <f>'[3]mshak palat'!J32+'[3]mshak palat (2)'!J32</f>
        <v>22685.759999999998</v>
      </c>
      <c r="O221" s="184">
        <f>'[3]mshak palat'!G150</f>
        <v>105666.459</v>
      </c>
      <c r="P221" s="184">
        <f>'[3]mshak palat'!H150</f>
        <v>201641.7</v>
      </c>
      <c r="Q221" s="184">
        <f>'[3]mshak palat'!I150</f>
        <v>201641.7</v>
      </c>
      <c r="R221" s="184">
        <f>'[3]mshak palat'!J150</f>
        <v>212294.7</v>
      </c>
    </row>
    <row r="222" spans="1:18" ht="25.5" customHeight="1">
      <c r="A222" s="172">
        <v>2824</v>
      </c>
      <c r="B222" s="198" t="s">
        <v>457</v>
      </c>
      <c r="C222" s="182" t="s">
        <v>182</v>
      </c>
      <c r="D222" s="183" t="s">
        <v>184</v>
      </c>
      <c r="E222" s="168" t="s">
        <v>469</v>
      </c>
      <c r="F222" s="191" t="s">
        <v>470</v>
      </c>
      <c r="G222" s="154">
        <f t="shared" si="56"/>
        <v>300</v>
      </c>
      <c r="H222" s="154">
        <f t="shared" si="56"/>
        <v>700</v>
      </c>
      <c r="I222" s="154">
        <f t="shared" si="56"/>
        <v>1030.9299999999998</v>
      </c>
      <c r="J222" s="154">
        <f t="shared" si="56"/>
        <v>1230.9304</v>
      </c>
      <c r="K222" s="185">
        <f>'[3]mshak kazm'!G32</f>
        <v>300</v>
      </c>
      <c r="L222" s="185">
        <f>'[3]mshak kazm'!H32</f>
        <v>700</v>
      </c>
      <c r="M222" s="185">
        <f>'[3]mshak kazm'!I32</f>
        <v>1030.9299999999998</v>
      </c>
      <c r="N222" s="185">
        <f>'[3]mshak kazm'!J32</f>
        <v>1230.9304</v>
      </c>
      <c r="O222" s="185">
        <f>'[3]mshak kazm'!G150</f>
        <v>0</v>
      </c>
      <c r="P222" s="185">
        <f>'[3]mshak kazm'!H150</f>
        <v>0</v>
      </c>
      <c r="Q222" s="185">
        <f>'[3]mshak kazm'!I150</f>
        <v>0</v>
      </c>
      <c r="R222" s="185">
        <f>'[3]mshak kazm'!J150</f>
        <v>0</v>
      </c>
    </row>
    <row r="223" spans="1:18" ht="12" hidden="1" customHeight="1">
      <c r="A223" s="172">
        <v>2825</v>
      </c>
      <c r="B223" s="198" t="s">
        <v>457</v>
      </c>
      <c r="C223" s="182" t="s">
        <v>182</v>
      </c>
      <c r="D223" s="183" t="s">
        <v>219</v>
      </c>
      <c r="E223" s="168" t="s">
        <v>471</v>
      </c>
      <c r="F223" s="191"/>
      <c r="G223" s="154">
        <f t="shared" si="56"/>
        <v>0</v>
      </c>
      <c r="H223" s="154">
        <f t="shared" si="56"/>
        <v>0</v>
      </c>
      <c r="I223" s="154">
        <f t="shared" si="56"/>
        <v>0</v>
      </c>
      <c r="J223" s="154">
        <f t="shared" si="56"/>
        <v>0</v>
      </c>
      <c r="K223" s="185"/>
      <c r="L223" s="185"/>
      <c r="M223" s="185"/>
      <c r="N223" s="185"/>
      <c r="O223" s="185"/>
      <c r="P223" s="185"/>
      <c r="Q223" s="185"/>
      <c r="R223" s="185"/>
    </row>
    <row r="224" spans="1:18" ht="12" hidden="1" customHeight="1">
      <c r="A224" s="172">
        <v>2826</v>
      </c>
      <c r="B224" s="198" t="s">
        <v>457</v>
      </c>
      <c r="C224" s="182" t="s">
        <v>182</v>
      </c>
      <c r="D224" s="183" t="s">
        <v>224</v>
      </c>
      <c r="E224" s="168" t="s">
        <v>472</v>
      </c>
      <c r="F224" s="191"/>
      <c r="G224" s="154">
        <f t="shared" si="56"/>
        <v>0</v>
      </c>
      <c r="H224" s="154">
        <f t="shared" si="56"/>
        <v>0</v>
      </c>
      <c r="I224" s="154">
        <f t="shared" si="56"/>
        <v>0</v>
      </c>
      <c r="J224" s="154">
        <f t="shared" si="56"/>
        <v>0</v>
      </c>
      <c r="K224" s="185"/>
      <c r="L224" s="185"/>
      <c r="M224" s="185"/>
      <c r="N224" s="185"/>
      <c r="O224" s="185"/>
      <c r="P224" s="185"/>
      <c r="Q224" s="185"/>
      <c r="R224" s="185"/>
    </row>
    <row r="225" spans="1:18" ht="12" hidden="1" customHeight="1">
      <c r="A225" s="172">
        <v>2827</v>
      </c>
      <c r="B225" s="198" t="s">
        <v>457</v>
      </c>
      <c r="C225" s="182" t="s">
        <v>182</v>
      </c>
      <c r="D225" s="183" t="s">
        <v>229</v>
      </c>
      <c r="E225" s="168" t="s">
        <v>473</v>
      </c>
      <c r="F225" s="191"/>
      <c r="G225" s="154">
        <f t="shared" si="56"/>
        <v>0</v>
      </c>
      <c r="H225" s="154">
        <f t="shared" si="56"/>
        <v>0</v>
      </c>
      <c r="I225" s="154">
        <f t="shared" si="56"/>
        <v>0</v>
      </c>
      <c r="J225" s="154">
        <f t="shared" si="56"/>
        <v>0</v>
      </c>
      <c r="K225" s="185"/>
      <c r="L225" s="185"/>
      <c r="M225" s="185"/>
      <c r="N225" s="185"/>
      <c r="O225" s="185"/>
      <c r="P225" s="185"/>
      <c r="Q225" s="185"/>
      <c r="R225" s="185"/>
    </row>
    <row r="226" spans="1:18" ht="51.75" customHeight="1">
      <c r="A226" s="172">
        <v>2830</v>
      </c>
      <c r="B226" s="196" t="s">
        <v>457</v>
      </c>
      <c r="C226" s="173" t="s">
        <v>183</v>
      </c>
      <c r="D226" s="174" t="s">
        <v>188</v>
      </c>
      <c r="E226" s="175" t="s">
        <v>474</v>
      </c>
      <c r="F226" s="191"/>
      <c r="G226" s="154">
        <f t="shared" si="56"/>
        <v>1095</v>
      </c>
      <c r="H226" s="154">
        <f t="shared" si="56"/>
        <v>1790</v>
      </c>
      <c r="I226" s="154">
        <f t="shared" si="56"/>
        <v>2535</v>
      </c>
      <c r="J226" s="154">
        <f t="shared" si="56"/>
        <v>3222.3</v>
      </c>
      <c r="K226" s="185">
        <f>K228+K230</f>
        <v>1095</v>
      </c>
      <c r="L226" s="185">
        <f t="shared" ref="L226:R226" si="62">L228+L230</f>
        <v>1790</v>
      </c>
      <c r="M226" s="185">
        <f t="shared" si="62"/>
        <v>2535</v>
      </c>
      <c r="N226" s="185">
        <f t="shared" si="62"/>
        <v>3222.3</v>
      </c>
      <c r="O226" s="185">
        <f t="shared" si="62"/>
        <v>0</v>
      </c>
      <c r="P226" s="185">
        <f t="shared" si="62"/>
        <v>0</v>
      </c>
      <c r="Q226" s="185">
        <f t="shared" si="62"/>
        <v>0</v>
      </c>
      <c r="R226" s="185">
        <f t="shared" si="62"/>
        <v>0</v>
      </c>
    </row>
    <row r="227" spans="1:18" ht="12" customHeight="1">
      <c r="A227" s="172"/>
      <c r="B227" s="159"/>
      <c r="C227" s="173"/>
      <c r="D227" s="174"/>
      <c r="E227" s="168" t="s">
        <v>194</v>
      </c>
      <c r="F227" s="195" t="s">
        <v>475</v>
      </c>
      <c r="G227" s="170"/>
      <c r="H227" s="170"/>
      <c r="I227" s="170"/>
      <c r="J227" s="170"/>
      <c r="K227" s="171"/>
      <c r="L227" s="171"/>
      <c r="M227" s="171"/>
      <c r="N227" s="171"/>
      <c r="O227" s="171"/>
      <c r="P227" s="171"/>
      <c r="Q227" s="171"/>
      <c r="R227" s="171"/>
    </row>
    <row r="228" spans="1:18" ht="21" customHeight="1">
      <c r="A228" s="172">
        <v>2831</v>
      </c>
      <c r="B228" s="198" t="s">
        <v>457</v>
      </c>
      <c r="C228" s="182" t="s">
        <v>183</v>
      </c>
      <c r="D228" s="183" t="s">
        <v>13</v>
      </c>
      <c r="E228" s="168" t="s">
        <v>476</v>
      </c>
      <c r="F228" s="179"/>
      <c r="G228" s="154">
        <f t="shared" si="56"/>
        <v>250</v>
      </c>
      <c r="H228" s="154">
        <f t="shared" si="56"/>
        <v>350</v>
      </c>
      <c r="I228" s="154">
        <f t="shared" si="56"/>
        <v>350</v>
      </c>
      <c r="J228" s="154">
        <f t="shared" si="56"/>
        <v>350</v>
      </c>
      <c r="K228" s="185">
        <f>[3]herutahax!G32</f>
        <v>250</v>
      </c>
      <c r="L228" s="185">
        <f>[3]herutahax!H32</f>
        <v>350</v>
      </c>
      <c r="M228" s="185">
        <f>[3]herutahax!I32</f>
        <v>350</v>
      </c>
      <c r="N228" s="185">
        <f>[3]herutahax!J32</f>
        <v>350</v>
      </c>
      <c r="O228" s="190">
        <f>[3]herutahax!G150</f>
        <v>0</v>
      </c>
      <c r="P228" s="190">
        <f>[3]herutahax!H150</f>
        <v>0</v>
      </c>
      <c r="Q228" s="190">
        <f>[3]herutahax!I150</f>
        <v>0</v>
      </c>
      <c r="R228" s="190">
        <f>[3]herutahax!J150</f>
        <v>0</v>
      </c>
    </row>
    <row r="229" spans="1:18" ht="12" hidden="1" customHeight="1">
      <c r="A229" s="172">
        <v>2832</v>
      </c>
      <c r="B229" s="198" t="s">
        <v>457</v>
      </c>
      <c r="C229" s="182" t="s">
        <v>183</v>
      </c>
      <c r="D229" s="183" t="s">
        <v>182</v>
      </c>
      <c r="E229" s="168" t="s">
        <v>477</v>
      </c>
      <c r="F229" s="195"/>
      <c r="G229" s="154">
        <f t="shared" si="56"/>
        <v>0</v>
      </c>
      <c r="H229" s="154">
        <f t="shared" si="56"/>
        <v>0</v>
      </c>
      <c r="I229" s="154">
        <f t="shared" si="56"/>
        <v>0</v>
      </c>
      <c r="J229" s="154">
        <f t="shared" si="56"/>
        <v>0</v>
      </c>
      <c r="K229" s="185"/>
      <c r="L229" s="185"/>
      <c r="M229" s="185"/>
      <c r="N229" s="185"/>
      <c r="O229" s="185"/>
      <c r="P229" s="185"/>
      <c r="Q229" s="185"/>
      <c r="R229" s="185"/>
    </row>
    <row r="230" spans="1:18" ht="12" customHeight="1">
      <c r="A230" s="172">
        <v>2833</v>
      </c>
      <c r="B230" s="198" t="s">
        <v>457</v>
      </c>
      <c r="C230" s="182" t="s">
        <v>183</v>
      </c>
      <c r="D230" s="183" t="s">
        <v>183</v>
      </c>
      <c r="E230" s="168" t="s">
        <v>478</v>
      </c>
      <c r="F230" s="195"/>
      <c r="G230" s="154">
        <f t="shared" si="56"/>
        <v>845</v>
      </c>
      <c r="H230" s="154">
        <f t="shared" si="56"/>
        <v>1440</v>
      </c>
      <c r="I230" s="154">
        <f t="shared" si="56"/>
        <v>2185</v>
      </c>
      <c r="J230" s="154">
        <f t="shared" si="56"/>
        <v>2872.3</v>
      </c>
      <c r="K230" s="185">
        <f>[3]texekat!G32</f>
        <v>845</v>
      </c>
      <c r="L230" s="185">
        <f>[3]texekat!H32</f>
        <v>1440</v>
      </c>
      <c r="M230" s="185">
        <f>[3]texekat!I32</f>
        <v>2185</v>
      </c>
      <c r="N230" s="185">
        <f>[3]texekat!J32</f>
        <v>2872.3</v>
      </c>
      <c r="O230" s="185">
        <f>[3]texekat!G150</f>
        <v>0</v>
      </c>
      <c r="P230" s="185">
        <f>[3]texekat!H150</f>
        <v>0</v>
      </c>
      <c r="Q230" s="185">
        <f>[3]texekat!I150</f>
        <v>0</v>
      </c>
      <c r="R230" s="185">
        <f>[3]texekat!J150</f>
        <v>0</v>
      </c>
    </row>
    <row r="231" spans="1:18" ht="12" customHeight="1">
      <c r="A231" s="172">
        <v>2840</v>
      </c>
      <c r="B231" s="196" t="s">
        <v>457</v>
      </c>
      <c r="C231" s="173" t="s">
        <v>184</v>
      </c>
      <c r="D231" s="174" t="s">
        <v>188</v>
      </c>
      <c r="E231" s="175" t="s">
        <v>479</v>
      </c>
      <c r="F231" s="191" t="s">
        <v>480</v>
      </c>
      <c r="G231" s="154">
        <f t="shared" si="56"/>
        <v>387.5</v>
      </c>
      <c r="H231" s="154">
        <f t="shared" si="56"/>
        <v>1610</v>
      </c>
      <c r="I231" s="154">
        <f t="shared" si="56"/>
        <v>2047.5</v>
      </c>
      <c r="J231" s="154">
        <f t="shared" si="56"/>
        <v>2285</v>
      </c>
      <c r="K231" s="185">
        <f>K233+K234+K235</f>
        <v>387.5</v>
      </c>
      <c r="L231" s="185">
        <f t="shared" ref="L231:R231" si="63">L233+L234+L235</f>
        <v>1610</v>
      </c>
      <c r="M231" s="185">
        <f t="shared" si="63"/>
        <v>2047.5</v>
      </c>
      <c r="N231" s="185">
        <f t="shared" si="63"/>
        <v>2285</v>
      </c>
      <c r="O231" s="185">
        <f t="shared" si="63"/>
        <v>0</v>
      </c>
      <c r="P231" s="185">
        <f t="shared" si="63"/>
        <v>0</v>
      </c>
      <c r="Q231" s="185">
        <f t="shared" si="63"/>
        <v>0</v>
      </c>
      <c r="R231" s="185">
        <f t="shared" si="63"/>
        <v>0</v>
      </c>
    </row>
    <row r="232" spans="1:18" ht="12" customHeight="1">
      <c r="A232" s="172"/>
      <c r="B232" s="159"/>
      <c r="C232" s="173"/>
      <c r="D232" s="174"/>
      <c r="E232" s="168" t="s">
        <v>194</v>
      </c>
      <c r="F232" s="195" t="s">
        <v>481</v>
      </c>
      <c r="G232" s="154"/>
      <c r="H232" s="154"/>
      <c r="I232" s="154"/>
      <c r="J232" s="154"/>
      <c r="K232" s="185"/>
      <c r="L232" s="185"/>
      <c r="M232" s="185"/>
      <c r="N232" s="185"/>
      <c r="O232" s="185"/>
      <c r="P232" s="185"/>
      <c r="Q232" s="185"/>
      <c r="R232" s="185"/>
    </row>
    <row r="233" spans="1:18" ht="12" customHeight="1">
      <c r="A233" s="172">
        <v>2841</v>
      </c>
      <c r="B233" s="198" t="s">
        <v>457</v>
      </c>
      <c r="C233" s="182" t="s">
        <v>184</v>
      </c>
      <c r="D233" s="183" t="s">
        <v>13</v>
      </c>
      <c r="E233" s="168" t="s">
        <v>482</v>
      </c>
      <c r="F233" s="179"/>
      <c r="G233" s="154">
        <f t="shared" si="56"/>
        <v>0</v>
      </c>
      <c r="H233" s="154">
        <f t="shared" si="56"/>
        <v>0</v>
      </c>
      <c r="I233" s="154">
        <f t="shared" si="56"/>
        <v>0</v>
      </c>
      <c r="J233" s="154">
        <f t="shared" si="56"/>
        <v>0</v>
      </c>
      <c r="K233" s="185"/>
      <c r="L233" s="185"/>
      <c r="M233" s="185"/>
      <c r="N233" s="190"/>
      <c r="O233" s="190"/>
      <c r="P233" s="190"/>
      <c r="Q233" s="190"/>
      <c r="R233" s="190"/>
    </row>
    <row r="234" spans="1:18" ht="12" customHeight="1">
      <c r="A234" s="172">
        <v>2842</v>
      </c>
      <c r="B234" s="198" t="s">
        <v>457</v>
      </c>
      <c r="C234" s="182" t="s">
        <v>184</v>
      </c>
      <c r="D234" s="183" t="s">
        <v>182</v>
      </c>
      <c r="E234" s="168" t="s">
        <v>483</v>
      </c>
      <c r="F234" s="195"/>
      <c r="G234" s="154">
        <f t="shared" si="56"/>
        <v>150</v>
      </c>
      <c r="H234" s="154">
        <f t="shared" si="56"/>
        <v>1135</v>
      </c>
      <c r="I234" s="154">
        <f t="shared" si="56"/>
        <v>1335</v>
      </c>
      <c r="J234" s="154">
        <f t="shared" si="56"/>
        <v>1335</v>
      </c>
      <c r="K234" s="185">
        <f>'[3]qax. kusakc.'!G32</f>
        <v>150</v>
      </c>
      <c r="L234" s="185">
        <f>'[3]qax. kusakc.'!H32</f>
        <v>1135</v>
      </c>
      <c r="M234" s="185">
        <f>'[3]qax. kusakc.'!I32</f>
        <v>1335</v>
      </c>
      <c r="N234" s="185">
        <f>'[3]qax. kusakc.'!J32</f>
        <v>1335</v>
      </c>
      <c r="O234" s="185"/>
      <c r="P234" s="185"/>
      <c r="Q234" s="185"/>
      <c r="R234" s="185"/>
    </row>
    <row r="235" spans="1:18" ht="12" customHeight="1">
      <c r="A235" s="172">
        <v>2843</v>
      </c>
      <c r="B235" s="198" t="s">
        <v>457</v>
      </c>
      <c r="C235" s="182" t="s">
        <v>184</v>
      </c>
      <c r="D235" s="183" t="s">
        <v>183</v>
      </c>
      <c r="E235" s="168" t="s">
        <v>479</v>
      </c>
      <c r="F235" s="195"/>
      <c r="G235" s="154">
        <f t="shared" si="56"/>
        <v>237.5</v>
      </c>
      <c r="H235" s="154">
        <f t="shared" si="56"/>
        <v>475</v>
      </c>
      <c r="I235" s="154">
        <f t="shared" si="56"/>
        <v>712.5</v>
      </c>
      <c r="J235" s="154">
        <f t="shared" si="56"/>
        <v>950</v>
      </c>
      <c r="K235" s="185">
        <f>[3]kronakan!G133</f>
        <v>237.5</v>
      </c>
      <c r="L235" s="185">
        <f>[3]kronakan!H133</f>
        <v>475</v>
      </c>
      <c r="M235" s="185">
        <f>[3]kronakan!I133</f>
        <v>712.5</v>
      </c>
      <c r="N235" s="185">
        <f>[3]kronakan!J133</f>
        <v>950</v>
      </c>
      <c r="O235" s="185"/>
      <c r="P235" s="185"/>
      <c r="Q235" s="185"/>
      <c r="R235" s="185"/>
    </row>
    <row r="236" spans="1:18" ht="12" hidden="1" customHeight="1">
      <c r="A236" s="172">
        <v>2850</v>
      </c>
      <c r="B236" s="196" t="s">
        <v>457</v>
      </c>
      <c r="C236" s="173" t="s">
        <v>219</v>
      </c>
      <c r="D236" s="174" t="s">
        <v>188</v>
      </c>
      <c r="E236" s="247" t="s">
        <v>484</v>
      </c>
      <c r="F236" s="191" t="s">
        <v>485</v>
      </c>
      <c r="G236" s="170">
        <f t="shared" si="56"/>
        <v>0</v>
      </c>
      <c r="H236" s="170">
        <f t="shared" si="56"/>
        <v>0</v>
      </c>
      <c r="I236" s="170">
        <f t="shared" si="56"/>
        <v>0</v>
      </c>
      <c r="J236" s="170">
        <f t="shared" si="56"/>
        <v>0</v>
      </c>
      <c r="K236" s="171">
        <f>K238</f>
        <v>0</v>
      </c>
      <c r="L236" s="171">
        <f t="shared" ref="L236:R236" si="64">L238</f>
        <v>0</v>
      </c>
      <c r="M236" s="171">
        <f t="shared" si="64"/>
        <v>0</v>
      </c>
      <c r="N236" s="171">
        <f t="shared" si="64"/>
        <v>0</v>
      </c>
      <c r="O236" s="171">
        <f t="shared" si="64"/>
        <v>0</v>
      </c>
      <c r="P236" s="171">
        <f t="shared" si="64"/>
        <v>0</v>
      </c>
      <c r="Q236" s="171">
        <f t="shared" si="64"/>
        <v>0</v>
      </c>
      <c r="R236" s="171">
        <f t="shared" si="64"/>
        <v>0</v>
      </c>
    </row>
    <row r="237" spans="1:18" ht="12" hidden="1" customHeight="1">
      <c r="A237" s="172"/>
      <c r="B237" s="159"/>
      <c r="C237" s="173"/>
      <c r="D237" s="174"/>
      <c r="E237" s="168" t="s">
        <v>194</v>
      </c>
      <c r="F237" s="195" t="s">
        <v>486</v>
      </c>
      <c r="G237" s="170"/>
      <c r="H237" s="170"/>
      <c r="I237" s="170"/>
      <c r="J237" s="170"/>
      <c r="K237" s="171"/>
      <c r="L237" s="171"/>
      <c r="M237" s="171"/>
      <c r="N237" s="171"/>
      <c r="O237" s="171"/>
      <c r="P237" s="171"/>
      <c r="Q237" s="171"/>
      <c r="R237" s="171"/>
    </row>
    <row r="238" spans="1:18" ht="12" hidden="1" customHeight="1">
      <c r="A238" s="172">
        <v>2851</v>
      </c>
      <c r="B238" s="196" t="s">
        <v>457</v>
      </c>
      <c r="C238" s="173" t="s">
        <v>219</v>
      </c>
      <c r="D238" s="174" t="s">
        <v>13</v>
      </c>
      <c r="E238" s="248" t="s">
        <v>484</v>
      </c>
      <c r="F238" s="179"/>
      <c r="G238" s="170">
        <f t="shared" si="56"/>
        <v>0</v>
      </c>
      <c r="H238" s="170">
        <f t="shared" si="56"/>
        <v>0</v>
      </c>
      <c r="I238" s="170">
        <f t="shared" si="56"/>
        <v>0</v>
      </c>
      <c r="J238" s="170">
        <f t="shared" si="56"/>
        <v>0</v>
      </c>
      <c r="K238" s="171"/>
      <c r="L238" s="171"/>
      <c r="M238" s="171"/>
      <c r="N238" s="180"/>
      <c r="O238" s="180"/>
      <c r="P238" s="180"/>
      <c r="Q238" s="180"/>
      <c r="R238" s="180"/>
    </row>
    <row r="239" spans="1:18" ht="12" hidden="1" customHeight="1">
      <c r="A239" s="172">
        <v>2860</v>
      </c>
      <c r="B239" s="196" t="s">
        <v>457</v>
      </c>
      <c r="C239" s="173" t="s">
        <v>224</v>
      </c>
      <c r="D239" s="174" t="s">
        <v>188</v>
      </c>
      <c r="E239" s="247" t="s">
        <v>487</v>
      </c>
      <c r="F239" s="191" t="s">
        <v>488</v>
      </c>
      <c r="G239" s="170">
        <f t="shared" si="56"/>
        <v>0</v>
      </c>
      <c r="H239" s="170">
        <f t="shared" si="56"/>
        <v>0</v>
      </c>
      <c r="I239" s="170">
        <f t="shared" si="56"/>
        <v>0</v>
      </c>
      <c r="J239" s="170">
        <f t="shared" si="56"/>
        <v>0</v>
      </c>
      <c r="K239" s="171">
        <f>K241</f>
        <v>0</v>
      </c>
      <c r="L239" s="171">
        <f t="shared" ref="L239:R239" si="65">L241</f>
        <v>0</v>
      </c>
      <c r="M239" s="171">
        <f t="shared" si="65"/>
        <v>0</v>
      </c>
      <c r="N239" s="171">
        <f t="shared" si="65"/>
        <v>0</v>
      </c>
      <c r="O239" s="171">
        <f t="shared" si="65"/>
        <v>0</v>
      </c>
      <c r="P239" s="171">
        <f t="shared" si="65"/>
        <v>0</v>
      </c>
      <c r="Q239" s="171">
        <f t="shared" si="65"/>
        <v>0</v>
      </c>
      <c r="R239" s="171">
        <f t="shared" si="65"/>
        <v>0</v>
      </c>
    </row>
    <row r="240" spans="1:18" ht="12" hidden="1" customHeight="1">
      <c r="A240" s="172"/>
      <c r="B240" s="159"/>
      <c r="C240" s="173"/>
      <c r="D240" s="174"/>
      <c r="E240" s="168" t="s">
        <v>194</v>
      </c>
      <c r="F240" s="195" t="s">
        <v>489</v>
      </c>
      <c r="G240" s="170"/>
      <c r="H240" s="170"/>
      <c r="I240" s="170"/>
      <c r="J240" s="170"/>
      <c r="K240" s="171"/>
      <c r="L240" s="171"/>
      <c r="M240" s="171"/>
      <c r="N240" s="171"/>
      <c r="O240" s="171"/>
      <c r="P240" s="171"/>
      <c r="Q240" s="171"/>
      <c r="R240" s="171"/>
    </row>
    <row r="241" spans="1:18" ht="12" hidden="1" customHeight="1">
      <c r="A241" s="172">
        <v>2861</v>
      </c>
      <c r="B241" s="198" t="s">
        <v>457</v>
      </c>
      <c r="C241" s="182" t="s">
        <v>224</v>
      </c>
      <c r="D241" s="183" t="s">
        <v>13</v>
      </c>
      <c r="E241" s="248" t="s">
        <v>487</v>
      </c>
      <c r="F241" s="179"/>
      <c r="G241" s="170">
        <f t="shared" si="56"/>
        <v>0</v>
      </c>
      <c r="H241" s="170">
        <f t="shared" si="56"/>
        <v>0</v>
      </c>
      <c r="I241" s="170">
        <f t="shared" si="56"/>
        <v>0</v>
      </c>
      <c r="J241" s="170">
        <f t="shared" si="56"/>
        <v>0</v>
      </c>
      <c r="K241" s="171"/>
      <c r="L241" s="171"/>
      <c r="M241" s="171"/>
      <c r="N241" s="180"/>
      <c r="O241" s="180"/>
      <c r="P241" s="180"/>
      <c r="Q241" s="180"/>
      <c r="R241" s="180"/>
    </row>
    <row r="242" spans="1:18" ht="24" customHeight="1">
      <c r="A242" s="193">
        <v>2900</v>
      </c>
      <c r="B242" s="196" t="s">
        <v>490</v>
      </c>
      <c r="C242" s="173" t="s">
        <v>188</v>
      </c>
      <c r="D242" s="174" t="s">
        <v>188</v>
      </c>
      <c r="E242" s="197" t="s">
        <v>491</v>
      </c>
      <c r="F242" s="191" t="s">
        <v>492</v>
      </c>
      <c r="G242" s="164">
        <f t="shared" si="56"/>
        <v>103128.25599999999</v>
      </c>
      <c r="H242" s="164">
        <f t="shared" si="56"/>
        <v>169976.45600000001</v>
      </c>
      <c r="I242" s="164">
        <f t="shared" si="56"/>
        <v>229193.55599999998</v>
      </c>
      <c r="J242" s="164">
        <f t="shared" si="56"/>
        <v>308133.95600000001</v>
      </c>
      <c r="K242" s="200">
        <f>K244+K248+K252+K256+K260+K264+K270</f>
        <v>72618.8</v>
      </c>
      <c r="L242" s="200">
        <f t="shared" ref="L242:R242" si="66">L244+L248+L252+L256+L260+L264+L270</f>
        <v>139467</v>
      </c>
      <c r="M242" s="200">
        <f t="shared" si="66"/>
        <v>198554.09999999998</v>
      </c>
      <c r="N242" s="200">
        <f t="shared" si="66"/>
        <v>277494.5</v>
      </c>
      <c r="O242" s="199">
        <f t="shared" si="66"/>
        <v>30509.455999999998</v>
      </c>
      <c r="P242" s="199">
        <f t="shared" si="66"/>
        <v>30509.455999999998</v>
      </c>
      <c r="Q242" s="199">
        <f t="shared" si="66"/>
        <v>30639.455999999998</v>
      </c>
      <c r="R242" s="199">
        <f t="shared" si="66"/>
        <v>30639.455999999998</v>
      </c>
    </row>
    <row r="243" spans="1:18" ht="13.5" customHeight="1">
      <c r="A243" s="167"/>
      <c r="B243" s="159"/>
      <c r="C243" s="160"/>
      <c r="D243" s="161"/>
      <c r="E243" s="168" t="s">
        <v>191</v>
      </c>
      <c r="F243" s="194" t="s">
        <v>493</v>
      </c>
      <c r="G243" s="170"/>
      <c r="H243" s="170"/>
      <c r="I243" s="170"/>
      <c r="J243" s="170"/>
      <c r="K243" s="170"/>
      <c r="L243" s="170"/>
      <c r="M243" s="170"/>
      <c r="N243" s="170"/>
      <c r="O243" s="170"/>
      <c r="P243" s="170"/>
      <c r="Q243" s="170"/>
      <c r="R243" s="170"/>
    </row>
    <row r="244" spans="1:18" ht="24.75" customHeight="1">
      <c r="A244" s="172">
        <v>2910</v>
      </c>
      <c r="B244" s="196" t="s">
        <v>490</v>
      </c>
      <c r="C244" s="173" t="s">
        <v>13</v>
      </c>
      <c r="D244" s="174" t="s">
        <v>188</v>
      </c>
      <c r="E244" s="175" t="s">
        <v>494</v>
      </c>
      <c r="F244" s="169"/>
      <c r="G244" s="88">
        <f t="shared" si="56"/>
        <v>78766.056000000011</v>
      </c>
      <c r="H244" s="88">
        <f t="shared" si="56"/>
        <v>119841.25599999999</v>
      </c>
      <c r="I244" s="88">
        <f t="shared" si="56"/>
        <v>163058.25599999999</v>
      </c>
      <c r="J244" s="88">
        <f t="shared" si="56"/>
        <v>225172.55600000001</v>
      </c>
      <c r="K244" s="184">
        <f>K246+K247</f>
        <v>48256.600000000006</v>
      </c>
      <c r="L244" s="184">
        <f t="shared" ref="L244:R244" si="67">L246+L247</f>
        <v>89331.8</v>
      </c>
      <c r="M244" s="184">
        <f t="shared" si="67"/>
        <v>132418.79999999999</v>
      </c>
      <c r="N244" s="184">
        <f t="shared" si="67"/>
        <v>194533.1</v>
      </c>
      <c r="O244" s="185">
        <f t="shared" si="67"/>
        <v>30509.455999999998</v>
      </c>
      <c r="P244" s="185">
        <f t="shared" si="67"/>
        <v>30509.455999999998</v>
      </c>
      <c r="Q244" s="185">
        <f t="shared" si="67"/>
        <v>30639.455999999998</v>
      </c>
      <c r="R244" s="185">
        <f t="shared" si="67"/>
        <v>30639.455999999998</v>
      </c>
    </row>
    <row r="245" spans="1:18" ht="10.5" customHeight="1">
      <c r="A245" s="172"/>
      <c r="B245" s="159"/>
      <c r="C245" s="173"/>
      <c r="D245" s="174"/>
      <c r="E245" s="168" t="s">
        <v>194</v>
      </c>
      <c r="F245" s="179" t="s">
        <v>495</v>
      </c>
      <c r="G245" s="170"/>
      <c r="H245" s="170"/>
      <c r="I245" s="170"/>
      <c r="J245" s="170"/>
      <c r="K245" s="171"/>
      <c r="L245" s="171"/>
      <c r="M245" s="171"/>
      <c r="N245" s="171"/>
      <c r="O245" s="171"/>
      <c r="P245" s="171"/>
      <c r="Q245" s="171"/>
      <c r="R245" s="171"/>
    </row>
    <row r="246" spans="1:18" s="229" customFormat="1" ht="12" customHeight="1">
      <c r="A246" s="236">
        <v>2911</v>
      </c>
      <c r="B246" s="243" t="s">
        <v>490</v>
      </c>
      <c r="C246" s="244" t="s">
        <v>13</v>
      </c>
      <c r="D246" s="245" t="s">
        <v>13</v>
      </c>
      <c r="E246" s="242" t="s">
        <v>496</v>
      </c>
      <c r="F246" s="238"/>
      <c r="G246" s="239">
        <f t="shared" si="56"/>
        <v>78766.056000000011</v>
      </c>
      <c r="H246" s="239">
        <f t="shared" si="56"/>
        <v>119841.25599999999</v>
      </c>
      <c r="I246" s="239">
        <f t="shared" si="56"/>
        <v>163058.25599999999</v>
      </c>
      <c r="J246" s="239">
        <f t="shared" si="56"/>
        <v>225172.55600000001</v>
      </c>
      <c r="K246" s="240">
        <f>'[3]yndameny mankap.'!G32</f>
        <v>48256.600000000006</v>
      </c>
      <c r="L246" s="240">
        <f>'[3]yndameny mankap.'!H32</f>
        <v>89331.8</v>
      </c>
      <c r="M246" s="240">
        <f>'[3]yndameny mankap.'!I32</f>
        <v>132418.79999999999</v>
      </c>
      <c r="N246" s="240">
        <f>'[3]yndameny mankap.'!J32</f>
        <v>194533.1</v>
      </c>
      <c r="O246" s="249">
        <f>'[3]yndameny mankap.'!G150</f>
        <v>30509.455999999998</v>
      </c>
      <c r="P246" s="249">
        <f>'[3]yndameny mankap.'!H150</f>
        <v>30509.455999999998</v>
      </c>
      <c r="Q246" s="249">
        <f>'[3]yndameny mankap.'!I150</f>
        <v>30639.455999999998</v>
      </c>
      <c r="R246" s="249">
        <f>'[3]yndameny mankap.'!J150</f>
        <v>30639.455999999998</v>
      </c>
    </row>
    <row r="247" spans="1:18" ht="12" hidden="1" customHeight="1">
      <c r="A247" s="172">
        <v>2912</v>
      </c>
      <c r="B247" s="198" t="s">
        <v>490</v>
      </c>
      <c r="C247" s="182" t="s">
        <v>13</v>
      </c>
      <c r="D247" s="183" t="s">
        <v>182</v>
      </c>
      <c r="E247" s="168" t="s">
        <v>497</v>
      </c>
      <c r="F247" s="191" t="s">
        <v>498</v>
      </c>
      <c r="G247" s="88">
        <f t="shared" si="56"/>
        <v>0</v>
      </c>
      <c r="H247" s="88">
        <f t="shared" si="56"/>
        <v>0</v>
      </c>
      <c r="I247" s="88">
        <f t="shared" si="56"/>
        <v>0</v>
      </c>
      <c r="J247" s="88">
        <f t="shared" si="56"/>
        <v>0</v>
      </c>
      <c r="K247" s="184"/>
      <c r="L247" s="184"/>
      <c r="M247" s="184"/>
      <c r="N247" s="184"/>
      <c r="O247" s="185"/>
      <c r="P247" s="185"/>
      <c r="Q247" s="185"/>
      <c r="R247" s="185"/>
    </row>
    <row r="248" spans="1:18" ht="12" customHeight="1">
      <c r="A248" s="172">
        <v>2920</v>
      </c>
      <c r="B248" s="196" t="s">
        <v>490</v>
      </c>
      <c r="C248" s="173" t="s">
        <v>182</v>
      </c>
      <c r="D248" s="174" t="s">
        <v>188</v>
      </c>
      <c r="E248" s="175" t="s">
        <v>499</v>
      </c>
      <c r="F248" s="191" t="s">
        <v>500</v>
      </c>
      <c r="G248" s="88">
        <f t="shared" si="56"/>
        <v>0</v>
      </c>
      <c r="H248" s="88">
        <f t="shared" si="56"/>
        <v>0</v>
      </c>
      <c r="I248" s="88">
        <f t="shared" si="56"/>
        <v>0</v>
      </c>
      <c r="J248" s="88">
        <f t="shared" si="56"/>
        <v>0</v>
      </c>
      <c r="K248" s="184">
        <f>K250+K251</f>
        <v>0</v>
      </c>
      <c r="L248" s="184">
        <f t="shared" ref="L248:R248" si="68">L250+L251</f>
        <v>0</v>
      </c>
      <c r="M248" s="184">
        <f t="shared" si="68"/>
        <v>0</v>
      </c>
      <c r="N248" s="184">
        <f t="shared" si="68"/>
        <v>0</v>
      </c>
      <c r="O248" s="185">
        <f t="shared" si="68"/>
        <v>0</v>
      </c>
      <c r="P248" s="185">
        <f t="shared" si="68"/>
        <v>0</v>
      </c>
      <c r="Q248" s="185">
        <f t="shared" si="68"/>
        <v>0</v>
      </c>
      <c r="R248" s="185">
        <f t="shared" si="68"/>
        <v>0</v>
      </c>
    </row>
    <row r="249" spans="1:18" ht="12" customHeight="1">
      <c r="A249" s="172"/>
      <c r="B249" s="159"/>
      <c r="C249" s="173"/>
      <c r="D249" s="174"/>
      <c r="E249" s="168" t="s">
        <v>194</v>
      </c>
      <c r="F249" s="179" t="s">
        <v>501</v>
      </c>
      <c r="G249" s="88"/>
      <c r="H249" s="88"/>
      <c r="I249" s="88"/>
      <c r="J249" s="88"/>
      <c r="K249" s="184"/>
      <c r="L249" s="184"/>
      <c r="M249" s="184"/>
      <c r="N249" s="184"/>
      <c r="O249" s="185"/>
      <c r="P249" s="185"/>
      <c r="Q249" s="185"/>
      <c r="R249" s="185"/>
    </row>
    <row r="250" spans="1:18" ht="12" customHeight="1">
      <c r="A250" s="172">
        <v>2921</v>
      </c>
      <c r="B250" s="198" t="s">
        <v>490</v>
      </c>
      <c r="C250" s="182" t="s">
        <v>182</v>
      </c>
      <c r="D250" s="183" t="s">
        <v>13</v>
      </c>
      <c r="E250" s="168" t="s">
        <v>502</v>
      </c>
      <c r="F250" s="179"/>
      <c r="G250" s="88">
        <f t="shared" si="56"/>
        <v>0</v>
      </c>
      <c r="H250" s="88">
        <f t="shared" si="56"/>
        <v>0</v>
      </c>
      <c r="I250" s="88">
        <f t="shared" si="56"/>
        <v>0</v>
      </c>
      <c r="J250" s="88">
        <f t="shared" si="56"/>
        <v>0</v>
      </c>
      <c r="K250" s="240">
        <f>'[3]himn,krt'!G32</f>
        <v>0</v>
      </c>
      <c r="L250" s="184">
        <f>'[3]himn,krt'!H32</f>
        <v>0</v>
      </c>
      <c r="M250" s="184">
        <f>'[3]himn,krt'!H32</f>
        <v>0</v>
      </c>
      <c r="N250" s="189">
        <f>'[3]himn,krt'!J32</f>
        <v>0</v>
      </c>
      <c r="O250" s="190"/>
      <c r="P250" s="190"/>
      <c r="Q250" s="190"/>
      <c r="R250" s="190"/>
    </row>
    <row r="251" spans="1:18" ht="12" hidden="1" customHeight="1">
      <c r="A251" s="172">
        <v>2922</v>
      </c>
      <c r="B251" s="198" t="s">
        <v>490</v>
      </c>
      <c r="C251" s="182" t="s">
        <v>182</v>
      </c>
      <c r="D251" s="183" t="s">
        <v>182</v>
      </c>
      <c r="E251" s="168" t="s">
        <v>503</v>
      </c>
      <c r="F251" s="191" t="s">
        <v>504</v>
      </c>
      <c r="G251" s="88">
        <f t="shared" si="56"/>
        <v>0</v>
      </c>
      <c r="H251" s="88">
        <f t="shared" si="56"/>
        <v>0</v>
      </c>
      <c r="I251" s="88">
        <f t="shared" si="56"/>
        <v>0</v>
      </c>
      <c r="J251" s="88">
        <f t="shared" si="56"/>
        <v>0</v>
      </c>
      <c r="K251" s="184"/>
      <c r="L251" s="184"/>
      <c r="M251" s="184"/>
      <c r="N251" s="184"/>
      <c r="O251" s="185"/>
      <c r="P251" s="185"/>
      <c r="Q251" s="185"/>
      <c r="R251" s="185"/>
    </row>
    <row r="252" spans="1:18" ht="12" hidden="1" customHeight="1">
      <c r="A252" s="172">
        <v>2930</v>
      </c>
      <c r="B252" s="196" t="s">
        <v>490</v>
      </c>
      <c r="C252" s="173" t="s">
        <v>183</v>
      </c>
      <c r="D252" s="174" t="s">
        <v>188</v>
      </c>
      <c r="E252" s="175" t="s">
        <v>505</v>
      </c>
      <c r="F252" s="191" t="s">
        <v>506</v>
      </c>
      <c r="G252" s="88">
        <f t="shared" si="56"/>
        <v>0</v>
      </c>
      <c r="H252" s="88">
        <f t="shared" si="56"/>
        <v>0</v>
      </c>
      <c r="I252" s="88">
        <f t="shared" si="56"/>
        <v>0</v>
      </c>
      <c r="J252" s="88">
        <f t="shared" si="56"/>
        <v>0</v>
      </c>
      <c r="K252" s="184">
        <f>K254+K255</f>
        <v>0</v>
      </c>
      <c r="L252" s="184">
        <f t="shared" ref="L252:R252" si="69">L254+L255</f>
        <v>0</v>
      </c>
      <c r="M252" s="184">
        <f t="shared" si="69"/>
        <v>0</v>
      </c>
      <c r="N252" s="184">
        <f t="shared" si="69"/>
        <v>0</v>
      </c>
      <c r="O252" s="185">
        <f t="shared" si="69"/>
        <v>0</v>
      </c>
      <c r="P252" s="185">
        <f t="shared" si="69"/>
        <v>0</v>
      </c>
      <c r="Q252" s="185">
        <f t="shared" si="69"/>
        <v>0</v>
      </c>
      <c r="R252" s="185">
        <f t="shared" si="69"/>
        <v>0</v>
      </c>
    </row>
    <row r="253" spans="1:18" ht="12" hidden="1" customHeight="1">
      <c r="A253" s="172"/>
      <c r="B253" s="159"/>
      <c r="C253" s="173"/>
      <c r="D253" s="174"/>
      <c r="E253" s="168" t="s">
        <v>194</v>
      </c>
      <c r="F253" s="179" t="s">
        <v>507</v>
      </c>
      <c r="G253" s="88"/>
      <c r="H253" s="88"/>
      <c r="I253" s="88"/>
      <c r="J253" s="88"/>
      <c r="K253" s="184"/>
      <c r="L253" s="184"/>
      <c r="M253" s="184"/>
      <c r="N253" s="184"/>
      <c r="O253" s="185"/>
      <c r="P253" s="185"/>
      <c r="Q253" s="185"/>
      <c r="R253" s="185"/>
    </row>
    <row r="254" spans="1:18" ht="12" hidden="1" customHeight="1">
      <c r="A254" s="172">
        <v>2931</v>
      </c>
      <c r="B254" s="198" t="s">
        <v>490</v>
      </c>
      <c r="C254" s="182" t="s">
        <v>183</v>
      </c>
      <c r="D254" s="183" t="s">
        <v>13</v>
      </c>
      <c r="E254" s="168" t="s">
        <v>508</v>
      </c>
      <c r="F254" s="179"/>
      <c r="G254" s="88">
        <f t="shared" si="56"/>
        <v>0</v>
      </c>
      <c r="H254" s="88">
        <f t="shared" si="56"/>
        <v>0</v>
      </c>
      <c r="I254" s="88">
        <f t="shared" si="56"/>
        <v>0</v>
      </c>
      <c r="J254" s="88">
        <f t="shared" si="56"/>
        <v>0</v>
      </c>
      <c r="K254" s="184"/>
      <c r="L254" s="184"/>
      <c r="M254" s="184"/>
      <c r="N254" s="189"/>
      <c r="O254" s="190"/>
      <c r="P254" s="190"/>
      <c r="Q254" s="190"/>
      <c r="R254" s="190"/>
    </row>
    <row r="255" spans="1:18" ht="12" hidden="1" customHeight="1">
      <c r="A255" s="172">
        <v>2932</v>
      </c>
      <c r="B255" s="198" t="s">
        <v>490</v>
      </c>
      <c r="C255" s="182" t="s">
        <v>183</v>
      </c>
      <c r="D255" s="183" t="s">
        <v>182</v>
      </c>
      <c r="E255" s="168" t="s">
        <v>509</v>
      </c>
      <c r="F255" s="191" t="s">
        <v>510</v>
      </c>
      <c r="G255" s="88">
        <f t="shared" si="56"/>
        <v>0</v>
      </c>
      <c r="H255" s="88">
        <f t="shared" si="56"/>
        <v>0</v>
      </c>
      <c r="I255" s="88">
        <f t="shared" si="56"/>
        <v>0</v>
      </c>
      <c r="J255" s="88">
        <f t="shared" si="56"/>
        <v>0</v>
      </c>
      <c r="K255" s="184"/>
      <c r="L255" s="184"/>
      <c r="M255" s="184"/>
      <c r="N255" s="184"/>
      <c r="O255" s="185"/>
      <c r="P255" s="185"/>
      <c r="Q255" s="185"/>
      <c r="R255" s="185"/>
    </row>
    <row r="256" spans="1:18" ht="12" hidden="1" customHeight="1">
      <c r="A256" s="172">
        <v>2940</v>
      </c>
      <c r="B256" s="196" t="s">
        <v>490</v>
      </c>
      <c r="C256" s="173" t="s">
        <v>184</v>
      </c>
      <c r="D256" s="174" t="s">
        <v>188</v>
      </c>
      <c r="E256" s="175" t="s">
        <v>511</v>
      </c>
      <c r="F256" s="191"/>
      <c r="G256" s="88">
        <f t="shared" si="56"/>
        <v>0</v>
      </c>
      <c r="H256" s="88">
        <f t="shared" si="56"/>
        <v>0</v>
      </c>
      <c r="I256" s="88">
        <f t="shared" si="56"/>
        <v>0</v>
      </c>
      <c r="J256" s="88">
        <f t="shared" si="56"/>
        <v>0</v>
      </c>
      <c r="K256" s="184">
        <f>K258+K259</f>
        <v>0</v>
      </c>
      <c r="L256" s="184">
        <f t="shared" ref="L256:R256" si="70">L258+L259</f>
        <v>0</v>
      </c>
      <c r="M256" s="184">
        <f t="shared" si="70"/>
        <v>0</v>
      </c>
      <c r="N256" s="184">
        <f t="shared" si="70"/>
        <v>0</v>
      </c>
      <c r="O256" s="185">
        <f t="shared" si="70"/>
        <v>0</v>
      </c>
      <c r="P256" s="185">
        <f t="shared" si="70"/>
        <v>0</v>
      </c>
      <c r="Q256" s="185">
        <f t="shared" si="70"/>
        <v>0</v>
      </c>
      <c r="R256" s="185">
        <f t="shared" si="70"/>
        <v>0</v>
      </c>
    </row>
    <row r="257" spans="1:18" ht="12" hidden="1" customHeight="1">
      <c r="A257" s="172"/>
      <c r="B257" s="159"/>
      <c r="C257" s="173"/>
      <c r="D257" s="174"/>
      <c r="E257" s="168" t="s">
        <v>194</v>
      </c>
      <c r="F257" s="179" t="s">
        <v>512</v>
      </c>
      <c r="G257" s="88"/>
      <c r="H257" s="88"/>
      <c r="I257" s="88"/>
      <c r="J257" s="88"/>
      <c r="K257" s="184"/>
      <c r="L257" s="184"/>
      <c r="M257" s="184"/>
      <c r="N257" s="184"/>
      <c r="O257" s="185"/>
      <c r="P257" s="185"/>
      <c r="Q257" s="185"/>
      <c r="R257" s="185"/>
    </row>
    <row r="258" spans="1:18" ht="12" hidden="1" customHeight="1">
      <c r="A258" s="172">
        <v>2941</v>
      </c>
      <c r="B258" s="198" t="s">
        <v>490</v>
      </c>
      <c r="C258" s="182" t="s">
        <v>184</v>
      </c>
      <c r="D258" s="183" t="s">
        <v>13</v>
      </c>
      <c r="E258" s="168" t="s">
        <v>513</v>
      </c>
      <c r="F258" s="179"/>
      <c r="G258" s="88">
        <f t="shared" si="56"/>
        <v>0</v>
      </c>
      <c r="H258" s="88">
        <f t="shared" si="56"/>
        <v>0</v>
      </c>
      <c r="I258" s="88">
        <f t="shared" si="56"/>
        <v>0</v>
      </c>
      <c r="J258" s="88">
        <f t="shared" si="56"/>
        <v>0</v>
      </c>
      <c r="K258" s="184">
        <f>'[3]barcraguyn krt.'!G32</f>
        <v>0</v>
      </c>
      <c r="L258" s="184">
        <f>'[3]barcraguyn krt.'!H32</f>
        <v>0</v>
      </c>
      <c r="M258" s="184">
        <f>'[3]barcraguyn krt.'!I32</f>
        <v>0</v>
      </c>
      <c r="N258" s="189">
        <f>'[3]barcraguyn krt.'!J32</f>
        <v>0</v>
      </c>
      <c r="O258" s="190"/>
      <c r="P258" s="190"/>
      <c r="Q258" s="190"/>
      <c r="R258" s="190"/>
    </row>
    <row r="259" spans="1:18" ht="0.75" customHeight="1">
      <c r="A259" s="172">
        <v>2942</v>
      </c>
      <c r="B259" s="198" t="s">
        <v>490</v>
      </c>
      <c r="C259" s="182" t="s">
        <v>184</v>
      </c>
      <c r="D259" s="183" t="s">
        <v>182</v>
      </c>
      <c r="E259" s="250" t="s">
        <v>514</v>
      </c>
      <c r="F259" s="191" t="s">
        <v>515</v>
      </c>
      <c r="G259" s="88">
        <f t="shared" si="56"/>
        <v>0</v>
      </c>
      <c r="H259" s="88">
        <f t="shared" si="56"/>
        <v>0</v>
      </c>
      <c r="I259" s="88">
        <f t="shared" si="56"/>
        <v>0</v>
      </c>
      <c r="J259" s="88">
        <f t="shared" si="56"/>
        <v>0</v>
      </c>
      <c r="K259" s="184"/>
      <c r="L259" s="184"/>
      <c r="M259" s="184"/>
      <c r="N259" s="184"/>
      <c r="O259" s="185"/>
      <c r="P259" s="185"/>
      <c r="Q259" s="185"/>
      <c r="R259" s="185"/>
    </row>
    <row r="260" spans="1:18" s="229" customFormat="1" ht="22.5" customHeight="1">
      <c r="A260" s="236">
        <v>2950</v>
      </c>
      <c r="B260" s="224" t="s">
        <v>490</v>
      </c>
      <c r="C260" s="225" t="s">
        <v>219</v>
      </c>
      <c r="D260" s="226" t="s">
        <v>188</v>
      </c>
      <c r="E260" s="237" t="s">
        <v>516</v>
      </c>
      <c r="F260" s="228" t="s">
        <v>517</v>
      </c>
      <c r="G260" s="239">
        <f t="shared" si="56"/>
        <v>24362.2</v>
      </c>
      <c r="H260" s="239">
        <f t="shared" si="56"/>
        <v>50135.200000000004</v>
      </c>
      <c r="I260" s="239">
        <f t="shared" si="56"/>
        <v>66135.299999999988</v>
      </c>
      <c r="J260" s="239">
        <f t="shared" si="56"/>
        <v>82961.399999999994</v>
      </c>
      <c r="K260" s="240">
        <f>K262+K263</f>
        <v>24362.2</v>
      </c>
      <c r="L260" s="240">
        <f t="shared" ref="L260:R260" si="71">L262+L263</f>
        <v>50135.200000000004</v>
      </c>
      <c r="M260" s="240">
        <f t="shared" si="71"/>
        <v>66135.299999999988</v>
      </c>
      <c r="N260" s="240">
        <f t="shared" si="71"/>
        <v>82961.399999999994</v>
      </c>
      <c r="O260" s="251">
        <f t="shared" si="71"/>
        <v>0</v>
      </c>
      <c r="P260" s="251">
        <f t="shared" si="71"/>
        <v>0</v>
      </c>
      <c r="Q260" s="251">
        <f t="shared" si="71"/>
        <v>0</v>
      </c>
      <c r="R260" s="251">
        <f t="shared" si="71"/>
        <v>0</v>
      </c>
    </row>
    <row r="261" spans="1:18" s="229" customFormat="1" ht="12.75" customHeight="1">
      <c r="A261" s="236"/>
      <c r="B261" s="241"/>
      <c r="C261" s="225"/>
      <c r="D261" s="226"/>
      <c r="E261" s="242" t="s">
        <v>194</v>
      </c>
      <c r="F261" s="238" t="s">
        <v>518</v>
      </c>
      <c r="G261" s="239"/>
      <c r="H261" s="239"/>
      <c r="I261" s="239"/>
      <c r="J261" s="239"/>
      <c r="K261" s="240"/>
      <c r="L261" s="240"/>
      <c r="M261" s="240"/>
      <c r="N261" s="240"/>
      <c r="O261" s="251"/>
      <c r="P261" s="251"/>
      <c r="Q261" s="251"/>
      <c r="R261" s="251"/>
    </row>
    <row r="262" spans="1:18" s="229" customFormat="1" ht="24" customHeight="1">
      <c r="A262" s="236">
        <v>2951</v>
      </c>
      <c r="B262" s="243" t="s">
        <v>490</v>
      </c>
      <c r="C262" s="244" t="s">
        <v>219</v>
      </c>
      <c r="D262" s="245" t="s">
        <v>13</v>
      </c>
      <c r="E262" s="242" t="s">
        <v>519</v>
      </c>
      <c r="F262" s="238"/>
      <c r="G262" s="239">
        <f t="shared" si="56"/>
        <v>24362.2</v>
      </c>
      <c r="H262" s="239">
        <f t="shared" si="56"/>
        <v>50135.200000000004</v>
      </c>
      <c r="I262" s="239">
        <f t="shared" si="56"/>
        <v>66135.299999999988</v>
      </c>
      <c r="J262" s="239">
        <f t="shared" si="56"/>
        <v>82961.399999999994</v>
      </c>
      <c r="K262" s="240">
        <f>'[3]yndam arvest erash'!G32</f>
        <v>24362.2</v>
      </c>
      <c r="L262" s="240">
        <f>'[3]yndam arvest erash'!H32</f>
        <v>50135.200000000004</v>
      </c>
      <c r="M262" s="240">
        <f>'[3]yndam arvest erash'!I32</f>
        <v>66135.299999999988</v>
      </c>
      <c r="N262" s="240">
        <f>'[3]yndam arvest erash'!J32</f>
        <v>82961.399999999994</v>
      </c>
      <c r="O262" s="249">
        <v>0</v>
      </c>
      <c r="P262" s="249">
        <v>0</v>
      </c>
      <c r="Q262" s="249">
        <v>0</v>
      </c>
      <c r="R262" s="249">
        <f>'[3]yndam arvest erash'!F150</f>
        <v>0</v>
      </c>
    </row>
    <row r="263" spans="1:18" ht="12" hidden="1" customHeight="1">
      <c r="A263" s="172">
        <v>2952</v>
      </c>
      <c r="B263" s="198" t="s">
        <v>490</v>
      </c>
      <c r="C263" s="182" t="s">
        <v>219</v>
      </c>
      <c r="D263" s="183" t="s">
        <v>182</v>
      </c>
      <c r="E263" s="168" t="s">
        <v>520</v>
      </c>
      <c r="F263" s="179"/>
      <c r="G263" s="170">
        <f t="shared" si="56"/>
        <v>0</v>
      </c>
      <c r="H263" s="170">
        <f t="shared" si="56"/>
        <v>0</v>
      </c>
      <c r="I263" s="170">
        <f t="shared" si="56"/>
        <v>0</v>
      </c>
      <c r="J263" s="170">
        <f t="shared" si="56"/>
        <v>0</v>
      </c>
      <c r="K263" s="171"/>
      <c r="L263" s="171"/>
      <c r="M263" s="171"/>
      <c r="N263" s="171"/>
      <c r="O263" s="171"/>
      <c r="P263" s="171"/>
      <c r="Q263" s="171"/>
      <c r="R263" s="171"/>
    </row>
    <row r="264" spans="1:18" ht="12" hidden="1" customHeight="1">
      <c r="A264" s="172">
        <v>2960</v>
      </c>
      <c r="B264" s="196" t="s">
        <v>490</v>
      </c>
      <c r="C264" s="173" t="s">
        <v>224</v>
      </c>
      <c r="D264" s="174" t="s">
        <v>188</v>
      </c>
      <c r="E264" s="175" t="s">
        <v>521</v>
      </c>
      <c r="F264" s="191" t="s">
        <v>522</v>
      </c>
      <c r="G264" s="170">
        <f t="shared" si="56"/>
        <v>0</v>
      </c>
      <c r="H264" s="170">
        <f t="shared" si="56"/>
        <v>0</v>
      </c>
      <c r="I264" s="170">
        <f t="shared" si="56"/>
        <v>0</v>
      </c>
      <c r="J264" s="170">
        <f t="shared" si="56"/>
        <v>0</v>
      </c>
      <c r="K264" s="171">
        <f>K266</f>
        <v>0</v>
      </c>
      <c r="L264" s="171">
        <f t="shared" ref="L264:R264" si="72">L266</f>
        <v>0</v>
      </c>
      <c r="M264" s="171">
        <f t="shared" si="72"/>
        <v>0</v>
      </c>
      <c r="N264" s="171">
        <f t="shared" si="72"/>
        <v>0</v>
      </c>
      <c r="O264" s="171">
        <f t="shared" si="72"/>
        <v>0</v>
      </c>
      <c r="P264" s="171">
        <f t="shared" si="72"/>
        <v>0</v>
      </c>
      <c r="Q264" s="171">
        <f t="shared" si="72"/>
        <v>0</v>
      </c>
      <c r="R264" s="171">
        <f t="shared" si="72"/>
        <v>0</v>
      </c>
    </row>
    <row r="265" spans="1:18" ht="12" hidden="1" customHeight="1">
      <c r="A265" s="172"/>
      <c r="B265" s="159"/>
      <c r="C265" s="173"/>
      <c r="D265" s="174"/>
      <c r="E265" s="168" t="s">
        <v>194</v>
      </c>
      <c r="F265" s="179" t="s">
        <v>523</v>
      </c>
      <c r="G265" s="170"/>
      <c r="H265" s="170"/>
      <c r="I265" s="170"/>
      <c r="J265" s="170"/>
      <c r="K265" s="171"/>
      <c r="L265" s="171"/>
      <c r="M265" s="171"/>
      <c r="N265" s="171"/>
      <c r="O265" s="171"/>
      <c r="P265" s="171"/>
      <c r="Q265" s="171"/>
      <c r="R265" s="171"/>
    </row>
    <row r="266" spans="1:18" ht="12" hidden="1" customHeight="1">
      <c r="A266" s="172">
        <v>2961</v>
      </c>
      <c r="B266" s="198" t="s">
        <v>490</v>
      </c>
      <c r="C266" s="182" t="s">
        <v>224</v>
      </c>
      <c r="D266" s="183" t="s">
        <v>13</v>
      </c>
      <c r="E266" s="168" t="s">
        <v>521</v>
      </c>
      <c r="F266" s="179"/>
      <c r="G266" s="170">
        <f t="shared" si="56"/>
        <v>0</v>
      </c>
      <c r="H266" s="170">
        <f t="shared" si="56"/>
        <v>0</v>
      </c>
      <c r="I266" s="170">
        <f t="shared" si="56"/>
        <v>0</v>
      </c>
      <c r="J266" s="170">
        <f t="shared" si="56"/>
        <v>0</v>
      </c>
      <c r="K266" s="171"/>
      <c r="L266" s="171"/>
      <c r="M266" s="171"/>
      <c r="N266" s="180"/>
      <c r="O266" s="180"/>
      <c r="P266" s="180"/>
      <c r="Q266" s="180"/>
      <c r="R266" s="180"/>
    </row>
    <row r="267" spans="1:18" ht="12" hidden="1" customHeight="1">
      <c r="A267" s="172">
        <v>2970</v>
      </c>
      <c r="B267" s="196" t="s">
        <v>490</v>
      </c>
      <c r="C267" s="173" t="s">
        <v>229</v>
      </c>
      <c r="D267" s="174" t="s">
        <v>188</v>
      </c>
      <c r="E267" s="175" t="s">
        <v>524</v>
      </c>
      <c r="F267" s="191" t="s">
        <v>525</v>
      </c>
      <c r="G267" s="170">
        <f t="shared" ref="G267:J307" si="73">K267+O267</f>
        <v>0</v>
      </c>
      <c r="H267" s="170">
        <f t="shared" si="73"/>
        <v>0</v>
      </c>
      <c r="I267" s="170">
        <f t="shared" si="73"/>
        <v>0</v>
      </c>
      <c r="J267" s="170">
        <f t="shared" si="73"/>
        <v>0</v>
      </c>
      <c r="K267" s="171">
        <f>K269</f>
        <v>0</v>
      </c>
      <c r="L267" s="171">
        <f t="shared" ref="L267:R267" si="74">L269</f>
        <v>0</v>
      </c>
      <c r="M267" s="171">
        <f t="shared" si="74"/>
        <v>0</v>
      </c>
      <c r="N267" s="171">
        <f t="shared" si="74"/>
        <v>0</v>
      </c>
      <c r="O267" s="171">
        <f t="shared" si="74"/>
        <v>0</v>
      </c>
      <c r="P267" s="171">
        <f t="shared" si="74"/>
        <v>0</v>
      </c>
      <c r="Q267" s="171">
        <f t="shared" si="74"/>
        <v>0</v>
      </c>
      <c r="R267" s="171">
        <f t="shared" si="74"/>
        <v>0</v>
      </c>
    </row>
    <row r="268" spans="1:18" ht="12" hidden="1" customHeight="1">
      <c r="A268" s="172"/>
      <c r="B268" s="159"/>
      <c r="C268" s="173"/>
      <c r="D268" s="174"/>
      <c r="E268" s="168" t="s">
        <v>194</v>
      </c>
      <c r="F268" s="179" t="s">
        <v>526</v>
      </c>
      <c r="G268" s="170"/>
      <c r="H268" s="170"/>
      <c r="I268" s="170"/>
      <c r="J268" s="170"/>
      <c r="K268" s="171"/>
      <c r="L268" s="171"/>
      <c r="M268" s="171"/>
      <c r="N268" s="171"/>
      <c r="O268" s="171"/>
      <c r="P268" s="171"/>
      <c r="Q268" s="171"/>
      <c r="R268" s="171"/>
    </row>
    <row r="269" spans="1:18" ht="12" hidden="1" customHeight="1">
      <c r="A269" s="172">
        <v>2971</v>
      </c>
      <c r="B269" s="198" t="s">
        <v>490</v>
      </c>
      <c r="C269" s="182" t="s">
        <v>229</v>
      </c>
      <c r="D269" s="183" t="s">
        <v>13</v>
      </c>
      <c r="E269" s="168" t="s">
        <v>524</v>
      </c>
      <c r="F269" s="179"/>
      <c r="G269" s="170">
        <f t="shared" si="73"/>
        <v>0</v>
      </c>
      <c r="H269" s="170">
        <f t="shared" si="73"/>
        <v>0</v>
      </c>
      <c r="I269" s="170">
        <f t="shared" si="73"/>
        <v>0</v>
      </c>
      <c r="J269" s="170">
        <f t="shared" si="73"/>
        <v>0</v>
      </c>
      <c r="K269" s="171"/>
      <c r="L269" s="171"/>
      <c r="M269" s="171"/>
      <c r="N269" s="180"/>
      <c r="O269" s="180"/>
      <c r="P269" s="180"/>
      <c r="Q269" s="180"/>
      <c r="R269" s="180"/>
    </row>
    <row r="270" spans="1:18" ht="12" hidden="1" customHeight="1">
      <c r="A270" s="172">
        <v>2980</v>
      </c>
      <c r="B270" s="196" t="s">
        <v>490</v>
      </c>
      <c r="C270" s="173" t="s">
        <v>231</v>
      </c>
      <c r="D270" s="174" t="s">
        <v>188</v>
      </c>
      <c r="E270" s="175" t="s">
        <v>527</v>
      </c>
      <c r="F270" s="191" t="s">
        <v>526</v>
      </c>
      <c r="G270" s="170">
        <f t="shared" si="73"/>
        <v>0</v>
      </c>
      <c r="H270" s="170">
        <f t="shared" si="73"/>
        <v>0</v>
      </c>
      <c r="I270" s="170">
        <f t="shared" si="73"/>
        <v>0</v>
      </c>
      <c r="J270" s="170">
        <f t="shared" si="73"/>
        <v>0</v>
      </c>
      <c r="K270" s="171">
        <f>K272</f>
        <v>0</v>
      </c>
      <c r="L270" s="171">
        <f t="shared" ref="L270:R270" si="75">L272</f>
        <v>0</v>
      </c>
      <c r="M270" s="171">
        <f t="shared" si="75"/>
        <v>0</v>
      </c>
      <c r="N270" s="171">
        <f t="shared" si="75"/>
        <v>0</v>
      </c>
      <c r="O270" s="171">
        <f t="shared" si="75"/>
        <v>0</v>
      </c>
      <c r="P270" s="171">
        <f t="shared" si="75"/>
        <v>0</v>
      </c>
      <c r="Q270" s="171">
        <f t="shared" si="75"/>
        <v>0</v>
      </c>
      <c r="R270" s="171">
        <f t="shared" si="75"/>
        <v>0</v>
      </c>
    </row>
    <row r="271" spans="1:18" ht="12" hidden="1" customHeight="1">
      <c r="A271" s="172"/>
      <c r="B271" s="159"/>
      <c r="C271" s="173"/>
      <c r="D271" s="174"/>
      <c r="E271" s="168" t="s">
        <v>194</v>
      </c>
      <c r="F271" s="179" t="s">
        <v>528</v>
      </c>
      <c r="G271" s="170"/>
      <c r="H271" s="170"/>
      <c r="I271" s="170"/>
      <c r="J271" s="170"/>
      <c r="K271" s="171"/>
      <c r="L271" s="171"/>
      <c r="M271" s="171"/>
      <c r="N271" s="171"/>
      <c r="O271" s="171"/>
      <c r="P271" s="171"/>
      <c r="Q271" s="171"/>
      <c r="R271" s="171"/>
    </row>
    <row r="272" spans="1:18" ht="12" hidden="1" customHeight="1">
      <c r="A272" s="172">
        <v>2981</v>
      </c>
      <c r="B272" s="198" t="s">
        <v>490</v>
      </c>
      <c r="C272" s="182" t="s">
        <v>231</v>
      </c>
      <c r="D272" s="183" t="s">
        <v>13</v>
      </c>
      <c r="E272" s="168" t="s">
        <v>527</v>
      </c>
      <c r="F272" s="179"/>
      <c r="G272" s="170">
        <f t="shared" si="73"/>
        <v>0</v>
      </c>
      <c r="H272" s="170">
        <f t="shared" si="73"/>
        <v>0</v>
      </c>
      <c r="I272" s="170">
        <f t="shared" si="73"/>
        <v>0</v>
      </c>
      <c r="J272" s="170">
        <f t="shared" si="73"/>
        <v>0</v>
      </c>
      <c r="K272" s="171"/>
      <c r="L272" s="171"/>
      <c r="M272" s="171"/>
      <c r="N272" s="180"/>
      <c r="O272" s="180"/>
      <c r="P272" s="180"/>
      <c r="Q272" s="180"/>
      <c r="R272" s="180"/>
    </row>
    <row r="273" spans="1:18" ht="48.75" customHeight="1">
      <c r="A273" s="193">
        <v>3000</v>
      </c>
      <c r="B273" s="196" t="s">
        <v>529</v>
      </c>
      <c r="C273" s="173" t="s">
        <v>188</v>
      </c>
      <c r="D273" s="174" t="s">
        <v>188</v>
      </c>
      <c r="E273" s="197" t="s">
        <v>530</v>
      </c>
      <c r="F273" s="191" t="s">
        <v>531</v>
      </c>
      <c r="G273" s="154">
        <f t="shared" si="73"/>
        <v>1550</v>
      </c>
      <c r="H273" s="154">
        <f t="shared" si="73"/>
        <v>2800</v>
      </c>
      <c r="I273" s="154">
        <f t="shared" si="73"/>
        <v>3650</v>
      </c>
      <c r="J273" s="154">
        <f t="shared" si="73"/>
        <v>4900</v>
      </c>
      <c r="K273" s="185">
        <f>K275+K279+K282+K285+K288+K291+K294+K297+K301</f>
        <v>1550</v>
      </c>
      <c r="L273" s="185">
        <f t="shared" ref="L273:R273" si="76">L275+L279+L282+L285+L288+L291+L294+L297+L301</f>
        <v>2800</v>
      </c>
      <c r="M273" s="185">
        <f t="shared" si="76"/>
        <v>3650</v>
      </c>
      <c r="N273" s="185">
        <f t="shared" si="76"/>
        <v>4900</v>
      </c>
      <c r="O273" s="185">
        <f t="shared" si="76"/>
        <v>0</v>
      </c>
      <c r="P273" s="185">
        <f t="shared" si="76"/>
        <v>0</v>
      </c>
      <c r="Q273" s="185">
        <f t="shared" si="76"/>
        <v>0</v>
      </c>
      <c r="R273" s="185">
        <f t="shared" si="76"/>
        <v>0</v>
      </c>
    </row>
    <row r="274" spans="1:18" ht="12.75" customHeight="1">
      <c r="A274" s="167"/>
      <c r="B274" s="159"/>
      <c r="C274" s="160"/>
      <c r="D274" s="161"/>
      <c r="E274" s="168" t="s">
        <v>191</v>
      </c>
      <c r="F274" s="194" t="s">
        <v>532</v>
      </c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</row>
    <row r="275" spans="1:18" ht="12" hidden="1" customHeight="1">
      <c r="A275" s="172">
        <v>3010</v>
      </c>
      <c r="B275" s="196" t="s">
        <v>529</v>
      </c>
      <c r="C275" s="173" t="s">
        <v>13</v>
      </c>
      <c r="D275" s="174" t="s">
        <v>188</v>
      </c>
      <c r="E275" s="175" t="s">
        <v>533</v>
      </c>
      <c r="F275" s="169"/>
      <c r="G275" s="154">
        <f t="shared" si="73"/>
        <v>0</v>
      </c>
      <c r="H275" s="154">
        <f t="shared" si="73"/>
        <v>0</v>
      </c>
      <c r="I275" s="154">
        <f t="shared" si="73"/>
        <v>0</v>
      </c>
      <c r="J275" s="154">
        <f t="shared" si="73"/>
        <v>0</v>
      </c>
      <c r="K275" s="185">
        <f>K277+K278</f>
        <v>0</v>
      </c>
      <c r="L275" s="185">
        <f t="shared" ref="L275:R275" si="77">L277+L278</f>
        <v>0</v>
      </c>
      <c r="M275" s="185">
        <f t="shared" si="77"/>
        <v>0</v>
      </c>
      <c r="N275" s="185">
        <f t="shared" si="77"/>
        <v>0</v>
      </c>
      <c r="O275" s="185">
        <f t="shared" si="77"/>
        <v>0</v>
      </c>
      <c r="P275" s="185">
        <f t="shared" si="77"/>
        <v>0</v>
      </c>
      <c r="Q275" s="185">
        <f t="shared" si="77"/>
        <v>0</v>
      </c>
      <c r="R275" s="185">
        <f t="shared" si="77"/>
        <v>0</v>
      </c>
    </row>
    <row r="276" spans="1:18" ht="12" hidden="1" customHeight="1">
      <c r="A276" s="172"/>
      <c r="B276" s="159"/>
      <c r="C276" s="173"/>
      <c r="D276" s="174"/>
      <c r="E276" s="168" t="s">
        <v>194</v>
      </c>
      <c r="F276" s="179" t="s">
        <v>534</v>
      </c>
      <c r="G276" s="154"/>
      <c r="H276" s="154"/>
      <c r="I276" s="154"/>
      <c r="J276" s="154"/>
      <c r="K276" s="185"/>
      <c r="L276" s="185"/>
      <c r="M276" s="185"/>
      <c r="N276" s="185"/>
      <c r="O276" s="185"/>
      <c r="P276" s="185"/>
      <c r="Q276" s="185"/>
      <c r="R276" s="185"/>
    </row>
    <row r="277" spans="1:18" ht="12" hidden="1" customHeight="1">
      <c r="A277" s="172">
        <v>3011</v>
      </c>
      <c r="B277" s="198" t="s">
        <v>529</v>
      </c>
      <c r="C277" s="182" t="s">
        <v>13</v>
      </c>
      <c r="D277" s="183" t="s">
        <v>13</v>
      </c>
      <c r="E277" s="168" t="s">
        <v>535</v>
      </c>
      <c r="F277" s="179"/>
      <c r="G277" s="154">
        <f t="shared" si="73"/>
        <v>0</v>
      </c>
      <c r="H277" s="154">
        <f t="shared" si="73"/>
        <v>0</v>
      </c>
      <c r="I277" s="154">
        <f t="shared" si="73"/>
        <v>0</v>
      </c>
      <c r="J277" s="154">
        <f t="shared" si="73"/>
        <v>0</v>
      </c>
      <c r="K277" s="185"/>
      <c r="L277" s="185"/>
      <c r="M277" s="185"/>
      <c r="N277" s="190"/>
      <c r="O277" s="190"/>
      <c r="P277" s="190"/>
      <c r="Q277" s="190"/>
      <c r="R277" s="190"/>
    </row>
    <row r="278" spans="1:18" ht="12" hidden="1" customHeight="1">
      <c r="A278" s="172">
        <v>3012</v>
      </c>
      <c r="B278" s="198" t="s">
        <v>529</v>
      </c>
      <c r="C278" s="182" t="s">
        <v>13</v>
      </c>
      <c r="D278" s="183" t="s">
        <v>182</v>
      </c>
      <c r="E278" s="168" t="s">
        <v>536</v>
      </c>
      <c r="F278" s="191" t="s">
        <v>537</v>
      </c>
      <c r="G278" s="154">
        <f t="shared" si="73"/>
        <v>0</v>
      </c>
      <c r="H278" s="154">
        <f t="shared" si="73"/>
        <v>0</v>
      </c>
      <c r="I278" s="154">
        <f t="shared" si="73"/>
        <v>0</v>
      </c>
      <c r="J278" s="154">
        <f t="shared" si="73"/>
        <v>0</v>
      </c>
      <c r="K278" s="185"/>
      <c r="L278" s="185"/>
      <c r="M278" s="185"/>
      <c r="N278" s="185"/>
      <c r="O278" s="185"/>
      <c r="P278" s="185"/>
      <c r="Q278" s="185"/>
      <c r="R278" s="185"/>
    </row>
    <row r="279" spans="1:18" ht="12" hidden="1" customHeight="1">
      <c r="A279" s="172">
        <v>3020</v>
      </c>
      <c r="B279" s="196" t="s">
        <v>529</v>
      </c>
      <c r="C279" s="173" t="s">
        <v>182</v>
      </c>
      <c r="D279" s="174" t="s">
        <v>188</v>
      </c>
      <c r="E279" s="175" t="s">
        <v>538</v>
      </c>
      <c r="F279" s="191" t="s">
        <v>539</v>
      </c>
      <c r="G279" s="154">
        <f t="shared" si="73"/>
        <v>0</v>
      </c>
      <c r="H279" s="154">
        <f t="shared" si="73"/>
        <v>0</v>
      </c>
      <c r="I279" s="154">
        <f t="shared" si="73"/>
        <v>0</v>
      </c>
      <c r="J279" s="154">
        <f t="shared" si="73"/>
        <v>0</v>
      </c>
      <c r="K279" s="185">
        <f>K281</f>
        <v>0</v>
      </c>
      <c r="L279" s="185">
        <f t="shared" ref="L279:R279" si="78">L281</f>
        <v>0</v>
      </c>
      <c r="M279" s="185">
        <f t="shared" si="78"/>
        <v>0</v>
      </c>
      <c r="N279" s="185">
        <f t="shared" si="78"/>
        <v>0</v>
      </c>
      <c r="O279" s="185">
        <f t="shared" si="78"/>
        <v>0</v>
      </c>
      <c r="P279" s="185">
        <f t="shared" si="78"/>
        <v>0</v>
      </c>
      <c r="Q279" s="185">
        <f t="shared" si="78"/>
        <v>0</v>
      </c>
      <c r="R279" s="185">
        <f t="shared" si="78"/>
        <v>0</v>
      </c>
    </row>
    <row r="280" spans="1:18" ht="12" hidden="1" customHeight="1">
      <c r="A280" s="172"/>
      <c r="B280" s="159"/>
      <c r="C280" s="173"/>
      <c r="D280" s="174"/>
      <c r="E280" s="168" t="s">
        <v>194</v>
      </c>
      <c r="F280" s="179" t="s">
        <v>540</v>
      </c>
      <c r="G280" s="154"/>
      <c r="H280" s="154"/>
      <c r="I280" s="154"/>
      <c r="J280" s="154"/>
      <c r="K280" s="185"/>
      <c r="L280" s="185"/>
      <c r="M280" s="185"/>
      <c r="N280" s="185"/>
      <c r="O280" s="185"/>
      <c r="P280" s="185"/>
      <c r="Q280" s="185"/>
      <c r="R280" s="185"/>
    </row>
    <row r="281" spans="1:18" ht="12" hidden="1" customHeight="1">
      <c r="A281" s="172">
        <v>3021</v>
      </c>
      <c r="B281" s="198" t="s">
        <v>529</v>
      </c>
      <c r="C281" s="182" t="s">
        <v>182</v>
      </c>
      <c r="D281" s="183" t="s">
        <v>13</v>
      </c>
      <c r="E281" s="168" t="s">
        <v>538</v>
      </c>
      <c r="F281" s="179"/>
      <c r="G281" s="154">
        <f t="shared" si="73"/>
        <v>0</v>
      </c>
      <c r="H281" s="154">
        <f t="shared" si="73"/>
        <v>0</v>
      </c>
      <c r="I281" s="154">
        <f t="shared" si="73"/>
        <v>0</v>
      </c>
      <c r="J281" s="154">
        <f t="shared" si="73"/>
        <v>0</v>
      </c>
      <c r="K281" s="185"/>
      <c r="L281" s="185"/>
      <c r="M281" s="185"/>
      <c r="N281" s="190"/>
      <c r="O281" s="190"/>
      <c r="P281" s="190"/>
      <c r="Q281" s="190"/>
      <c r="R281" s="190"/>
    </row>
    <row r="282" spans="1:18" ht="12" hidden="1" customHeight="1">
      <c r="A282" s="172">
        <v>3030</v>
      </c>
      <c r="B282" s="196" t="s">
        <v>529</v>
      </c>
      <c r="C282" s="173" t="s">
        <v>183</v>
      </c>
      <c r="D282" s="174" t="s">
        <v>188</v>
      </c>
      <c r="E282" s="175" t="s">
        <v>541</v>
      </c>
      <c r="F282" s="191" t="s">
        <v>542</v>
      </c>
      <c r="G282" s="154">
        <f t="shared" si="73"/>
        <v>0</v>
      </c>
      <c r="H282" s="154">
        <f t="shared" si="73"/>
        <v>0</v>
      </c>
      <c r="I282" s="154">
        <f t="shared" si="73"/>
        <v>0</v>
      </c>
      <c r="J282" s="154">
        <f t="shared" si="73"/>
        <v>0</v>
      </c>
      <c r="K282" s="185">
        <f>K284</f>
        <v>0</v>
      </c>
      <c r="L282" s="185">
        <f t="shared" ref="L282:R282" si="79">L284</f>
        <v>0</v>
      </c>
      <c r="M282" s="185">
        <f t="shared" si="79"/>
        <v>0</v>
      </c>
      <c r="N282" s="185">
        <f t="shared" si="79"/>
        <v>0</v>
      </c>
      <c r="O282" s="185">
        <f t="shared" si="79"/>
        <v>0</v>
      </c>
      <c r="P282" s="185">
        <f t="shared" si="79"/>
        <v>0</v>
      </c>
      <c r="Q282" s="185">
        <f t="shared" si="79"/>
        <v>0</v>
      </c>
      <c r="R282" s="185">
        <f t="shared" si="79"/>
        <v>0</v>
      </c>
    </row>
    <row r="283" spans="1:18" ht="12" hidden="1" customHeight="1">
      <c r="A283" s="172"/>
      <c r="B283" s="159"/>
      <c r="C283" s="173"/>
      <c r="D283" s="174"/>
      <c r="E283" s="168" t="s">
        <v>194</v>
      </c>
      <c r="F283" s="179" t="s">
        <v>543</v>
      </c>
      <c r="G283" s="154"/>
      <c r="H283" s="154"/>
      <c r="I283" s="154"/>
      <c r="J283" s="154"/>
      <c r="K283" s="185"/>
      <c r="L283" s="185"/>
      <c r="M283" s="185"/>
      <c r="N283" s="185"/>
      <c r="O283" s="185"/>
      <c r="P283" s="185"/>
      <c r="Q283" s="185"/>
      <c r="R283" s="185"/>
    </row>
    <row r="284" spans="1:18" ht="12" hidden="1" customHeight="1">
      <c r="A284" s="172">
        <v>3031</v>
      </c>
      <c r="B284" s="198" t="s">
        <v>529</v>
      </c>
      <c r="C284" s="182" t="s">
        <v>183</v>
      </c>
      <c r="D284" s="183" t="s">
        <v>13</v>
      </c>
      <c r="E284" s="168" t="s">
        <v>541</v>
      </c>
      <c r="F284" s="179"/>
      <c r="G284" s="154">
        <f t="shared" si="73"/>
        <v>0</v>
      </c>
      <c r="H284" s="154">
        <f t="shared" si="73"/>
        <v>0</v>
      </c>
      <c r="I284" s="154">
        <f t="shared" si="73"/>
        <v>0</v>
      </c>
      <c r="J284" s="154">
        <f t="shared" si="73"/>
        <v>0</v>
      </c>
      <c r="K284" s="185"/>
      <c r="L284" s="185"/>
      <c r="M284" s="185"/>
      <c r="N284" s="190"/>
      <c r="O284" s="190"/>
      <c r="P284" s="190"/>
      <c r="Q284" s="190"/>
      <c r="R284" s="190"/>
    </row>
    <row r="285" spans="1:18" ht="12" hidden="1" customHeight="1">
      <c r="A285" s="172">
        <v>3040</v>
      </c>
      <c r="B285" s="196" t="s">
        <v>529</v>
      </c>
      <c r="C285" s="173" t="s">
        <v>184</v>
      </c>
      <c r="D285" s="174" t="s">
        <v>188</v>
      </c>
      <c r="E285" s="175" t="s">
        <v>544</v>
      </c>
      <c r="F285" s="179"/>
      <c r="G285" s="154">
        <f t="shared" si="73"/>
        <v>0</v>
      </c>
      <c r="H285" s="154">
        <f t="shared" si="73"/>
        <v>0</v>
      </c>
      <c r="I285" s="154">
        <f t="shared" si="73"/>
        <v>0</v>
      </c>
      <c r="J285" s="154">
        <f t="shared" si="73"/>
        <v>0</v>
      </c>
      <c r="K285" s="190">
        <f>K287</f>
        <v>0</v>
      </c>
      <c r="L285" s="190">
        <f t="shared" ref="L285:R285" si="80">L287</f>
        <v>0</v>
      </c>
      <c r="M285" s="190">
        <f t="shared" si="80"/>
        <v>0</v>
      </c>
      <c r="N285" s="190">
        <f t="shared" si="80"/>
        <v>0</v>
      </c>
      <c r="O285" s="190">
        <f t="shared" si="80"/>
        <v>0</v>
      </c>
      <c r="P285" s="190">
        <f t="shared" si="80"/>
        <v>0</v>
      </c>
      <c r="Q285" s="190">
        <f t="shared" si="80"/>
        <v>0</v>
      </c>
      <c r="R285" s="190">
        <f t="shared" si="80"/>
        <v>0</v>
      </c>
    </row>
    <row r="286" spans="1:18" ht="12" hidden="1" customHeight="1">
      <c r="A286" s="172"/>
      <c r="B286" s="159"/>
      <c r="C286" s="173"/>
      <c r="D286" s="174"/>
      <c r="E286" s="168" t="s">
        <v>194</v>
      </c>
      <c r="F286" s="179" t="s">
        <v>545</v>
      </c>
      <c r="G286" s="154"/>
      <c r="H286" s="154"/>
      <c r="I286" s="154"/>
      <c r="J286" s="154"/>
      <c r="K286" s="185"/>
      <c r="L286" s="185"/>
      <c r="M286" s="185"/>
      <c r="N286" s="185"/>
      <c r="O286" s="185"/>
      <c r="P286" s="185"/>
      <c r="Q286" s="185"/>
      <c r="R286" s="185"/>
    </row>
    <row r="287" spans="1:18" ht="12" hidden="1" customHeight="1">
      <c r="A287" s="172">
        <v>3041</v>
      </c>
      <c r="B287" s="198" t="s">
        <v>529</v>
      </c>
      <c r="C287" s="182" t="s">
        <v>184</v>
      </c>
      <c r="D287" s="183" t="s">
        <v>13</v>
      </c>
      <c r="E287" s="168" t="s">
        <v>544</v>
      </c>
      <c r="F287" s="179"/>
      <c r="G287" s="154">
        <f t="shared" si="73"/>
        <v>0</v>
      </c>
      <c r="H287" s="154">
        <f t="shared" si="73"/>
        <v>0</v>
      </c>
      <c r="I287" s="154">
        <f t="shared" si="73"/>
        <v>0</v>
      </c>
      <c r="J287" s="154">
        <f t="shared" si="73"/>
        <v>0</v>
      </c>
      <c r="K287" s="185"/>
      <c r="L287" s="185"/>
      <c r="M287" s="185"/>
      <c r="N287" s="190"/>
      <c r="O287" s="190"/>
      <c r="P287" s="190"/>
      <c r="Q287" s="190"/>
      <c r="R287" s="190"/>
    </row>
    <row r="288" spans="1:18" ht="12" hidden="1" customHeight="1">
      <c r="A288" s="172">
        <v>3050</v>
      </c>
      <c r="B288" s="196" t="s">
        <v>529</v>
      </c>
      <c r="C288" s="173" t="s">
        <v>219</v>
      </c>
      <c r="D288" s="174" t="s">
        <v>188</v>
      </c>
      <c r="E288" s="175" t="s">
        <v>546</v>
      </c>
      <c r="F288" s="191" t="s">
        <v>547</v>
      </c>
      <c r="G288" s="154">
        <f t="shared" si="73"/>
        <v>0</v>
      </c>
      <c r="H288" s="154">
        <f t="shared" si="73"/>
        <v>0</v>
      </c>
      <c r="I288" s="154">
        <f t="shared" si="73"/>
        <v>0</v>
      </c>
      <c r="J288" s="154">
        <f t="shared" si="73"/>
        <v>0</v>
      </c>
      <c r="K288" s="185">
        <f>K290</f>
        <v>0</v>
      </c>
      <c r="L288" s="185">
        <f t="shared" ref="L288:R288" si="81">L290</f>
        <v>0</v>
      </c>
      <c r="M288" s="185">
        <f t="shared" si="81"/>
        <v>0</v>
      </c>
      <c r="N288" s="185">
        <f t="shared" si="81"/>
        <v>0</v>
      </c>
      <c r="O288" s="185">
        <f t="shared" si="81"/>
        <v>0</v>
      </c>
      <c r="P288" s="185">
        <f t="shared" si="81"/>
        <v>0</v>
      </c>
      <c r="Q288" s="185">
        <f t="shared" si="81"/>
        <v>0</v>
      </c>
      <c r="R288" s="185">
        <f t="shared" si="81"/>
        <v>0</v>
      </c>
    </row>
    <row r="289" spans="1:18" ht="12" hidden="1" customHeight="1">
      <c r="A289" s="172"/>
      <c r="B289" s="159"/>
      <c r="C289" s="173"/>
      <c r="D289" s="174"/>
      <c r="E289" s="168" t="s">
        <v>194</v>
      </c>
      <c r="F289" s="179" t="s">
        <v>548</v>
      </c>
      <c r="G289" s="154"/>
      <c r="H289" s="154"/>
      <c r="I289" s="154"/>
      <c r="J289" s="154"/>
      <c r="K289" s="185"/>
      <c r="L289" s="185"/>
      <c r="M289" s="185"/>
      <c r="N289" s="185"/>
      <c r="O289" s="185"/>
      <c r="P289" s="185"/>
      <c r="Q289" s="185"/>
      <c r="R289" s="185"/>
    </row>
    <row r="290" spans="1:18" ht="12" hidden="1" customHeight="1">
      <c r="A290" s="172">
        <v>3051</v>
      </c>
      <c r="B290" s="198" t="s">
        <v>529</v>
      </c>
      <c r="C290" s="182" t="s">
        <v>219</v>
      </c>
      <c r="D290" s="183" t="s">
        <v>13</v>
      </c>
      <c r="E290" s="168" t="s">
        <v>546</v>
      </c>
      <c r="F290" s="179"/>
      <c r="G290" s="154">
        <f t="shared" si="73"/>
        <v>0</v>
      </c>
      <c r="H290" s="154">
        <f t="shared" si="73"/>
        <v>0</v>
      </c>
      <c r="I290" s="154">
        <f t="shared" si="73"/>
        <v>0</v>
      </c>
      <c r="J290" s="154">
        <f t="shared" si="73"/>
        <v>0</v>
      </c>
      <c r="K290" s="185"/>
      <c r="L290" s="185"/>
      <c r="M290" s="185"/>
      <c r="N290" s="190"/>
      <c r="O290" s="190"/>
      <c r="P290" s="190"/>
      <c r="Q290" s="190"/>
      <c r="R290" s="190"/>
    </row>
    <row r="291" spans="1:18" ht="12" hidden="1" customHeight="1">
      <c r="A291" s="172">
        <v>3060</v>
      </c>
      <c r="B291" s="196" t="s">
        <v>529</v>
      </c>
      <c r="C291" s="173" t="s">
        <v>224</v>
      </c>
      <c r="D291" s="174" t="s">
        <v>188</v>
      </c>
      <c r="E291" s="175" t="s">
        <v>549</v>
      </c>
      <c r="F291" s="191" t="s">
        <v>548</v>
      </c>
      <c r="G291" s="154">
        <f t="shared" si="73"/>
        <v>0</v>
      </c>
      <c r="H291" s="154">
        <f t="shared" si="73"/>
        <v>0</v>
      </c>
      <c r="I291" s="154">
        <f t="shared" si="73"/>
        <v>0</v>
      </c>
      <c r="J291" s="154">
        <f t="shared" si="73"/>
        <v>0</v>
      </c>
      <c r="K291" s="185">
        <f>K293</f>
        <v>0</v>
      </c>
      <c r="L291" s="185">
        <f t="shared" ref="L291:R291" si="82">L293</f>
        <v>0</v>
      </c>
      <c r="M291" s="185">
        <f t="shared" si="82"/>
        <v>0</v>
      </c>
      <c r="N291" s="185">
        <f t="shared" si="82"/>
        <v>0</v>
      </c>
      <c r="O291" s="185">
        <f t="shared" si="82"/>
        <v>0</v>
      </c>
      <c r="P291" s="185">
        <f t="shared" si="82"/>
        <v>0</v>
      </c>
      <c r="Q291" s="185">
        <f t="shared" si="82"/>
        <v>0</v>
      </c>
      <c r="R291" s="185">
        <f t="shared" si="82"/>
        <v>0</v>
      </c>
    </row>
    <row r="292" spans="1:18" ht="12" hidden="1" customHeight="1">
      <c r="A292" s="172"/>
      <c r="B292" s="159"/>
      <c r="C292" s="173"/>
      <c r="D292" s="174"/>
      <c r="E292" s="168" t="s">
        <v>194</v>
      </c>
      <c r="F292" s="179" t="s">
        <v>550</v>
      </c>
      <c r="G292" s="154"/>
      <c r="H292" s="154"/>
      <c r="I292" s="154"/>
      <c r="J292" s="154"/>
      <c r="K292" s="185"/>
      <c r="L292" s="185"/>
      <c r="M292" s="185"/>
      <c r="N292" s="185"/>
      <c r="O292" s="185"/>
      <c r="P292" s="185"/>
      <c r="Q292" s="185"/>
      <c r="R292" s="185"/>
    </row>
    <row r="293" spans="1:18" ht="12" hidden="1" customHeight="1">
      <c r="A293" s="172">
        <v>3061</v>
      </c>
      <c r="B293" s="198" t="s">
        <v>529</v>
      </c>
      <c r="C293" s="182" t="s">
        <v>224</v>
      </c>
      <c r="D293" s="183" t="s">
        <v>13</v>
      </c>
      <c r="E293" s="168" t="s">
        <v>549</v>
      </c>
      <c r="F293" s="179"/>
      <c r="G293" s="154">
        <f t="shared" si="73"/>
        <v>0</v>
      </c>
      <c r="H293" s="154">
        <f t="shared" si="73"/>
        <v>0</v>
      </c>
      <c r="I293" s="154">
        <f t="shared" si="73"/>
        <v>0</v>
      </c>
      <c r="J293" s="154">
        <f t="shared" si="73"/>
        <v>0</v>
      </c>
      <c r="K293" s="185"/>
      <c r="L293" s="185"/>
      <c r="M293" s="185"/>
      <c r="N293" s="190"/>
      <c r="O293" s="190"/>
      <c r="P293" s="190"/>
      <c r="Q293" s="190"/>
      <c r="R293" s="190"/>
    </row>
    <row r="294" spans="1:18" ht="29.25" customHeight="1">
      <c r="A294" s="172">
        <v>3070</v>
      </c>
      <c r="B294" s="196" t="s">
        <v>529</v>
      </c>
      <c r="C294" s="173" t="s">
        <v>229</v>
      </c>
      <c r="D294" s="174" t="s">
        <v>188</v>
      </c>
      <c r="E294" s="175" t="s">
        <v>551</v>
      </c>
      <c r="F294" s="191" t="s">
        <v>550</v>
      </c>
      <c r="G294" s="154">
        <f t="shared" si="73"/>
        <v>1550</v>
      </c>
      <c r="H294" s="154">
        <f t="shared" si="73"/>
        <v>2800</v>
      </c>
      <c r="I294" s="154">
        <f t="shared" si="73"/>
        <v>3650</v>
      </c>
      <c r="J294" s="154">
        <f t="shared" si="73"/>
        <v>4900</v>
      </c>
      <c r="K294" s="185">
        <f>K296</f>
        <v>1550</v>
      </c>
      <c r="L294" s="185">
        <f t="shared" ref="L294:R294" si="83">L296</f>
        <v>2800</v>
      </c>
      <c r="M294" s="185">
        <f t="shared" si="83"/>
        <v>3650</v>
      </c>
      <c r="N294" s="185">
        <f t="shared" si="83"/>
        <v>4900</v>
      </c>
      <c r="O294" s="185">
        <f t="shared" si="83"/>
        <v>0</v>
      </c>
      <c r="P294" s="185">
        <f t="shared" si="83"/>
        <v>0</v>
      </c>
      <c r="Q294" s="185">
        <f t="shared" si="83"/>
        <v>0</v>
      </c>
      <c r="R294" s="185">
        <f t="shared" si="83"/>
        <v>0</v>
      </c>
    </row>
    <row r="295" spans="1:18" ht="9.75" customHeight="1">
      <c r="A295" s="172"/>
      <c r="B295" s="159"/>
      <c r="C295" s="173"/>
      <c r="D295" s="174"/>
      <c r="E295" s="168" t="s">
        <v>194</v>
      </c>
      <c r="F295" s="179" t="s">
        <v>552</v>
      </c>
      <c r="G295" s="154"/>
      <c r="H295" s="154"/>
      <c r="I295" s="154"/>
      <c r="J295" s="154"/>
      <c r="K295" s="185"/>
      <c r="L295" s="185"/>
      <c r="M295" s="185"/>
      <c r="N295" s="185"/>
      <c r="O295" s="185"/>
      <c r="P295" s="185"/>
      <c r="Q295" s="185"/>
      <c r="R295" s="185"/>
    </row>
    <row r="296" spans="1:18" ht="15.75" customHeight="1">
      <c r="A296" s="172">
        <v>3071</v>
      </c>
      <c r="B296" s="198" t="s">
        <v>529</v>
      </c>
      <c r="C296" s="182" t="s">
        <v>229</v>
      </c>
      <c r="D296" s="183" t="s">
        <v>13</v>
      </c>
      <c r="E296" s="168" t="s">
        <v>551</v>
      </c>
      <c r="F296" s="179"/>
      <c r="G296" s="154">
        <f t="shared" si="73"/>
        <v>1550</v>
      </c>
      <c r="H296" s="154">
        <f t="shared" si="73"/>
        <v>2800</v>
      </c>
      <c r="I296" s="154">
        <f t="shared" si="73"/>
        <v>3650</v>
      </c>
      <c r="J296" s="154">
        <f t="shared" si="73"/>
        <v>4900</v>
      </c>
      <c r="K296" s="185">
        <f>'[3]soc ogn'!G32+'[3]nvir. b`h'!G133</f>
        <v>1550</v>
      </c>
      <c r="L296" s="185">
        <f>'[3]soc ogn'!H32+'[3]nvir. b`h'!H133</f>
        <v>2800</v>
      </c>
      <c r="M296" s="185">
        <f>'[3]soc ogn'!I32+'[3]nvir. b`h'!I32</f>
        <v>3650</v>
      </c>
      <c r="N296" s="185">
        <f>'[3]soc ogn'!J32+'[3]nvir. b`h'!F32</f>
        <v>4900</v>
      </c>
      <c r="O296" s="190">
        <f>'[3]soc ogn'!G150</f>
        <v>0</v>
      </c>
      <c r="P296" s="190">
        <f>'[3]soc ogn'!H150</f>
        <v>0</v>
      </c>
      <c r="Q296" s="190">
        <f>'[3]soc ogn'!I150</f>
        <v>0</v>
      </c>
      <c r="R296" s="190">
        <f>'[3]soc ogn'!J150</f>
        <v>0</v>
      </c>
    </row>
    <row r="297" spans="1:18" ht="12" hidden="1" customHeight="1">
      <c r="A297" s="172">
        <v>3080</v>
      </c>
      <c r="B297" s="196" t="s">
        <v>529</v>
      </c>
      <c r="C297" s="173" t="s">
        <v>231</v>
      </c>
      <c r="D297" s="174" t="s">
        <v>188</v>
      </c>
      <c r="E297" s="175" t="s">
        <v>553</v>
      </c>
      <c r="F297" s="191" t="s">
        <v>554</v>
      </c>
      <c r="G297" s="170">
        <f t="shared" si="73"/>
        <v>0</v>
      </c>
      <c r="H297" s="170">
        <f t="shared" si="73"/>
        <v>0</v>
      </c>
      <c r="I297" s="170">
        <f t="shared" si="73"/>
        <v>0</v>
      </c>
      <c r="J297" s="170">
        <f t="shared" si="73"/>
        <v>0</v>
      </c>
      <c r="K297" s="171">
        <f>K299</f>
        <v>0</v>
      </c>
      <c r="L297" s="171">
        <f t="shared" ref="L297:R297" si="84">L299</f>
        <v>0</v>
      </c>
      <c r="M297" s="171">
        <f t="shared" si="84"/>
        <v>0</v>
      </c>
      <c r="N297" s="171">
        <f t="shared" si="84"/>
        <v>0</v>
      </c>
      <c r="O297" s="171">
        <f t="shared" si="84"/>
        <v>0</v>
      </c>
      <c r="P297" s="171">
        <f t="shared" si="84"/>
        <v>0</v>
      </c>
      <c r="Q297" s="171">
        <f t="shared" si="84"/>
        <v>0</v>
      </c>
      <c r="R297" s="171">
        <f t="shared" si="84"/>
        <v>0</v>
      </c>
    </row>
    <row r="298" spans="1:18" ht="12" hidden="1" customHeight="1">
      <c r="A298" s="172"/>
      <c r="B298" s="159"/>
      <c r="C298" s="173"/>
      <c r="D298" s="174"/>
      <c r="E298" s="168" t="s">
        <v>194</v>
      </c>
      <c r="F298" s="179" t="s">
        <v>555</v>
      </c>
      <c r="G298" s="170"/>
      <c r="H298" s="170"/>
      <c r="I298" s="170"/>
      <c r="J298" s="170"/>
      <c r="K298" s="171"/>
      <c r="L298" s="171"/>
      <c r="M298" s="171"/>
      <c r="N298" s="171"/>
      <c r="O298" s="171"/>
      <c r="P298" s="171"/>
      <c r="Q298" s="171"/>
      <c r="R298" s="171"/>
    </row>
    <row r="299" spans="1:18" ht="12" hidden="1" customHeight="1">
      <c r="A299" s="172">
        <v>3081</v>
      </c>
      <c r="B299" s="198" t="s">
        <v>529</v>
      </c>
      <c r="C299" s="182" t="s">
        <v>231</v>
      </c>
      <c r="D299" s="183" t="s">
        <v>13</v>
      </c>
      <c r="E299" s="168" t="s">
        <v>553</v>
      </c>
      <c r="F299" s="179"/>
      <c r="G299" s="170">
        <f t="shared" si="73"/>
        <v>0</v>
      </c>
      <c r="H299" s="170">
        <f t="shared" si="73"/>
        <v>0</v>
      </c>
      <c r="I299" s="170">
        <f t="shared" si="73"/>
        <v>0</v>
      </c>
      <c r="J299" s="170">
        <f t="shared" si="73"/>
        <v>0</v>
      </c>
      <c r="K299" s="171"/>
      <c r="L299" s="171"/>
      <c r="M299" s="171"/>
      <c r="N299" s="180"/>
      <c r="O299" s="180"/>
      <c r="P299" s="180"/>
      <c r="Q299" s="180"/>
      <c r="R299" s="180"/>
    </row>
    <row r="300" spans="1:18" ht="12" hidden="1" customHeight="1">
      <c r="A300" s="172"/>
      <c r="B300" s="159"/>
      <c r="C300" s="173"/>
      <c r="D300" s="174"/>
      <c r="E300" s="168" t="s">
        <v>194</v>
      </c>
      <c r="F300" s="191" t="s">
        <v>556</v>
      </c>
      <c r="G300" s="170"/>
      <c r="H300" s="170"/>
      <c r="I300" s="170"/>
      <c r="J300" s="170"/>
      <c r="K300" s="171"/>
      <c r="L300" s="171"/>
      <c r="M300" s="171"/>
      <c r="N300" s="171"/>
      <c r="O300" s="171"/>
      <c r="P300" s="171"/>
      <c r="Q300" s="171"/>
      <c r="R300" s="171"/>
    </row>
    <row r="301" spans="1:18" ht="12" hidden="1" customHeight="1">
      <c r="A301" s="172">
        <v>3090</v>
      </c>
      <c r="B301" s="196" t="s">
        <v>529</v>
      </c>
      <c r="C301" s="173" t="s">
        <v>367</v>
      </c>
      <c r="D301" s="174" t="s">
        <v>188</v>
      </c>
      <c r="E301" s="175" t="s">
        <v>557</v>
      </c>
      <c r="F301" s="179"/>
      <c r="G301" s="170">
        <f t="shared" si="73"/>
        <v>0</v>
      </c>
      <c r="H301" s="170">
        <f t="shared" si="73"/>
        <v>0</v>
      </c>
      <c r="I301" s="170">
        <f t="shared" si="73"/>
        <v>0</v>
      </c>
      <c r="J301" s="170">
        <f t="shared" si="73"/>
        <v>0</v>
      </c>
      <c r="K301" s="171">
        <f>K303+K304</f>
        <v>0</v>
      </c>
      <c r="L301" s="171">
        <f t="shared" ref="L301:R301" si="85">L303+L304</f>
        <v>0</v>
      </c>
      <c r="M301" s="171">
        <f t="shared" si="85"/>
        <v>0</v>
      </c>
      <c r="N301" s="171">
        <f t="shared" si="85"/>
        <v>0</v>
      </c>
      <c r="O301" s="171">
        <f t="shared" si="85"/>
        <v>0</v>
      </c>
      <c r="P301" s="171">
        <f t="shared" si="85"/>
        <v>0</v>
      </c>
      <c r="Q301" s="171">
        <f t="shared" si="85"/>
        <v>0</v>
      </c>
      <c r="R301" s="171">
        <f t="shared" si="85"/>
        <v>0</v>
      </c>
    </row>
    <row r="302" spans="1:18" ht="12" hidden="1" customHeight="1">
      <c r="A302" s="172"/>
      <c r="B302" s="159"/>
      <c r="C302" s="173"/>
      <c r="D302" s="174"/>
      <c r="E302" s="168" t="s">
        <v>194</v>
      </c>
      <c r="F302" s="179" t="s">
        <v>558</v>
      </c>
      <c r="G302" s="170"/>
      <c r="H302" s="170"/>
      <c r="I302" s="170"/>
      <c r="J302" s="170"/>
      <c r="K302" s="171"/>
      <c r="L302" s="171"/>
      <c r="M302" s="171"/>
      <c r="N302" s="171"/>
      <c r="O302" s="171"/>
      <c r="P302" s="171"/>
      <c r="Q302" s="171"/>
      <c r="R302" s="171"/>
    </row>
    <row r="303" spans="1:18" ht="12" hidden="1" customHeight="1">
      <c r="A303" s="252">
        <v>3091</v>
      </c>
      <c r="B303" s="198" t="s">
        <v>529</v>
      </c>
      <c r="C303" s="253" t="s">
        <v>367</v>
      </c>
      <c r="D303" s="254" t="s">
        <v>13</v>
      </c>
      <c r="E303" s="255" t="s">
        <v>557</v>
      </c>
      <c r="F303" s="179"/>
      <c r="G303" s="170">
        <f t="shared" si="73"/>
        <v>0</v>
      </c>
      <c r="H303" s="170">
        <f t="shared" si="73"/>
        <v>0</v>
      </c>
      <c r="I303" s="170">
        <f t="shared" si="73"/>
        <v>0</v>
      </c>
      <c r="J303" s="170">
        <f t="shared" si="73"/>
        <v>0</v>
      </c>
      <c r="K303" s="171"/>
      <c r="L303" s="171"/>
      <c r="M303" s="171"/>
      <c r="N303" s="180"/>
      <c r="O303" s="180"/>
      <c r="P303" s="180"/>
      <c r="Q303" s="180"/>
      <c r="R303" s="180"/>
    </row>
    <row r="304" spans="1:18" ht="12" hidden="1" customHeight="1">
      <c r="A304" s="252">
        <v>3092</v>
      </c>
      <c r="B304" s="198" t="s">
        <v>529</v>
      </c>
      <c r="C304" s="253" t="s">
        <v>367</v>
      </c>
      <c r="D304" s="254" t="s">
        <v>182</v>
      </c>
      <c r="E304" s="255" t="s">
        <v>559</v>
      </c>
      <c r="F304" s="191" t="s">
        <v>560</v>
      </c>
      <c r="G304" s="170">
        <f t="shared" si="73"/>
        <v>0</v>
      </c>
      <c r="H304" s="170">
        <f t="shared" si="73"/>
        <v>0</v>
      </c>
      <c r="I304" s="170">
        <f t="shared" si="73"/>
        <v>0</v>
      </c>
      <c r="J304" s="170">
        <f t="shared" si="73"/>
        <v>0</v>
      </c>
      <c r="K304" s="171"/>
      <c r="L304" s="171"/>
      <c r="M304" s="171"/>
      <c r="N304" s="171"/>
      <c r="O304" s="171"/>
      <c r="P304" s="171"/>
      <c r="Q304" s="171"/>
      <c r="R304" s="171"/>
    </row>
    <row r="305" spans="1:18" ht="27" customHeight="1">
      <c r="A305" s="256">
        <v>3100</v>
      </c>
      <c r="B305" s="173" t="s">
        <v>561</v>
      </c>
      <c r="C305" s="173" t="s">
        <v>188</v>
      </c>
      <c r="D305" s="174" t="s">
        <v>188</v>
      </c>
      <c r="E305" s="257" t="s">
        <v>562</v>
      </c>
      <c r="F305" s="191"/>
      <c r="G305" s="154">
        <f t="shared" si="73"/>
        <v>35000</v>
      </c>
      <c r="H305" s="154">
        <f t="shared" si="73"/>
        <v>83000</v>
      </c>
      <c r="I305" s="154">
        <f t="shared" si="73"/>
        <v>103000</v>
      </c>
      <c r="J305" s="154">
        <f t="shared" si="73"/>
        <v>178655.73</v>
      </c>
      <c r="K305" s="184">
        <f>K307</f>
        <v>35000</v>
      </c>
      <c r="L305" s="185">
        <f>L307</f>
        <v>83000</v>
      </c>
      <c r="M305" s="185">
        <f t="shared" ref="M305:R305" si="86">M307</f>
        <v>103000</v>
      </c>
      <c r="N305" s="258">
        <f>N307</f>
        <v>178655.73</v>
      </c>
      <c r="O305" s="185">
        <f t="shared" si="86"/>
        <v>0</v>
      </c>
      <c r="P305" s="185">
        <f t="shared" si="86"/>
        <v>0</v>
      </c>
      <c r="Q305" s="185">
        <f t="shared" si="86"/>
        <v>0</v>
      </c>
      <c r="R305" s="185">
        <f t="shared" si="86"/>
        <v>0</v>
      </c>
    </row>
    <row r="306" spans="1:18" ht="12" hidden="1" customHeight="1">
      <c r="A306" s="252"/>
      <c r="B306" s="159"/>
      <c r="C306" s="160"/>
      <c r="D306" s="161"/>
      <c r="E306" s="168" t="s">
        <v>191</v>
      </c>
      <c r="F306" s="194"/>
      <c r="G306" s="88"/>
      <c r="H306" s="88"/>
      <c r="I306" s="154"/>
      <c r="J306" s="154"/>
      <c r="K306" s="184"/>
      <c r="L306" s="185"/>
      <c r="M306" s="185"/>
      <c r="N306" s="258"/>
      <c r="O306" s="185"/>
      <c r="P306" s="185"/>
      <c r="Q306" s="185"/>
      <c r="R306" s="185"/>
    </row>
    <row r="307" spans="1:18" ht="29.25" customHeight="1">
      <c r="A307" s="252">
        <v>3110</v>
      </c>
      <c r="B307" s="259" t="s">
        <v>561</v>
      </c>
      <c r="C307" s="259" t="s">
        <v>13</v>
      </c>
      <c r="D307" s="260" t="s">
        <v>188</v>
      </c>
      <c r="E307" s="247" t="s">
        <v>563</v>
      </c>
      <c r="F307" s="169"/>
      <c r="G307" s="154">
        <f t="shared" si="73"/>
        <v>35000</v>
      </c>
      <c r="H307" s="154">
        <f>L307+P307</f>
        <v>83000</v>
      </c>
      <c r="I307" s="154">
        <f>M307+Q307</f>
        <v>103000</v>
      </c>
      <c r="J307" s="154">
        <f>N307+R307</f>
        <v>178655.73</v>
      </c>
      <c r="K307" s="185">
        <f>K309</f>
        <v>35000</v>
      </c>
      <c r="L307" s="185">
        <f>L309</f>
        <v>83000</v>
      </c>
      <c r="M307" s="185">
        <f>M309</f>
        <v>103000</v>
      </c>
      <c r="N307" s="258">
        <f>N309</f>
        <v>178655.73</v>
      </c>
      <c r="O307" s="185"/>
      <c r="P307" s="185">
        <f>P309</f>
        <v>0</v>
      </c>
      <c r="Q307" s="185">
        <f>Q309</f>
        <v>0</v>
      </c>
      <c r="R307" s="185">
        <f>R309</f>
        <v>0</v>
      </c>
    </row>
    <row r="308" spans="1:18" ht="11.25" customHeight="1">
      <c r="A308" s="252"/>
      <c r="B308" s="159"/>
      <c r="C308" s="173"/>
      <c r="D308" s="174"/>
      <c r="E308" s="168" t="s">
        <v>194</v>
      </c>
      <c r="F308" s="191"/>
      <c r="G308" s="170"/>
      <c r="H308" s="88"/>
      <c r="I308" s="154"/>
      <c r="J308" s="154"/>
      <c r="K308" s="184"/>
      <c r="L308" s="185"/>
      <c r="M308" s="185"/>
      <c r="N308" s="185"/>
      <c r="O308" s="185"/>
      <c r="P308" s="185"/>
      <c r="Q308" s="185"/>
      <c r="R308" s="185"/>
    </row>
    <row r="309" spans="1:18" ht="16.5" customHeight="1" thickBot="1">
      <c r="A309" s="261">
        <v>3112</v>
      </c>
      <c r="B309" s="262" t="s">
        <v>561</v>
      </c>
      <c r="C309" s="262" t="s">
        <v>13</v>
      </c>
      <c r="D309" s="263" t="s">
        <v>182</v>
      </c>
      <c r="E309" s="264" t="s">
        <v>564</v>
      </c>
      <c r="F309" s="179"/>
      <c r="G309" s="154">
        <f>K309+O309</f>
        <v>35000</v>
      </c>
      <c r="H309" s="154">
        <f>L309+P309</f>
        <v>83000</v>
      </c>
      <c r="I309" s="154">
        <f>M309+Q309</f>
        <v>103000</v>
      </c>
      <c r="J309" s="154">
        <f>N309+R309</f>
        <v>178655.73</v>
      </c>
      <c r="K309" s="185">
        <f>'[3]pah fond '!G32+'[3]ekam erams bashx nor'!L140</f>
        <v>35000</v>
      </c>
      <c r="L309" s="185">
        <f>'[3]pah fond '!H32+'[3]ekam erams bashx nor'!M140</f>
        <v>83000</v>
      </c>
      <c r="M309" s="185">
        <f>'[3]pah fond '!I32+'[3]ekam erams bashx nor'!N140</f>
        <v>103000</v>
      </c>
      <c r="N309" s="184">
        <f>'[3]pah fond '!J32+'[3]ekam erams bashx nor'!O140</f>
        <v>178655.73</v>
      </c>
      <c r="O309" s="190"/>
      <c r="P309" s="190">
        <f>'[3]pah fond '!H150</f>
        <v>0</v>
      </c>
      <c r="Q309" s="190">
        <f>'[3]pah fond '!I150</f>
        <v>0</v>
      </c>
      <c r="R309" s="190">
        <f>'[3]pah fond '!J150</f>
        <v>0</v>
      </c>
    </row>
    <row r="311" spans="1:18">
      <c r="G311" s="266"/>
    </row>
    <row r="312" spans="1:18" s="113" customFormat="1" ht="8.25" customHeight="1">
      <c r="B312" s="114"/>
      <c r="C312" s="115"/>
      <c r="D312" s="116"/>
      <c r="E312" s="116"/>
      <c r="F312" s="116"/>
      <c r="G312" s="116"/>
    </row>
    <row r="313" spans="1:18" s="113" customFormat="1" ht="15" customHeight="1">
      <c r="A313" s="117" t="s">
        <v>160</v>
      </c>
      <c r="B313" s="114"/>
      <c r="C313" s="115"/>
      <c r="D313" s="116"/>
      <c r="E313" s="116"/>
      <c r="F313" s="116"/>
      <c r="G313" s="116"/>
      <c r="H313" s="107"/>
      <c r="I313" s="118"/>
    </row>
    <row r="314" spans="1:18" s="113" customFormat="1" ht="12.75" customHeight="1">
      <c r="A314" s="119" t="s">
        <v>161</v>
      </c>
      <c r="B314" s="114"/>
      <c r="C314" s="115"/>
      <c r="D314" s="116"/>
      <c r="E314" s="116"/>
      <c r="F314" s="116"/>
      <c r="G314" s="116"/>
    </row>
    <row r="315" spans="1:18" s="113" customFormat="1" ht="1.5" hidden="1" customHeight="1">
      <c r="A315" s="120"/>
      <c r="B315" s="114"/>
      <c r="C315" s="115"/>
      <c r="D315" s="116"/>
      <c r="E315" s="116"/>
      <c r="F315" s="116"/>
      <c r="G315" s="116"/>
    </row>
    <row r="316" spans="1:18" s="113" customFormat="1" ht="12.75" customHeight="1">
      <c r="A316" s="121" t="s">
        <v>162</v>
      </c>
      <c r="B316" s="114"/>
      <c r="C316" s="115"/>
      <c r="D316" s="116"/>
      <c r="E316" s="116"/>
      <c r="F316" s="116"/>
      <c r="G316" s="116"/>
      <c r="H316" s="118"/>
    </row>
    <row r="317" spans="1:18" s="113" customFormat="1" ht="15" hidden="1" customHeight="1">
      <c r="A317" s="122"/>
      <c r="B317" s="114"/>
      <c r="C317" s="115"/>
      <c r="D317" s="116"/>
      <c r="E317" s="116"/>
      <c r="F317" s="116"/>
      <c r="G317" s="116"/>
    </row>
    <row r="318" spans="1:18" s="113" customFormat="1" ht="12.75" customHeight="1">
      <c r="A318" s="123" t="s">
        <v>163</v>
      </c>
      <c r="B318" s="114"/>
      <c r="C318" s="115"/>
      <c r="D318" s="116"/>
      <c r="E318" s="116"/>
      <c r="F318" s="116"/>
      <c r="G318" s="116"/>
      <c r="I318" s="124"/>
    </row>
    <row r="319" spans="1:18" s="113" customFormat="1" ht="11.25" customHeight="1">
      <c r="A319" s="123" t="s">
        <v>164</v>
      </c>
      <c r="B319" s="114"/>
      <c r="C319" s="115"/>
      <c r="D319" s="116"/>
      <c r="E319" s="116"/>
      <c r="F319" s="116"/>
      <c r="G319" s="116"/>
      <c r="I319" s="124"/>
    </row>
    <row r="320" spans="1:18" s="113" customFormat="1" ht="15" customHeight="1">
      <c r="A320" s="125"/>
      <c r="B320" s="114"/>
      <c r="C320" s="115"/>
      <c r="D320" s="116"/>
      <c r="E320" s="116"/>
      <c r="F320" s="116"/>
      <c r="G320" s="116"/>
    </row>
    <row r="321" spans="2:7" s="113" customFormat="1" ht="15" customHeight="1">
      <c r="B321" s="114"/>
      <c r="C321" s="115"/>
      <c r="D321" s="116"/>
      <c r="E321" s="116"/>
      <c r="F321" s="116"/>
      <c r="G321" s="116"/>
    </row>
  </sheetData>
  <mergeCells count="14">
    <mergeCell ref="F7:F8"/>
    <mergeCell ref="G7:J7"/>
    <mergeCell ref="K7:N7"/>
    <mergeCell ref="O7:R7"/>
    <mergeCell ref="B1:R1"/>
    <mergeCell ref="B2:R2"/>
    <mergeCell ref="A3:R3"/>
    <mergeCell ref="B5:Q5"/>
    <mergeCell ref="N6:R6"/>
    <mergeCell ref="A7:A8"/>
    <mergeCell ref="B7:B8"/>
    <mergeCell ref="C7:C8"/>
    <mergeCell ref="D7:D8"/>
    <mergeCell ref="E7:E8"/>
  </mergeCells>
  <pageMargins left="0" right="0" top="0.28999999999999998" bottom="0.25" header="0.25" footer="0.25"/>
  <pageSetup paperSize="9"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Y160"/>
  <sheetViews>
    <sheetView tabSelected="1" zoomScale="166" zoomScaleNormal="166" workbookViewId="0">
      <selection activeCell="G157" sqref="G157"/>
    </sheetView>
  </sheetViews>
  <sheetFormatPr defaultRowHeight="9.75"/>
  <cols>
    <col min="1" max="1" width="3.5703125" style="126" customWidth="1"/>
    <col min="2" max="2" width="28" style="7" customWidth="1"/>
    <col min="3" max="3" width="3.140625" style="7" customWidth="1"/>
    <col min="4" max="4" width="8.7109375" style="7" customWidth="1"/>
    <col min="5" max="6" width="9.28515625" style="7" customWidth="1"/>
    <col min="7" max="7" width="9.5703125" style="7" customWidth="1"/>
    <col min="8" max="8" width="9.140625" style="7" customWidth="1"/>
    <col min="9" max="9" width="8.42578125" style="7" customWidth="1"/>
    <col min="10" max="10" width="8.7109375" style="7" customWidth="1"/>
    <col min="11" max="11" width="9.5703125" style="7" customWidth="1"/>
    <col min="12" max="12" width="9.28515625" style="7" customWidth="1"/>
    <col min="13" max="14" width="8.7109375" style="7" customWidth="1"/>
    <col min="15" max="15" width="9.42578125" style="127" customWidth="1"/>
    <col min="16" max="16" width="7" style="7" hidden="1" customWidth="1"/>
    <col min="17" max="17" width="7.7109375" style="7" hidden="1" customWidth="1"/>
    <col min="18" max="18" width="7.42578125" style="7" hidden="1" customWidth="1"/>
    <col min="19" max="19" width="7.5703125" style="7" hidden="1" customWidth="1"/>
    <col min="20" max="20" width="6.42578125" style="7" hidden="1" customWidth="1"/>
    <col min="21" max="21" width="6.28515625" style="7" hidden="1" customWidth="1"/>
    <col min="22" max="22" width="5.7109375" style="7" hidden="1" customWidth="1"/>
    <col min="23" max="23" width="5.5703125" style="7" hidden="1" customWidth="1"/>
    <col min="24" max="24" width="1" style="7" customWidth="1"/>
    <col min="25" max="256" width="9.140625" style="7"/>
    <col min="257" max="257" width="3.5703125" style="7" customWidth="1"/>
    <col min="258" max="258" width="28" style="7" customWidth="1"/>
    <col min="259" max="259" width="3.140625" style="7" customWidth="1"/>
    <col min="260" max="260" width="8.7109375" style="7" customWidth="1"/>
    <col min="261" max="262" width="9.28515625" style="7" customWidth="1"/>
    <col min="263" max="263" width="9.5703125" style="7" customWidth="1"/>
    <col min="264" max="264" width="9.140625" style="7" customWidth="1"/>
    <col min="265" max="265" width="8.42578125" style="7" customWidth="1"/>
    <col min="266" max="266" width="8.7109375" style="7" customWidth="1"/>
    <col min="267" max="267" width="9.5703125" style="7" customWidth="1"/>
    <col min="268" max="268" width="9.28515625" style="7" customWidth="1"/>
    <col min="269" max="270" width="8.7109375" style="7" customWidth="1"/>
    <col min="271" max="271" width="9.42578125" style="7" customWidth="1"/>
    <col min="272" max="279" width="0" style="7" hidden="1" customWidth="1"/>
    <col min="280" max="280" width="1" style="7" customWidth="1"/>
    <col min="281" max="512" width="9.140625" style="7"/>
    <col min="513" max="513" width="3.5703125" style="7" customWidth="1"/>
    <col min="514" max="514" width="28" style="7" customWidth="1"/>
    <col min="515" max="515" width="3.140625" style="7" customWidth="1"/>
    <col min="516" max="516" width="8.7109375" style="7" customWidth="1"/>
    <col min="517" max="518" width="9.28515625" style="7" customWidth="1"/>
    <col min="519" max="519" width="9.5703125" style="7" customWidth="1"/>
    <col min="520" max="520" width="9.140625" style="7" customWidth="1"/>
    <col min="521" max="521" width="8.42578125" style="7" customWidth="1"/>
    <col min="522" max="522" width="8.7109375" style="7" customWidth="1"/>
    <col min="523" max="523" width="9.5703125" style="7" customWidth="1"/>
    <col min="524" max="524" width="9.28515625" style="7" customWidth="1"/>
    <col min="525" max="526" width="8.7109375" style="7" customWidth="1"/>
    <col min="527" max="527" width="9.42578125" style="7" customWidth="1"/>
    <col min="528" max="535" width="0" style="7" hidden="1" customWidth="1"/>
    <col min="536" max="536" width="1" style="7" customWidth="1"/>
    <col min="537" max="768" width="9.140625" style="7"/>
    <col min="769" max="769" width="3.5703125" style="7" customWidth="1"/>
    <col min="770" max="770" width="28" style="7" customWidth="1"/>
    <col min="771" max="771" width="3.140625" style="7" customWidth="1"/>
    <col min="772" max="772" width="8.7109375" style="7" customWidth="1"/>
    <col min="773" max="774" width="9.28515625" style="7" customWidth="1"/>
    <col min="775" max="775" width="9.5703125" style="7" customWidth="1"/>
    <col min="776" max="776" width="9.140625" style="7" customWidth="1"/>
    <col min="777" max="777" width="8.42578125" style="7" customWidth="1"/>
    <col min="778" max="778" width="8.7109375" style="7" customWidth="1"/>
    <col min="779" max="779" width="9.5703125" style="7" customWidth="1"/>
    <col min="780" max="780" width="9.28515625" style="7" customWidth="1"/>
    <col min="781" max="782" width="8.7109375" style="7" customWidth="1"/>
    <col min="783" max="783" width="9.42578125" style="7" customWidth="1"/>
    <col min="784" max="791" width="0" style="7" hidden="1" customWidth="1"/>
    <col min="792" max="792" width="1" style="7" customWidth="1"/>
    <col min="793" max="1024" width="9.140625" style="7"/>
    <col min="1025" max="1025" width="3.5703125" style="7" customWidth="1"/>
    <col min="1026" max="1026" width="28" style="7" customWidth="1"/>
    <col min="1027" max="1027" width="3.140625" style="7" customWidth="1"/>
    <col min="1028" max="1028" width="8.7109375" style="7" customWidth="1"/>
    <col min="1029" max="1030" width="9.28515625" style="7" customWidth="1"/>
    <col min="1031" max="1031" width="9.5703125" style="7" customWidth="1"/>
    <col min="1032" max="1032" width="9.140625" style="7" customWidth="1"/>
    <col min="1033" max="1033" width="8.42578125" style="7" customWidth="1"/>
    <col min="1034" max="1034" width="8.7109375" style="7" customWidth="1"/>
    <col min="1035" max="1035" width="9.5703125" style="7" customWidth="1"/>
    <col min="1036" max="1036" width="9.28515625" style="7" customWidth="1"/>
    <col min="1037" max="1038" width="8.7109375" style="7" customWidth="1"/>
    <col min="1039" max="1039" width="9.42578125" style="7" customWidth="1"/>
    <col min="1040" max="1047" width="0" style="7" hidden="1" customWidth="1"/>
    <col min="1048" max="1048" width="1" style="7" customWidth="1"/>
    <col min="1049" max="1280" width="9.140625" style="7"/>
    <col min="1281" max="1281" width="3.5703125" style="7" customWidth="1"/>
    <col min="1282" max="1282" width="28" style="7" customWidth="1"/>
    <col min="1283" max="1283" width="3.140625" style="7" customWidth="1"/>
    <col min="1284" max="1284" width="8.7109375" style="7" customWidth="1"/>
    <col min="1285" max="1286" width="9.28515625" style="7" customWidth="1"/>
    <col min="1287" max="1287" width="9.5703125" style="7" customWidth="1"/>
    <col min="1288" max="1288" width="9.140625" style="7" customWidth="1"/>
    <col min="1289" max="1289" width="8.42578125" style="7" customWidth="1"/>
    <col min="1290" max="1290" width="8.7109375" style="7" customWidth="1"/>
    <col min="1291" max="1291" width="9.5703125" style="7" customWidth="1"/>
    <col min="1292" max="1292" width="9.28515625" style="7" customWidth="1"/>
    <col min="1293" max="1294" width="8.7109375" style="7" customWidth="1"/>
    <col min="1295" max="1295" width="9.42578125" style="7" customWidth="1"/>
    <col min="1296" max="1303" width="0" style="7" hidden="1" customWidth="1"/>
    <col min="1304" max="1304" width="1" style="7" customWidth="1"/>
    <col min="1305" max="1536" width="9.140625" style="7"/>
    <col min="1537" max="1537" width="3.5703125" style="7" customWidth="1"/>
    <col min="1538" max="1538" width="28" style="7" customWidth="1"/>
    <col min="1539" max="1539" width="3.140625" style="7" customWidth="1"/>
    <col min="1540" max="1540" width="8.7109375" style="7" customWidth="1"/>
    <col min="1541" max="1542" width="9.28515625" style="7" customWidth="1"/>
    <col min="1543" max="1543" width="9.5703125" style="7" customWidth="1"/>
    <col min="1544" max="1544" width="9.140625" style="7" customWidth="1"/>
    <col min="1545" max="1545" width="8.42578125" style="7" customWidth="1"/>
    <col min="1546" max="1546" width="8.7109375" style="7" customWidth="1"/>
    <col min="1547" max="1547" width="9.5703125" style="7" customWidth="1"/>
    <col min="1548" max="1548" width="9.28515625" style="7" customWidth="1"/>
    <col min="1549" max="1550" width="8.7109375" style="7" customWidth="1"/>
    <col min="1551" max="1551" width="9.42578125" style="7" customWidth="1"/>
    <col min="1552" max="1559" width="0" style="7" hidden="1" customWidth="1"/>
    <col min="1560" max="1560" width="1" style="7" customWidth="1"/>
    <col min="1561" max="1792" width="9.140625" style="7"/>
    <col min="1793" max="1793" width="3.5703125" style="7" customWidth="1"/>
    <col min="1794" max="1794" width="28" style="7" customWidth="1"/>
    <col min="1795" max="1795" width="3.140625" style="7" customWidth="1"/>
    <col min="1796" max="1796" width="8.7109375" style="7" customWidth="1"/>
    <col min="1797" max="1798" width="9.28515625" style="7" customWidth="1"/>
    <col min="1799" max="1799" width="9.5703125" style="7" customWidth="1"/>
    <col min="1800" max="1800" width="9.140625" style="7" customWidth="1"/>
    <col min="1801" max="1801" width="8.42578125" style="7" customWidth="1"/>
    <col min="1802" max="1802" width="8.7109375" style="7" customWidth="1"/>
    <col min="1803" max="1803" width="9.5703125" style="7" customWidth="1"/>
    <col min="1804" max="1804" width="9.28515625" style="7" customWidth="1"/>
    <col min="1805" max="1806" width="8.7109375" style="7" customWidth="1"/>
    <col min="1807" max="1807" width="9.42578125" style="7" customWidth="1"/>
    <col min="1808" max="1815" width="0" style="7" hidden="1" customWidth="1"/>
    <col min="1816" max="1816" width="1" style="7" customWidth="1"/>
    <col min="1817" max="2048" width="9.140625" style="7"/>
    <col min="2049" max="2049" width="3.5703125" style="7" customWidth="1"/>
    <col min="2050" max="2050" width="28" style="7" customWidth="1"/>
    <col min="2051" max="2051" width="3.140625" style="7" customWidth="1"/>
    <col min="2052" max="2052" width="8.7109375" style="7" customWidth="1"/>
    <col min="2053" max="2054" width="9.28515625" style="7" customWidth="1"/>
    <col min="2055" max="2055" width="9.5703125" style="7" customWidth="1"/>
    <col min="2056" max="2056" width="9.140625" style="7" customWidth="1"/>
    <col min="2057" max="2057" width="8.42578125" style="7" customWidth="1"/>
    <col min="2058" max="2058" width="8.7109375" style="7" customWidth="1"/>
    <col min="2059" max="2059" width="9.5703125" style="7" customWidth="1"/>
    <col min="2060" max="2060" width="9.28515625" style="7" customWidth="1"/>
    <col min="2061" max="2062" width="8.7109375" style="7" customWidth="1"/>
    <col min="2063" max="2063" width="9.42578125" style="7" customWidth="1"/>
    <col min="2064" max="2071" width="0" style="7" hidden="1" customWidth="1"/>
    <col min="2072" max="2072" width="1" style="7" customWidth="1"/>
    <col min="2073" max="2304" width="9.140625" style="7"/>
    <col min="2305" max="2305" width="3.5703125" style="7" customWidth="1"/>
    <col min="2306" max="2306" width="28" style="7" customWidth="1"/>
    <col min="2307" max="2307" width="3.140625" style="7" customWidth="1"/>
    <col min="2308" max="2308" width="8.7109375" style="7" customWidth="1"/>
    <col min="2309" max="2310" width="9.28515625" style="7" customWidth="1"/>
    <col min="2311" max="2311" width="9.5703125" style="7" customWidth="1"/>
    <col min="2312" max="2312" width="9.140625" style="7" customWidth="1"/>
    <col min="2313" max="2313" width="8.42578125" style="7" customWidth="1"/>
    <col min="2314" max="2314" width="8.7109375" style="7" customWidth="1"/>
    <col min="2315" max="2315" width="9.5703125" style="7" customWidth="1"/>
    <col min="2316" max="2316" width="9.28515625" style="7" customWidth="1"/>
    <col min="2317" max="2318" width="8.7109375" style="7" customWidth="1"/>
    <col min="2319" max="2319" width="9.42578125" style="7" customWidth="1"/>
    <col min="2320" max="2327" width="0" style="7" hidden="1" customWidth="1"/>
    <col min="2328" max="2328" width="1" style="7" customWidth="1"/>
    <col min="2329" max="2560" width="9.140625" style="7"/>
    <col min="2561" max="2561" width="3.5703125" style="7" customWidth="1"/>
    <col min="2562" max="2562" width="28" style="7" customWidth="1"/>
    <col min="2563" max="2563" width="3.140625" style="7" customWidth="1"/>
    <col min="2564" max="2564" width="8.7109375" style="7" customWidth="1"/>
    <col min="2565" max="2566" width="9.28515625" style="7" customWidth="1"/>
    <col min="2567" max="2567" width="9.5703125" style="7" customWidth="1"/>
    <col min="2568" max="2568" width="9.140625" style="7" customWidth="1"/>
    <col min="2569" max="2569" width="8.42578125" style="7" customWidth="1"/>
    <col min="2570" max="2570" width="8.7109375" style="7" customWidth="1"/>
    <col min="2571" max="2571" width="9.5703125" style="7" customWidth="1"/>
    <col min="2572" max="2572" width="9.28515625" style="7" customWidth="1"/>
    <col min="2573" max="2574" width="8.7109375" style="7" customWidth="1"/>
    <col min="2575" max="2575" width="9.42578125" style="7" customWidth="1"/>
    <col min="2576" max="2583" width="0" style="7" hidden="1" customWidth="1"/>
    <col min="2584" max="2584" width="1" style="7" customWidth="1"/>
    <col min="2585" max="2816" width="9.140625" style="7"/>
    <col min="2817" max="2817" width="3.5703125" style="7" customWidth="1"/>
    <col min="2818" max="2818" width="28" style="7" customWidth="1"/>
    <col min="2819" max="2819" width="3.140625" style="7" customWidth="1"/>
    <col min="2820" max="2820" width="8.7109375" style="7" customWidth="1"/>
    <col min="2821" max="2822" width="9.28515625" style="7" customWidth="1"/>
    <col min="2823" max="2823" width="9.5703125" style="7" customWidth="1"/>
    <col min="2824" max="2824" width="9.140625" style="7" customWidth="1"/>
    <col min="2825" max="2825" width="8.42578125" style="7" customWidth="1"/>
    <col min="2826" max="2826" width="8.7109375" style="7" customWidth="1"/>
    <col min="2827" max="2827" width="9.5703125" style="7" customWidth="1"/>
    <col min="2828" max="2828" width="9.28515625" style="7" customWidth="1"/>
    <col min="2829" max="2830" width="8.7109375" style="7" customWidth="1"/>
    <col min="2831" max="2831" width="9.42578125" style="7" customWidth="1"/>
    <col min="2832" max="2839" width="0" style="7" hidden="1" customWidth="1"/>
    <col min="2840" max="2840" width="1" style="7" customWidth="1"/>
    <col min="2841" max="3072" width="9.140625" style="7"/>
    <col min="3073" max="3073" width="3.5703125" style="7" customWidth="1"/>
    <col min="3074" max="3074" width="28" style="7" customWidth="1"/>
    <col min="3075" max="3075" width="3.140625" style="7" customWidth="1"/>
    <col min="3076" max="3076" width="8.7109375" style="7" customWidth="1"/>
    <col min="3077" max="3078" width="9.28515625" style="7" customWidth="1"/>
    <col min="3079" max="3079" width="9.5703125" style="7" customWidth="1"/>
    <col min="3080" max="3080" width="9.140625" style="7" customWidth="1"/>
    <col min="3081" max="3081" width="8.42578125" style="7" customWidth="1"/>
    <col min="3082" max="3082" width="8.7109375" style="7" customWidth="1"/>
    <col min="3083" max="3083" width="9.5703125" style="7" customWidth="1"/>
    <col min="3084" max="3084" width="9.28515625" style="7" customWidth="1"/>
    <col min="3085" max="3086" width="8.7109375" style="7" customWidth="1"/>
    <col min="3087" max="3087" width="9.42578125" style="7" customWidth="1"/>
    <col min="3088" max="3095" width="0" style="7" hidden="1" customWidth="1"/>
    <col min="3096" max="3096" width="1" style="7" customWidth="1"/>
    <col min="3097" max="3328" width="9.140625" style="7"/>
    <col min="3329" max="3329" width="3.5703125" style="7" customWidth="1"/>
    <col min="3330" max="3330" width="28" style="7" customWidth="1"/>
    <col min="3331" max="3331" width="3.140625" style="7" customWidth="1"/>
    <col min="3332" max="3332" width="8.7109375" style="7" customWidth="1"/>
    <col min="3333" max="3334" width="9.28515625" style="7" customWidth="1"/>
    <col min="3335" max="3335" width="9.5703125" style="7" customWidth="1"/>
    <col min="3336" max="3336" width="9.140625" style="7" customWidth="1"/>
    <col min="3337" max="3337" width="8.42578125" style="7" customWidth="1"/>
    <col min="3338" max="3338" width="8.7109375" style="7" customWidth="1"/>
    <col min="3339" max="3339" width="9.5703125" style="7" customWidth="1"/>
    <col min="3340" max="3340" width="9.28515625" style="7" customWidth="1"/>
    <col min="3341" max="3342" width="8.7109375" style="7" customWidth="1"/>
    <col min="3343" max="3343" width="9.42578125" style="7" customWidth="1"/>
    <col min="3344" max="3351" width="0" style="7" hidden="1" customWidth="1"/>
    <col min="3352" max="3352" width="1" style="7" customWidth="1"/>
    <col min="3353" max="3584" width="9.140625" style="7"/>
    <col min="3585" max="3585" width="3.5703125" style="7" customWidth="1"/>
    <col min="3586" max="3586" width="28" style="7" customWidth="1"/>
    <col min="3587" max="3587" width="3.140625" style="7" customWidth="1"/>
    <col min="3588" max="3588" width="8.7109375" style="7" customWidth="1"/>
    <col min="3589" max="3590" width="9.28515625" style="7" customWidth="1"/>
    <col min="3591" max="3591" width="9.5703125" style="7" customWidth="1"/>
    <col min="3592" max="3592" width="9.140625" style="7" customWidth="1"/>
    <col min="3593" max="3593" width="8.42578125" style="7" customWidth="1"/>
    <col min="3594" max="3594" width="8.7109375" style="7" customWidth="1"/>
    <col min="3595" max="3595" width="9.5703125" style="7" customWidth="1"/>
    <col min="3596" max="3596" width="9.28515625" style="7" customWidth="1"/>
    <col min="3597" max="3598" width="8.7109375" style="7" customWidth="1"/>
    <col min="3599" max="3599" width="9.42578125" style="7" customWidth="1"/>
    <col min="3600" max="3607" width="0" style="7" hidden="1" customWidth="1"/>
    <col min="3608" max="3608" width="1" style="7" customWidth="1"/>
    <col min="3609" max="3840" width="9.140625" style="7"/>
    <col min="3841" max="3841" width="3.5703125" style="7" customWidth="1"/>
    <col min="3842" max="3842" width="28" style="7" customWidth="1"/>
    <col min="3843" max="3843" width="3.140625" style="7" customWidth="1"/>
    <col min="3844" max="3844" width="8.7109375" style="7" customWidth="1"/>
    <col min="3845" max="3846" width="9.28515625" style="7" customWidth="1"/>
    <col min="3847" max="3847" width="9.5703125" style="7" customWidth="1"/>
    <col min="3848" max="3848" width="9.140625" style="7" customWidth="1"/>
    <col min="3849" max="3849" width="8.42578125" style="7" customWidth="1"/>
    <col min="3850" max="3850" width="8.7109375" style="7" customWidth="1"/>
    <col min="3851" max="3851" width="9.5703125" style="7" customWidth="1"/>
    <col min="3852" max="3852" width="9.28515625" style="7" customWidth="1"/>
    <col min="3853" max="3854" width="8.7109375" style="7" customWidth="1"/>
    <col min="3855" max="3855" width="9.42578125" style="7" customWidth="1"/>
    <col min="3856" max="3863" width="0" style="7" hidden="1" customWidth="1"/>
    <col min="3864" max="3864" width="1" style="7" customWidth="1"/>
    <col min="3865" max="4096" width="9.140625" style="7"/>
    <col min="4097" max="4097" width="3.5703125" style="7" customWidth="1"/>
    <col min="4098" max="4098" width="28" style="7" customWidth="1"/>
    <col min="4099" max="4099" width="3.140625" style="7" customWidth="1"/>
    <col min="4100" max="4100" width="8.7109375" style="7" customWidth="1"/>
    <col min="4101" max="4102" width="9.28515625" style="7" customWidth="1"/>
    <col min="4103" max="4103" width="9.5703125" style="7" customWidth="1"/>
    <col min="4104" max="4104" width="9.140625" style="7" customWidth="1"/>
    <col min="4105" max="4105" width="8.42578125" style="7" customWidth="1"/>
    <col min="4106" max="4106" width="8.7109375" style="7" customWidth="1"/>
    <col min="4107" max="4107" width="9.5703125" style="7" customWidth="1"/>
    <col min="4108" max="4108" width="9.28515625" style="7" customWidth="1"/>
    <col min="4109" max="4110" width="8.7109375" style="7" customWidth="1"/>
    <col min="4111" max="4111" width="9.42578125" style="7" customWidth="1"/>
    <col min="4112" max="4119" width="0" style="7" hidden="1" customWidth="1"/>
    <col min="4120" max="4120" width="1" style="7" customWidth="1"/>
    <col min="4121" max="4352" width="9.140625" style="7"/>
    <col min="4353" max="4353" width="3.5703125" style="7" customWidth="1"/>
    <col min="4354" max="4354" width="28" style="7" customWidth="1"/>
    <col min="4355" max="4355" width="3.140625" style="7" customWidth="1"/>
    <col min="4356" max="4356" width="8.7109375" style="7" customWidth="1"/>
    <col min="4357" max="4358" width="9.28515625" style="7" customWidth="1"/>
    <col min="4359" max="4359" width="9.5703125" style="7" customWidth="1"/>
    <col min="4360" max="4360" width="9.140625" style="7" customWidth="1"/>
    <col min="4361" max="4361" width="8.42578125" style="7" customWidth="1"/>
    <col min="4362" max="4362" width="8.7109375" style="7" customWidth="1"/>
    <col min="4363" max="4363" width="9.5703125" style="7" customWidth="1"/>
    <col min="4364" max="4364" width="9.28515625" style="7" customWidth="1"/>
    <col min="4365" max="4366" width="8.7109375" style="7" customWidth="1"/>
    <col min="4367" max="4367" width="9.42578125" style="7" customWidth="1"/>
    <col min="4368" max="4375" width="0" style="7" hidden="1" customWidth="1"/>
    <col min="4376" max="4376" width="1" style="7" customWidth="1"/>
    <col min="4377" max="4608" width="9.140625" style="7"/>
    <col min="4609" max="4609" width="3.5703125" style="7" customWidth="1"/>
    <col min="4610" max="4610" width="28" style="7" customWidth="1"/>
    <col min="4611" max="4611" width="3.140625" style="7" customWidth="1"/>
    <col min="4612" max="4612" width="8.7109375" style="7" customWidth="1"/>
    <col min="4613" max="4614" width="9.28515625" style="7" customWidth="1"/>
    <col min="4615" max="4615" width="9.5703125" style="7" customWidth="1"/>
    <col min="4616" max="4616" width="9.140625" style="7" customWidth="1"/>
    <col min="4617" max="4617" width="8.42578125" style="7" customWidth="1"/>
    <col min="4618" max="4618" width="8.7109375" style="7" customWidth="1"/>
    <col min="4619" max="4619" width="9.5703125" style="7" customWidth="1"/>
    <col min="4620" max="4620" width="9.28515625" style="7" customWidth="1"/>
    <col min="4621" max="4622" width="8.7109375" style="7" customWidth="1"/>
    <col min="4623" max="4623" width="9.42578125" style="7" customWidth="1"/>
    <col min="4624" max="4631" width="0" style="7" hidden="1" customWidth="1"/>
    <col min="4632" max="4632" width="1" style="7" customWidth="1"/>
    <col min="4633" max="4864" width="9.140625" style="7"/>
    <col min="4865" max="4865" width="3.5703125" style="7" customWidth="1"/>
    <col min="4866" max="4866" width="28" style="7" customWidth="1"/>
    <col min="4867" max="4867" width="3.140625" style="7" customWidth="1"/>
    <col min="4868" max="4868" width="8.7109375" style="7" customWidth="1"/>
    <col min="4869" max="4870" width="9.28515625" style="7" customWidth="1"/>
    <col min="4871" max="4871" width="9.5703125" style="7" customWidth="1"/>
    <col min="4872" max="4872" width="9.140625" style="7" customWidth="1"/>
    <col min="4873" max="4873" width="8.42578125" style="7" customWidth="1"/>
    <col min="4874" max="4874" width="8.7109375" style="7" customWidth="1"/>
    <col min="4875" max="4875" width="9.5703125" style="7" customWidth="1"/>
    <col min="4876" max="4876" width="9.28515625" style="7" customWidth="1"/>
    <col min="4877" max="4878" width="8.7109375" style="7" customWidth="1"/>
    <col min="4879" max="4879" width="9.42578125" style="7" customWidth="1"/>
    <col min="4880" max="4887" width="0" style="7" hidden="1" customWidth="1"/>
    <col min="4888" max="4888" width="1" style="7" customWidth="1"/>
    <col min="4889" max="5120" width="9.140625" style="7"/>
    <col min="5121" max="5121" width="3.5703125" style="7" customWidth="1"/>
    <col min="5122" max="5122" width="28" style="7" customWidth="1"/>
    <col min="5123" max="5123" width="3.140625" style="7" customWidth="1"/>
    <col min="5124" max="5124" width="8.7109375" style="7" customWidth="1"/>
    <col min="5125" max="5126" width="9.28515625" style="7" customWidth="1"/>
    <col min="5127" max="5127" width="9.5703125" style="7" customWidth="1"/>
    <col min="5128" max="5128" width="9.140625" style="7" customWidth="1"/>
    <col min="5129" max="5129" width="8.42578125" style="7" customWidth="1"/>
    <col min="5130" max="5130" width="8.7109375" style="7" customWidth="1"/>
    <col min="5131" max="5131" width="9.5703125" style="7" customWidth="1"/>
    <col min="5132" max="5132" width="9.28515625" style="7" customWidth="1"/>
    <col min="5133" max="5134" width="8.7109375" style="7" customWidth="1"/>
    <col min="5135" max="5135" width="9.42578125" style="7" customWidth="1"/>
    <col min="5136" max="5143" width="0" style="7" hidden="1" customWidth="1"/>
    <col min="5144" max="5144" width="1" style="7" customWidth="1"/>
    <col min="5145" max="5376" width="9.140625" style="7"/>
    <col min="5377" max="5377" width="3.5703125" style="7" customWidth="1"/>
    <col min="5378" max="5378" width="28" style="7" customWidth="1"/>
    <col min="5379" max="5379" width="3.140625" style="7" customWidth="1"/>
    <col min="5380" max="5380" width="8.7109375" style="7" customWidth="1"/>
    <col min="5381" max="5382" width="9.28515625" style="7" customWidth="1"/>
    <col min="5383" max="5383" width="9.5703125" style="7" customWidth="1"/>
    <col min="5384" max="5384" width="9.140625" style="7" customWidth="1"/>
    <col min="5385" max="5385" width="8.42578125" style="7" customWidth="1"/>
    <col min="5386" max="5386" width="8.7109375" style="7" customWidth="1"/>
    <col min="5387" max="5387" width="9.5703125" style="7" customWidth="1"/>
    <col min="5388" max="5388" width="9.28515625" style="7" customWidth="1"/>
    <col min="5389" max="5390" width="8.7109375" style="7" customWidth="1"/>
    <col min="5391" max="5391" width="9.42578125" style="7" customWidth="1"/>
    <col min="5392" max="5399" width="0" style="7" hidden="1" customWidth="1"/>
    <col min="5400" max="5400" width="1" style="7" customWidth="1"/>
    <col min="5401" max="5632" width="9.140625" style="7"/>
    <col min="5633" max="5633" width="3.5703125" style="7" customWidth="1"/>
    <col min="5634" max="5634" width="28" style="7" customWidth="1"/>
    <col min="5635" max="5635" width="3.140625" style="7" customWidth="1"/>
    <col min="5636" max="5636" width="8.7109375" style="7" customWidth="1"/>
    <col min="5637" max="5638" width="9.28515625" style="7" customWidth="1"/>
    <col min="5639" max="5639" width="9.5703125" style="7" customWidth="1"/>
    <col min="5640" max="5640" width="9.140625" style="7" customWidth="1"/>
    <col min="5641" max="5641" width="8.42578125" style="7" customWidth="1"/>
    <col min="5642" max="5642" width="8.7109375" style="7" customWidth="1"/>
    <col min="5643" max="5643" width="9.5703125" style="7" customWidth="1"/>
    <col min="5644" max="5644" width="9.28515625" style="7" customWidth="1"/>
    <col min="5645" max="5646" width="8.7109375" style="7" customWidth="1"/>
    <col min="5647" max="5647" width="9.42578125" style="7" customWidth="1"/>
    <col min="5648" max="5655" width="0" style="7" hidden="1" customWidth="1"/>
    <col min="5656" max="5656" width="1" style="7" customWidth="1"/>
    <col min="5657" max="5888" width="9.140625" style="7"/>
    <col min="5889" max="5889" width="3.5703125" style="7" customWidth="1"/>
    <col min="5890" max="5890" width="28" style="7" customWidth="1"/>
    <col min="5891" max="5891" width="3.140625" style="7" customWidth="1"/>
    <col min="5892" max="5892" width="8.7109375" style="7" customWidth="1"/>
    <col min="5893" max="5894" width="9.28515625" style="7" customWidth="1"/>
    <col min="5895" max="5895" width="9.5703125" style="7" customWidth="1"/>
    <col min="5896" max="5896" width="9.140625" style="7" customWidth="1"/>
    <col min="5897" max="5897" width="8.42578125" style="7" customWidth="1"/>
    <col min="5898" max="5898" width="8.7109375" style="7" customWidth="1"/>
    <col min="5899" max="5899" width="9.5703125" style="7" customWidth="1"/>
    <col min="5900" max="5900" width="9.28515625" style="7" customWidth="1"/>
    <col min="5901" max="5902" width="8.7109375" style="7" customWidth="1"/>
    <col min="5903" max="5903" width="9.42578125" style="7" customWidth="1"/>
    <col min="5904" max="5911" width="0" style="7" hidden="1" customWidth="1"/>
    <col min="5912" max="5912" width="1" style="7" customWidth="1"/>
    <col min="5913" max="6144" width="9.140625" style="7"/>
    <col min="6145" max="6145" width="3.5703125" style="7" customWidth="1"/>
    <col min="6146" max="6146" width="28" style="7" customWidth="1"/>
    <col min="6147" max="6147" width="3.140625" style="7" customWidth="1"/>
    <col min="6148" max="6148" width="8.7109375" style="7" customWidth="1"/>
    <col min="6149" max="6150" width="9.28515625" style="7" customWidth="1"/>
    <col min="6151" max="6151" width="9.5703125" style="7" customWidth="1"/>
    <col min="6152" max="6152" width="9.140625" style="7" customWidth="1"/>
    <col min="6153" max="6153" width="8.42578125" style="7" customWidth="1"/>
    <col min="6154" max="6154" width="8.7109375" style="7" customWidth="1"/>
    <col min="6155" max="6155" width="9.5703125" style="7" customWidth="1"/>
    <col min="6156" max="6156" width="9.28515625" style="7" customWidth="1"/>
    <col min="6157" max="6158" width="8.7109375" style="7" customWidth="1"/>
    <col min="6159" max="6159" width="9.42578125" style="7" customWidth="1"/>
    <col min="6160" max="6167" width="0" style="7" hidden="1" customWidth="1"/>
    <col min="6168" max="6168" width="1" style="7" customWidth="1"/>
    <col min="6169" max="6400" width="9.140625" style="7"/>
    <col min="6401" max="6401" width="3.5703125" style="7" customWidth="1"/>
    <col min="6402" max="6402" width="28" style="7" customWidth="1"/>
    <col min="6403" max="6403" width="3.140625" style="7" customWidth="1"/>
    <col min="6404" max="6404" width="8.7109375" style="7" customWidth="1"/>
    <col min="6405" max="6406" width="9.28515625" style="7" customWidth="1"/>
    <col min="6407" max="6407" width="9.5703125" style="7" customWidth="1"/>
    <col min="6408" max="6408" width="9.140625" style="7" customWidth="1"/>
    <col min="6409" max="6409" width="8.42578125" style="7" customWidth="1"/>
    <col min="6410" max="6410" width="8.7109375" style="7" customWidth="1"/>
    <col min="6411" max="6411" width="9.5703125" style="7" customWidth="1"/>
    <col min="6412" max="6412" width="9.28515625" style="7" customWidth="1"/>
    <col min="6413" max="6414" width="8.7109375" style="7" customWidth="1"/>
    <col min="6415" max="6415" width="9.42578125" style="7" customWidth="1"/>
    <col min="6416" max="6423" width="0" style="7" hidden="1" customWidth="1"/>
    <col min="6424" max="6424" width="1" style="7" customWidth="1"/>
    <col min="6425" max="6656" width="9.140625" style="7"/>
    <col min="6657" max="6657" width="3.5703125" style="7" customWidth="1"/>
    <col min="6658" max="6658" width="28" style="7" customWidth="1"/>
    <col min="6659" max="6659" width="3.140625" style="7" customWidth="1"/>
    <col min="6660" max="6660" width="8.7109375" style="7" customWidth="1"/>
    <col min="6661" max="6662" width="9.28515625" style="7" customWidth="1"/>
    <col min="6663" max="6663" width="9.5703125" style="7" customWidth="1"/>
    <col min="6664" max="6664" width="9.140625" style="7" customWidth="1"/>
    <col min="6665" max="6665" width="8.42578125" style="7" customWidth="1"/>
    <col min="6666" max="6666" width="8.7109375" style="7" customWidth="1"/>
    <col min="6667" max="6667" width="9.5703125" style="7" customWidth="1"/>
    <col min="6668" max="6668" width="9.28515625" style="7" customWidth="1"/>
    <col min="6669" max="6670" width="8.7109375" style="7" customWidth="1"/>
    <col min="6671" max="6671" width="9.42578125" style="7" customWidth="1"/>
    <col min="6672" max="6679" width="0" style="7" hidden="1" customWidth="1"/>
    <col min="6680" max="6680" width="1" style="7" customWidth="1"/>
    <col min="6681" max="6912" width="9.140625" style="7"/>
    <col min="6913" max="6913" width="3.5703125" style="7" customWidth="1"/>
    <col min="6914" max="6914" width="28" style="7" customWidth="1"/>
    <col min="6915" max="6915" width="3.140625" style="7" customWidth="1"/>
    <col min="6916" max="6916" width="8.7109375" style="7" customWidth="1"/>
    <col min="6917" max="6918" width="9.28515625" style="7" customWidth="1"/>
    <col min="6919" max="6919" width="9.5703125" style="7" customWidth="1"/>
    <col min="6920" max="6920" width="9.140625" style="7" customWidth="1"/>
    <col min="6921" max="6921" width="8.42578125" style="7" customWidth="1"/>
    <col min="6922" max="6922" width="8.7109375" style="7" customWidth="1"/>
    <col min="6923" max="6923" width="9.5703125" style="7" customWidth="1"/>
    <col min="6924" max="6924" width="9.28515625" style="7" customWidth="1"/>
    <col min="6925" max="6926" width="8.7109375" style="7" customWidth="1"/>
    <col min="6927" max="6927" width="9.42578125" style="7" customWidth="1"/>
    <col min="6928" max="6935" width="0" style="7" hidden="1" customWidth="1"/>
    <col min="6936" max="6936" width="1" style="7" customWidth="1"/>
    <col min="6937" max="7168" width="9.140625" style="7"/>
    <col min="7169" max="7169" width="3.5703125" style="7" customWidth="1"/>
    <col min="7170" max="7170" width="28" style="7" customWidth="1"/>
    <col min="7171" max="7171" width="3.140625" style="7" customWidth="1"/>
    <col min="7172" max="7172" width="8.7109375" style="7" customWidth="1"/>
    <col min="7173" max="7174" width="9.28515625" style="7" customWidth="1"/>
    <col min="7175" max="7175" width="9.5703125" style="7" customWidth="1"/>
    <col min="7176" max="7176" width="9.140625" style="7" customWidth="1"/>
    <col min="7177" max="7177" width="8.42578125" style="7" customWidth="1"/>
    <col min="7178" max="7178" width="8.7109375" style="7" customWidth="1"/>
    <col min="7179" max="7179" width="9.5703125" style="7" customWidth="1"/>
    <col min="7180" max="7180" width="9.28515625" style="7" customWidth="1"/>
    <col min="7181" max="7182" width="8.7109375" style="7" customWidth="1"/>
    <col min="7183" max="7183" width="9.42578125" style="7" customWidth="1"/>
    <col min="7184" max="7191" width="0" style="7" hidden="1" customWidth="1"/>
    <col min="7192" max="7192" width="1" style="7" customWidth="1"/>
    <col min="7193" max="7424" width="9.140625" style="7"/>
    <col min="7425" max="7425" width="3.5703125" style="7" customWidth="1"/>
    <col min="7426" max="7426" width="28" style="7" customWidth="1"/>
    <col min="7427" max="7427" width="3.140625" style="7" customWidth="1"/>
    <col min="7428" max="7428" width="8.7109375" style="7" customWidth="1"/>
    <col min="7429" max="7430" width="9.28515625" style="7" customWidth="1"/>
    <col min="7431" max="7431" width="9.5703125" style="7" customWidth="1"/>
    <col min="7432" max="7432" width="9.140625" style="7" customWidth="1"/>
    <col min="7433" max="7433" width="8.42578125" style="7" customWidth="1"/>
    <col min="7434" max="7434" width="8.7109375" style="7" customWidth="1"/>
    <col min="7435" max="7435" width="9.5703125" style="7" customWidth="1"/>
    <col min="7436" max="7436" width="9.28515625" style="7" customWidth="1"/>
    <col min="7437" max="7438" width="8.7109375" style="7" customWidth="1"/>
    <col min="7439" max="7439" width="9.42578125" style="7" customWidth="1"/>
    <col min="7440" max="7447" width="0" style="7" hidden="1" customWidth="1"/>
    <col min="7448" max="7448" width="1" style="7" customWidth="1"/>
    <col min="7449" max="7680" width="9.140625" style="7"/>
    <col min="7681" max="7681" width="3.5703125" style="7" customWidth="1"/>
    <col min="7682" max="7682" width="28" style="7" customWidth="1"/>
    <col min="7683" max="7683" width="3.140625" style="7" customWidth="1"/>
    <col min="7684" max="7684" width="8.7109375" style="7" customWidth="1"/>
    <col min="7685" max="7686" width="9.28515625" style="7" customWidth="1"/>
    <col min="7687" max="7687" width="9.5703125" style="7" customWidth="1"/>
    <col min="7688" max="7688" width="9.140625" style="7" customWidth="1"/>
    <col min="7689" max="7689" width="8.42578125" style="7" customWidth="1"/>
    <col min="7690" max="7690" width="8.7109375" style="7" customWidth="1"/>
    <col min="7691" max="7691" width="9.5703125" style="7" customWidth="1"/>
    <col min="7692" max="7692" width="9.28515625" style="7" customWidth="1"/>
    <col min="7693" max="7694" width="8.7109375" style="7" customWidth="1"/>
    <col min="7695" max="7695" width="9.42578125" style="7" customWidth="1"/>
    <col min="7696" max="7703" width="0" style="7" hidden="1" customWidth="1"/>
    <col min="7704" max="7704" width="1" style="7" customWidth="1"/>
    <col min="7705" max="7936" width="9.140625" style="7"/>
    <col min="7937" max="7937" width="3.5703125" style="7" customWidth="1"/>
    <col min="7938" max="7938" width="28" style="7" customWidth="1"/>
    <col min="7939" max="7939" width="3.140625" style="7" customWidth="1"/>
    <col min="7940" max="7940" width="8.7109375" style="7" customWidth="1"/>
    <col min="7941" max="7942" width="9.28515625" style="7" customWidth="1"/>
    <col min="7943" max="7943" width="9.5703125" style="7" customWidth="1"/>
    <col min="7944" max="7944" width="9.140625" style="7" customWidth="1"/>
    <col min="7945" max="7945" width="8.42578125" style="7" customWidth="1"/>
    <col min="7946" max="7946" width="8.7109375" style="7" customWidth="1"/>
    <col min="7947" max="7947" width="9.5703125" style="7" customWidth="1"/>
    <col min="7948" max="7948" width="9.28515625" style="7" customWidth="1"/>
    <col min="7949" max="7950" width="8.7109375" style="7" customWidth="1"/>
    <col min="7951" max="7951" width="9.42578125" style="7" customWidth="1"/>
    <col min="7952" max="7959" width="0" style="7" hidden="1" customWidth="1"/>
    <col min="7960" max="7960" width="1" style="7" customWidth="1"/>
    <col min="7961" max="8192" width="9.140625" style="7"/>
    <col min="8193" max="8193" width="3.5703125" style="7" customWidth="1"/>
    <col min="8194" max="8194" width="28" style="7" customWidth="1"/>
    <col min="8195" max="8195" width="3.140625" style="7" customWidth="1"/>
    <col min="8196" max="8196" width="8.7109375" style="7" customWidth="1"/>
    <col min="8197" max="8198" width="9.28515625" style="7" customWidth="1"/>
    <col min="8199" max="8199" width="9.5703125" style="7" customWidth="1"/>
    <col min="8200" max="8200" width="9.140625" style="7" customWidth="1"/>
    <col min="8201" max="8201" width="8.42578125" style="7" customWidth="1"/>
    <col min="8202" max="8202" width="8.7109375" style="7" customWidth="1"/>
    <col min="8203" max="8203" width="9.5703125" style="7" customWidth="1"/>
    <col min="8204" max="8204" width="9.28515625" style="7" customWidth="1"/>
    <col min="8205" max="8206" width="8.7109375" style="7" customWidth="1"/>
    <col min="8207" max="8207" width="9.42578125" style="7" customWidth="1"/>
    <col min="8208" max="8215" width="0" style="7" hidden="1" customWidth="1"/>
    <col min="8216" max="8216" width="1" style="7" customWidth="1"/>
    <col min="8217" max="8448" width="9.140625" style="7"/>
    <col min="8449" max="8449" width="3.5703125" style="7" customWidth="1"/>
    <col min="8450" max="8450" width="28" style="7" customWidth="1"/>
    <col min="8451" max="8451" width="3.140625" style="7" customWidth="1"/>
    <col min="8452" max="8452" width="8.7109375" style="7" customWidth="1"/>
    <col min="8453" max="8454" width="9.28515625" style="7" customWidth="1"/>
    <col min="8455" max="8455" width="9.5703125" style="7" customWidth="1"/>
    <col min="8456" max="8456" width="9.140625" style="7" customWidth="1"/>
    <col min="8457" max="8457" width="8.42578125" style="7" customWidth="1"/>
    <col min="8458" max="8458" width="8.7109375" style="7" customWidth="1"/>
    <col min="8459" max="8459" width="9.5703125" style="7" customWidth="1"/>
    <col min="8460" max="8460" width="9.28515625" style="7" customWidth="1"/>
    <col min="8461" max="8462" width="8.7109375" style="7" customWidth="1"/>
    <col min="8463" max="8463" width="9.42578125" style="7" customWidth="1"/>
    <col min="8464" max="8471" width="0" style="7" hidden="1" customWidth="1"/>
    <col min="8472" max="8472" width="1" style="7" customWidth="1"/>
    <col min="8473" max="8704" width="9.140625" style="7"/>
    <col min="8705" max="8705" width="3.5703125" style="7" customWidth="1"/>
    <col min="8706" max="8706" width="28" style="7" customWidth="1"/>
    <col min="8707" max="8707" width="3.140625" style="7" customWidth="1"/>
    <col min="8708" max="8708" width="8.7109375" style="7" customWidth="1"/>
    <col min="8709" max="8710" width="9.28515625" style="7" customWidth="1"/>
    <col min="8711" max="8711" width="9.5703125" style="7" customWidth="1"/>
    <col min="8712" max="8712" width="9.140625" style="7" customWidth="1"/>
    <col min="8713" max="8713" width="8.42578125" style="7" customWidth="1"/>
    <col min="8714" max="8714" width="8.7109375" style="7" customWidth="1"/>
    <col min="8715" max="8715" width="9.5703125" style="7" customWidth="1"/>
    <col min="8716" max="8716" width="9.28515625" style="7" customWidth="1"/>
    <col min="8717" max="8718" width="8.7109375" style="7" customWidth="1"/>
    <col min="8719" max="8719" width="9.42578125" style="7" customWidth="1"/>
    <col min="8720" max="8727" width="0" style="7" hidden="1" customWidth="1"/>
    <col min="8728" max="8728" width="1" style="7" customWidth="1"/>
    <col min="8729" max="8960" width="9.140625" style="7"/>
    <col min="8961" max="8961" width="3.5703125" style="7" customWidth="1"/>
    <col min="8962" max="8962" width="28" style="7" customWidth="1"/>
    <col min="8963" max="8963" width="3.140625" style="7" customWidth="1"/>
    <col min="8964" max="8964" width="8.7109375" style="7" customWidth="1"/>
    <col min="8965" max="8966" width="9.28515625" style="7" customWidth="1"/>
    <col min="8967" max="8967" width="9.5703125" style="7" customWidth="1"/>
    <col min="8968" max="8968" width="9.140625" style="7" customWidth="1"/>
    <col min="8969" max="8969" width="8.42578125" style="7" customWidth="1"/>
    <col min="8970" max="8970" width="8.7109375" style="7" customWidth="1"/>
    <col min="8971" max="8971" width="9.5703125" style="7" customWidth="1"/>
    <col min="8972" max="8972" width="9.28515625" style="7" customWidth="1"/>
    <col min="8973" max="8974" width="8.7109375" style="7" customWidth="1"/>
    <col min="8975" max="8975" width="9.42578125" style="7" customWidth="1"/>
    <col min="8976" max="8983" width="0" style="7" hidden="1" customWidth="1"/>
    <col min="8984" max="8984" width="1" style="7" customWidth="1"/>
    <col min="8985" max="9216" width="9.140625" style="7"/>
    <col min="9217" max="9217" width="3.5703125" style="7" customWidth="1"/>
    <col min="9218" max="9218" width="28" style="7" customWidth="1"/>
    <col min="9219" max="9219" width="3.140625" style="7" customWidth="1"/>
    <col min="9220" max="9220" width="8.7109375" style="7" customWidth="1"/>
    <col min="9221" max="9222" width="9.28515625" style="7" customWidth="1"/>
    <col min="9223" max="9223" width="9.5703125" style="7" customWidth="1"/>
    <col min="9224" max="9224" width="9.140625" style="7" customWidth="1"/>
    <col min="9225" max="9225" width="8.42578125" style="7" customWidth="1"/>
    <col min="9226" max="9226" width="8.7109375" style="7" customWidth="1"/>
    <col min="9227" max="9227" width="9.5703125" style="7" customWidth="1"/>
    <col min="9228" max="9228" width="9.28515625" style="7" customWidth="1"/>
    <col min="9229" max="9230" width="8.7109375" style="7" customWidth="1"/>
    <col min="9231" max="9231" width="9.42578125" style="7" customWidth="1"/>
    <col min="9232" max="9239" width="0" style="7" hidden="1" customWidth="1"/>
    <col min="9240" max="9240" width="1" style="7" customWidth="1"/>
    <col min="9241" max="9472" width="9.140625" style="7"/>
    <col min="9473" max="9473" width="3.5703125" style="7" customWidth="1"/>
    <col min="9474" max="9474" width="28" style="7" customWidth="1"/>
    <col min="9475" max="9475" width="3.140625" style="7" customWidth="1"/>
    <col min="9476" max="9476" width="8.7109375" style="7" customWidth="1"/>
    <col min="9477" max="9478" width="9.28515625" style="7" customWidth="1"/>
    <col min="9479" max="9479" width="9.5703125" style="7" customWidth="1"/>
    <col min="9480" max="9480" width="9.140625" style="7" customWidth="1"/>
    <col min="9481" max="9481" width="8.42578125" style="7" customWidth="1"/>
    <col min="9482" max="9482" width="8.7109375" style="7" customWidth="1"/>
    <col min="9483" max="9483" width="9.5703125" style="7" customWidth="1"/>
    <col min="9484" max="9484" width="9.28515625" style="7" customWidth="1"/>
    <col min="9485" max="9486" width="8.7109375" style="7" customWidth="1"/>
    <col min="9487" max="9487" width="9.42578125" style="7" customWidth="1"/>
    <col min="9488" max="9495" width="0" style="7" hidden="1" customWidth="1"/>
    <col min="9496" max="9496" width="1" style="7" customWidth="1"/>
    <col min="9497" max="9728" width="9.140625" style="7"/>
    <col min="9729" max="9729" width="3.5703125" style="7" customWidth="1"/>
    <col min="9730" max="9730" width="28" style="7" customWidth="1"/>
    <col min="9731" max="9731" width="3.140625" style="7" customWidth="1"/>
    <col min="9732" max="9732" width="8.7109375" style="7" customWidth="1"/>
    <col min="9733" max="9734" width="9.28515625" style="7" customWidth="1"/>
    <col min="9735" max="9735" width="9.5703125" style="7" customWidth="1"/>
    <col min="9736" max="9736" width="9.140625" style="7" customWidth="1"/>
    <col min="9737" max="9737" width="8.42578125" style="7" customWidth="1"/>
    <col min="9738" max="9738" width="8.7109375" style="7" customWidth="1"/>
    <col min="9739" max="9739" width="9.5703125" style="7" customWidth="1"/>
    <col min="9740" max="9740" width="9.28515625" style="7" customWidth="1"/>
    <col min="9741" max="9742" width="8.7109375" style="7" customWidth="1"/>
    <col min="9743" max="9743" width="9.42578125" style="7" customWidth="1"/>
    <col min="9744" max="9751" width="0" style="7" hidden="1" customWidth="1"/>
    <col min="9752" max="9752" width="1" style="7" customWidth="1"/>
    <col min="9753" max="9984" width="9.140625" style="7"/>
    <col min="9985" max="9985" width="3.5703125" style="7" customWidth="1"/>
    <col min="9986" max="9986" width="28" style="7" customWidth="1"/>
    <col min="9987" max="9987" width="3.140625" style="7" customWidth="1"/>
    <col min="9988" max="9988" width="8.7109375" style="7" customWidth="1"/>
    <col min="9989" max="9990" width="9.28515625" style="7" customWidth="1"/>
    <col min="9991" max="9991" width="9.5703125" style="7" customWidth="1"/>
    <col min="9992" max="9992" width="9.140625" style="7" customWidth="1"/>
    <col min="9993" max="9993" width="8.42578125" style="7" customWidth="1"/>
    <col min="9994" max="9994" width="8.7109375" style="7" customWidth="1"/>
    <col min="9995" max="9995" width="9.5703125" style="7" customWidth="1"/>
    <col min="9996" max="9996" width="9.28515625" style="7" customWidth="1"/>
    <col min="9997" max="9998" width="8.7109375" style="7" customWidth="1"/>
    <col min="9999" max="9999" width="9.42578125" style="7" customWidth="1"/>
    <col min="10000" max="10007" width="0" style="7" hidden="1" customWidth="1"/>
    <col min="10008" max="10008" width="1" style="7" customWidth="1"/>
    <col min="10009" max="10240" width="9.140625" style="7"/>
    <col min="10241" max="10241" width="3.5703125" style="7" customWidth="1"/>
    <col min="10242" max="10242" width="28" style="7" customWidth="1"/>
    <col min="10243" max="10243" width="3.140625" style="7" customWidth="1"/>
    <col min="10244" max="10244" width="8.7109375" style="7" customWidth="1"/>
    <col min="10245" max="10246" width="9.28515625" style="7" customWidth="1"/>
    <col min="10247" max="10247" width="9.5703125" style="7" customWidth="1"/>
    <col min="10248" max="10248" width="9.140625" style="7" customWidth="1"/>
    <col min="10249" max="10249" width="8.42578125" style="7" customWidth="1"/>
    <col min="10250" max="10250" width="8.7109375" style="7" customWidth="1"/>
    <col min="10251" max="10251" width="9.5703125" style="7" customWidth="1"/>
    <col min="10252" max="10252" width="9.28515625" style="7" customWidth="1"/>
    <col min="10253" max="10254" width="8.7109375" style="7" customWidth="1"/>
    <col min="10255" max="10255" width="9.42578125" style="7" customWidth="1"/>
    <col min="10256" max="10263" width="0" style="7" hidden="1" customWidth="1"/>
    <col min="10264" max="10264" width="1" style="7" customWidth="1"/>
    <col min="10265" max="10496" width="9.140625" style="7"/>
    <col min="10497" max="10497" width="3.5703125" style="7" customWidth="1"/>
    <col min="10498" max="10498" width="28" style="7" customWidth="1"/>
    <col min="10499" max="10499" width="3.140625" style="7" customWidth="1"/>
    <col min="10500" max="10500" width="8.7109375" style="7" customWidth="1"/>
    <col min="10501" max="10502" width="9.28515625" style="7" customWidth="1"/>
    <col min="10503" max="10503" width="9.5703125" style="7" customWidth="1"/>
    <col min="10504" max="10504" width="9.140625" style="7" customWidth="1"/>
    <col min="10505" max="10505" width="8.42578125" style="7" customWidth="1"/>
    <col min="10506" max="10506" width="8.7109375" style="7" customWidth="1"/>
    <col min="10507" max="10507" width="9.5703125" style="7" customWidth="1"/>
    <col min="10508" max="10508" width="9.28515625" style="7" customWidth="1"/>
    <col min="10509" max="10510" width="8.7109375" style="7" customWidth="1"/>
    <col min="10511" max="10511" width="9.42578125" style="7" customWidth="1"/>
    <col min="10512" max="10519" width="0" style="7" hidden="1" customWidth="1"/>
    <col min="10520" max="10520" width="1" style="7" customWidth="1"/>
    <col min="10521" max="10752" width="9.140625" style="7"/>
    <col min="10753" max="10753" width="3.5703125" style="7" customWidth="1"/>
    <col min="10754" max="10754" width="28" style="7" customWidth="1"/>
    <col min="10755" max="10755" width="3.140625" style="7" customWidth="1"/>
    <col min="10756" max="10756" width="8.7109375" style="7" customWidth="1"/>
    <col min="10757" max="10758" width="9.28515625" style="7" customWidth="1"/>
    <col min="10759" max="10759" width="9.5703125" style="7" customWidth="1"/>
    <col min="10760" max="10760" width="9.140625" style="7" customWidth="1"/>
    <col min="10761" max="10761" width="8.42578125" style="7" customWidth="1"/>
    <col min="10762" max="10762" width="8.7109375" style="7" customWidth="1"/>
    <col min="10763" max="10763" width="9.5703125" style="7" customWidth="1"/>
    <col min="10764" max="10764" width="9.28515625" style="7" customWidth="1"/>
    <col min="10765" max="10766" width="8.7109375" style="7" customWidth="1"/>
    <col min="10767" max="10767" width="9.42578125" style="7" customWidth="1"/>
    <col min="10768" max="10775" width="0" style="7" hidden="1" customWidth="1"/>
    <col min="10776" max="10776" width="1" style="7" customWidth="1"/>
    <col min="10777" max="11008" width="9.140625" style="7"/>
    <col min="11009" max="11009" width="3.5703125" style="7" customWidth="1"/>
    <col min="11010" max="11010" width="28" style="7" customWidth="1"/>
    <col min="11011" max="11011" width="3.140625" style="7" customWidth="1"/>
    <col min="11012" max="11012" width="8.7109375" style="7" customWidth="1"/>
    <col min="11013" max="11014" width="9.28515625" style="7" customWidth="1"/>
    <col min="11015" max="11015" width="9.5703125" style="7" customWidth="1"/>
    <col min="11016" max="11016" width="9.140625" style="7" customWidth="1"/>
    <col min="11017" max="11017" width="8.42578125" style="7" customWidth="1"/>
    <col min="11018" max="11018" width="8.7109375" style="7" customWidth="1"/>
    <col min="11019" max="11019" width="9.5703125" style="7" customWidth="1"/>
    <col min="11020" max="11020" width="9.28515625" style="7" customWidth="1"/>
    <col min="11021" max="11022" width="8.7109375" style="7" customWidth="1"/>
    <col min="11023" max="11023" width="9.42578125" style="7" customWidth="1"/>
    <col min="11024" max="11031" width="0" style="7" hidden="1" customWidth="1"/>
    <col min="11032" max="11032" width="1" style="7" customWidth="1"/>
    <col min="11033" max="11264" width="9.140625" style="7"/>
    <col min="11265" max="11265" width="3.5703125" style="7" customWidth="1"/>
    <col min="11266" max="11266" width="28" style="7" customWidth="1"/>
    <col min="11267" max="11267" width="3.140625" style="7" customWidth="1"/>
    <col min="11268" max="11268" width="8.7109375" style="7" customWidth="1"/>
    <col min="11269" max="11270" width="9.28515625" style="7" customWidth="1"/>
    <col min="11271" max="11271" width="9.5703125" style="7" customWidth="1"/>
    <col min="11272" max="11272" width="9.140625" style="7" customWidth="1"/>
    <col min="11273" max="11273" width="8.42578125" style="7" customWidth="1"/>
    <col min="11274" max="11274" width="8.7109375" style="7" customWidth="1"/>
    <col min="11275" max="11275" width="9.5703125" style="7" customWidth="1"/>
    <col min="11276" max="11276" width="9.28515625" style="7" customWidth="1"/>
    <col min="11277" max="11278" width="8.7109375" style="7" customWidth="1"/>
    <col min="11279" max="11279" width="9.42578125" style="7" customWidth="1"/>
    <col min="11280" max="11287" width="0" style="7" hidden="1" customWidth="1"/>
    <col min="11288" max="11288" width="1" style="7" customWidth="1"/>
    <col min="11289" max="11520" width="9.140625" style="7"/>
    <col min="11521" max="11521" width="3.5703125" style="7" customWidth="1"/>
    <col min="11522" max="11522" width="28" style="7" customWidth="1"/>
    <col min="11523" max="11523" width="3.140625" style="7" customWidth="1"/>
    <col min="11524" max="11524" width="8.7109375" style="7" customWidth="1"/>
    <col min="11525" max="11526" width="9.28515625" style="7" customWidth="1"/>
    <col min="11527" max="11527" width="9.5703125" style="7" customWidth="1"/>
    <col min="11528" max="11528" width="9.140625" style="7" customWidth="1"/>
    <col min="11529" max="11529" width="8.42578125" style="7" customWidth="1"/>
    <col min="11530" max="11530" width="8.7109375" style="7" customWidth="1"/>
    <col min="11531" max="11531" width="9.5703125" style="7" customWidth="1"/>
    <col min="11532" max="11532" width="9.28515625" style="7" customWidth="1"/>
    <col min="11533" max="11534" width="8.7109375" style="7" customWidth="1"/>
    <col min="11535" max="11535" width="9.42578125" style="7" customWidth="1"/>
    <col min="11536" max="11543" width="0" style="7" hidden="1" customWidth="1"/>
    <col min="11544" max="11544" width="1" style="7" customWidth="1"/>
    <col min="11545" max="11776" width="9.140625" style="7"/>
    <col min="11777" max="11777" width="3.5703125" style="7" customWidth="1"/>
    <col min="11778" max="11778" width="28" style="7" customWidth="1"/>
    <col min="11779" max="11779" width="3.140625" style="7" customWidth="1"/>
    <col min="11780" max="11780" width="8.7109375" style="7" customWidth="1"/>
    <col min="11781" max="11782" width="9.28515625" style="7" customWidth="1"/>
    <col min="11783" max="11783" width="9.5703125" style="7" customWidth="1"/>
    <col min="11784" max="11784" width="9.140625" style="7" customWidth="1"/>
    <col min="11785" max="11785" width="8.42578125" style="7" customWidth="1"/>
    <col min="11786" max="11786" width="8.7109375" style="7" customWidth="1"/>
    <col min="11787" max="11787" width="9.5703125" style="7" customWidth="1"/>
    <col min="11788" max="11788" width="9.28515625" style="7" customWidth="1"/>
    <col min="11789" max="11790" width="8.7109375" style="7" customWidth="1"/>
    <col min="11791" max="11791" width="9.42578125" style="7" customWidth="1"/>
    <col min="11792" max="11799" width="0" style="7" hidden="1" customWidth="1"/>
    <col min="11800" max="11800" width="1" style="7" customWidth="1"/>
    <col min="11801" max="12032" width="9.140625" style="7"/>
    <col min="12033" max="12033" width="3.5703125" style="7" customWidth="1"/>
    <col min="12034" max="12034" width="28" style="7" customWidth="1"/>
    <col min="12035" max="12035" width="3.140625" style="7" customWidth="1"/>
    <col min="12036" max="12036" width="8.7109375" style="7" customWidth="1"/>
    <col min="12037" max="12038" width="9.28515625" style="7" customWidth="1"/>
    <col min="12039" max="12039" width="9.5703125" style="7" customWidth="1"/>
    <col min="12040" max="12040" width="9.140625" style="7" customWidth="1"/>
    <col min="12041" max="12041" width="8.42578125" style="7" customWidth="1"/>
    <col min="12042" max="12042" width="8.7109375" style="7" customWidth="1"/>
    <col min="12043" max="12043" width="9.5703125" style="7" customWidth="1"/>
    <col min="12044" max="12044" width="9.28515625" style="7" customWidth="1"/>
    <col min="12045" max="12046" width="8.7109375" style="7" customWidth="1"/>
    <col min="12047" max="12047" width="9.42578125" style="7" customWidth="1"/>
    <col min="12048" max="12055" width="0" style="7" hidden="1" customWidth="1"/>
    <col min="12056" max="12056" width="1" style="7" customWidth="1"/>
    <col min="12057" max="12288" width="9.140625" style="7"/>
    <col min="12289" max="12289" width="3.5703125" style="7" customWidth="1"/>
    <col min="12290" max="12290" width="28" style="7" customWidth="1"/>
    <col min="12291" max="12291" width="3.140625" style="7" customWidth="1"/>
    <col min="12292" max="12292" width="8.7109375" style="7" customWidth="1"/>
    <col min="12293" max="12294" width="9.28515625" style="7" customWidth="1"/>
    <col min="12295" max="12295" width="9.5703125" style="7" customWidth="1"/>
    <col min="12296" max="12296" width="9.140625" style="7" customWidth="1"/>
    <col min="12297" max="12297" width="8.42578125" style="7" customWidth="1"/>
    <col min="12298" max="12298" width="8.7109375" style="7" customWidth="1"/>
    <col min="12299" max="12299" width="9.5703125" style="7" customWidth="1"/>
    <col min="12300" max="12300" width="9.28515625" style="7" customWidth="1"/>
    <col min="12301" max="12302" width="8.7109375" style="7" customWidth="1"/>
    <col min="12303" max="12303" width="9.42578125" style="7" customWidth="1"/>
    <col min="12304" max="12311" width="0" style="7" hidden="1" customWidth="1"/>
    <col min="12312" max="12312" width="1" style="7" customWidth="1"/>
    <col min="12313" max="12544" width="9.140625" style="7"/>
    <col min="12545" max="12545" width="3.5703125" style="7" customWidth="1"/>
    <col min="12546" max="12546" width="28" style="7" customWidth="1"/>
    <col min="12547" max="12547" width="3.140625" style="7" customWidth="1"/>
    <col min="12548" max="12548" width="8.7109375" style="7" customWidth="1"/>
    <col min="12549" max="12550" width="9.28515625" style="7" customWidth="1"/>
    <col min="12551" max="12551" width="9.5703125" style="7" customWidth="1"/>
    <col min="12552" max="12552" width="9.140625" style="7" customWidth="1"/>
    <col min="12553" max="12553" width="8.42578125" style="7" customWidth="1"/>
    <col min="12554" max="12554" width="8.7109375" style="7" customWidth="1"/>
    <col min="12555" max="12555" width="9.5703125" style="7" customWidth="1"/>
    <col min="12556" max="12556" width="9.28515625" style="7" customWidth="1"/>
    <col min="12557" max="12558" width="8.7109375" style="7" customWidth="1"/>
    <col min="12559" max="12559" width="9.42578125" style="7" customWidth="1"/>
    <col min="12560" max="12567" width="0" style="7" hidden="1" customWidth="1"/>
    <col min="12568" max="12568" width="1" style="7" customWidth="1"/>
    <col min="12569" max="12800" width="9.140625" style="7"/>
    <col min="12801" max="12801" width="3.5703125" style="7" customWidth="1"/>
    <col min="12802" max="12802" width="28" style="7" customWidth="1"/>
    <col min="12803" max="12803" width="3.140625" style="7" customWidth="1"/>
    <col min="12804" max="12804" width="8.7109375" style="7" customWidth="1"/>
    <col min="12805" max="12806" width="9.28515625" style="7" customWidth="1"/>
    <col min="12807" max="12807" width="9.5703125" style="7" customWidth="1"/>
    <col min="12808" max="12808" width="9.140625" style="7" customWidth="1"/>
    <col min="12809" max="12809" width="8.42578125" style="7" customWidth="1"/>
    <col min="12810" max="12810" width="8.7109375" style="7" customWidth="1"/>
    <col min="12811" max="12811" width="9.5703125" style="7" customWidth="1"/>
    <col min="12812" max="12812" width="9.28515625" style="7" customWidth="1"/>
    <col min="12813" max="12814" width="8.7109375" style="7" customWidth="1"/>
    <col min="12815" max="12815" width="9.42578125" style="7" customWidth="1"/>
    <col min="12816" max="12823" width="0" style="7" hidden="1" customWidth="1"/>
    <col min="12824" max="12824" width="1" style="7" customWidth="1"/>
    <col min="12825" max="13056" width="9.140625" style="7"/>
    <col min="13057" max="13057" width="3.5703125" style="7" customWidth="1"/>
    <col min="13058" max="13058" width="28" style="7" customWidth="1"/>
    <col min="13059" max="13059" width="3.140625" style="7" customWidth="1"/>
    <col min="13060" max="13060" width="8.7109375" style="7" customWidth="1"/>
    <col min="13061" max="13062" width="9.28515625" style="7" customWidth="1"/>
    <col min="13063" max="13063" width="9.5703125" style="7" customWidth="1"/>
    <col min="13064" max="13064" width="9.140625" style="7" customWidth="1"/>
    <col min="13065" max="13065" width="8.42578125" style="7" customWidth="1"/>
    <col min="13066" max="13066" width="8.7109375" style="7" customWidth="1"/>
    <col min="13067" max="13067" width="9.5703125" style="7" customWidth="1"/>
    <col min="13068" max="13068" width="9.28515625" style="7" customWidth="1"/>
    <col min="13069" max="13070" width="8.7109375" style="7" customWidth="1"/>
    <col min="13071" max="13071" width="9.42578125" style="7" customWidth="1"/>
    <col min="13072" max="13079" width="0" style="7" hidden="1" customWidth="1"/>
    <col min="13080" max="13080" width="1" style="7" customWidth="1"/>
    <col min="13081" max="13312" width="9.140625" style="7"/>
    <col min="13313" max="13313" width="3.5703125" style="7" customWidth="1"/>
    <col min="13314" max="13314" width="28" style="7" customWidth="1"/>
    <col min="13315" max="13315" width="3.140625" style="7" customWidth="1"/>
    <col min="13316" max="13316" width="8.7109375" style="7" customWidth="1"/>
    <col min="13317" max="13318" width="9.28515625" style="7" customWidth="1"/>
    <col min="13319" max="13319" width="9.5703125" style="7" customWidth="1"/>
    <col min="13320" max="13320" width="9.140625" style="7" customWidth="1"/>
    <col min="13321" max="13321" width="8.42578125" style="7" customWidth="1"/>
    <col min="13322" max="13322" width="8.7109375" style="7" customWidth="1"/>
    <col min="13323" max="13323" width="9.5703125" style="7" customWidth="1"/>
    <col min="13324" max="13324" width="9.28515625" style="7" customWidth="1"/>
    <col min="13325" max="13326" width="8.7109375" style="7" customWidth="1"/>
    <col min="13327" max="13327" width="9.42578125" style="7" customWidth="1"/>
    <col min="13328" max="13335" width="0" style="7" hidden="1" customWidth="1"/>
    <col min="13336" max="13336" width="1" style="7" customWidth="1"/>
    <col min="13337" max="13568" width="9.140625" style="7"/>
    <col min="13569" max="13569" width="3.5703125" style="7" customWidth="1"/>
    <col min="13570" max="13570" width="28" style="7" customWidth="1"/>
    <col min="13571" max="13571" width="3.140625" style="7" customWidth="1"/>
    <col min="13572" max="13572" width="8.7109375" style="7" customWidth="1"/>
    <col min="13573" max="13574" width="9.28515625" style="7" customWidth="1"/>
    <col min="13575" max="13575" width="9.5703125" style="7" customWidth="1"/>
    <col min="13576" max="13576" width="9.140625" style="7" customWidth="1"/>
    <col min="13577" max="13577" width="8.42578125" style="7" customWidth="1"/>
    <col min="13578" max="13578" width="8.7109375" style="7" customWidth="1"/>
    <col min="13579" max="13579" width="9.5703125" style="7" customWidth="1"/>
    <col min="13580" max="13580" width="9.28515625" style="7" customWidth="1"/>
    <col min="13581" max="13582" width="8.7109375" style="7" customWidth="1"/>
    <col min="13583" max="13583" width="9.42578125" style="7" customWidth="1"/>
    <col min="13584" max="13591" width="0" style="7" hidden="1" customWidth="1"/>
    <col min="13592" max="13592" width="1" style="7" customWidth="1"/>
    <col min="13593" max="13824" width="9.140625" style="7"/>
    <col min="13825" max="13825" width="3.5703125" style="7" customWidth="1"/>
    <col min="13826" max="13826" width="28" style="7" customWidth="1"/>
    <col min="13827" max="13827" width="3.140625" style="7" customWidth="1"/>
    <col min="13828" max="13828" width="8.7109375" style="7" customWidth="1"/>
    <col min="13829" max="13830" width="9.28515625" style="7" customWidth="1"/>
    <col min="13831" max="13831" width="9.5703125" style="7" customWidth="1"/>
    <col min="13832" max="13832" width="9.140625" style="7" customWidth="1"/>
    <col min="13833" max="13833" width="8.42578125" style="7" customWidth="1"/>
    <col min="13834" max="13834" width="8.7109375" style="7" customWidth="1"/>
    <col min="13835" max="13835" width="9.5703125" style="7" customWidth="1"/>
    <col min="13836" max="13836" width="9.28515625" style="7" customWidth="1"/>
    <col min="13837" max="13838" width="8.7109375" style="7" customWidth="1"/>
    <col min="13839" max="13839" width="9.42578125" style="7" customWidth="1"/>
    <col min="13840" max="13847" width="0" style="7" hidden="1" customWidth="1"/>
    <col min="13848" max="13848" width="1" style="7" customWidth="1"/>
    <col min="13849" max="14080" width="9.140625" style="7"/>
    <col min="14081" max="14081" width="3.5703125" style="7" customWidth="1"/>
    <col min="14082" max="14082" width="28" style="7" customWidth="1"/>
    <col min="14083" max="14083" width="3.140625" style="7" customWidth="1"/>
    <col min="14084" max="14084" width="8.7109375" style="7" customWidth="1"/>
    <col min="14085" max="14086" width="9.28515625" style="7" customWidth="1"/>
    <col min="14087" max="14087" width="9.5703125" style="7" customWidth="1"/>
    <col min="14088" max="14088" width="9.140625" style="7" customWidth="1"/>
    <col min="14089" max="14089" width="8.42578125" style="7" customWidth="1"/>
    <col min="14090" max="14090" width="8.7109375" style="7" customWidth="1"/>
    <col min="14091" max="14091" width="9.5703125" style="7" customWidth="1"/>
    <col min="14092" max="14092" width="9.28515625" style="7" customWidth="1"/>
    <col min="14093" max="14094" width="8.7109375" style="7" customWidth="1"/>
    <col min="14095" max="14095" width="9.42578125" style="7" customWidth="1"/>
    <col min="14096" max="14103" width="0" style="7" hidden="1" customWidth="1"/>
    <col min="14104" max="14104" width="1" style="7" customWidth="1"/>
    <col min="14105" max="14336" width="9.140625" style="7"/>
    <col min="14337" max="14337" width="3.5703125" style="7" customWidth="1"/>
    <col min="14338" max="14338" width="28" style="7" customWidth="1"/>
    <col min="14339" max="14339" width="3.140625" style="7" customWidth="1"/>
    <col min="14340" max="14340" width="8.7109375" style="7" customWidth="1"/>
    <col min="14341" max="14342" width="9.28515625" style="7" customWidth="1"/>
    <col min="14343" max="14343" width="9.5703125" style="7" customWidth="1"/>
    <col min="14344" max="14344" width="9.140625" style="7" customWidth="1"/>
    <col min="14345" max="14345" width="8.42578125" style="7" customWidth="1"/>
    <col min="14346" max="14346" width="8.7109375" style="7" customWidth="1"/>
    <col min="14347" max="14347" width="9.5703125" style="7" customWidth="1"/>
    <col min="14348" max="14348" width="9.28515625" style="7" customWidth="1"/>
    <col min="14349" max="14350" width="8.7109375" style="7" customWidth="1"/>
    <col min="14351" max="14351" width="9.42578125" style="7" customWidth="1"/>
    <col min="14352" max="14359" width="0" style="7" hidden="1" customWidth="1"/>
    <col min="14360" max="14360" width="1" style="7" customWidth="1"/>
    <col min="14361" max="14592" width="9.140625" style="7"/>
    <col min="14593" max="14593" width="3.5703125" style="7" customWidth="1"/>
    <col min="14594" max="14594" width="28" style="7" customWidth="1"/>
    <col min="14595" max="14595" width="3.140625" style="7" customWidth="1"/>
    <col min="14596" max="14596" width="8.7109375" style="7" customWidth="1"/>
    <col min="14597" max="14598" width="9.28515625" style="7" customWidth="1"/>
    <col min="14599" max="14599" width="9.5703125" style="7" customWidth="1"/>
    <col min="14600" max="14600" width="9.140625" style="7" customWidth="1"/>
    <col min="14601" max="14601" width="8.42578125" style="7" customWidth="1"/>
    <col min="14602" max="14602" width="8.7109375" style="7" customWidth="1"/>
    <col min="14603" max="14603" width="9.5703125" style="7" customWidth="1"/>
    <col min="14604" max="14604" width="9.28515625" style="7" customWidth="1"/>
    <col min="14605" max="14606" width="8.7109375" style="7" customWidth="1"/>
    <col min="14607" max="14607" width="9.42578125" style="7" customWidth="1"/>
    <col min="14608" max="14615" width="0" style="7" hidden="1" customWidth="1"/>
    <col min="14616" max="14616" width="1" style="7" customWidth="1"/>
    <col min="14617" max="14848" width="9.140625" style="7"/>
    <col min="14849" max="14849" width="3.5703125" style="7" customWidth="1"/>
    <col min="14850" max="14850" width="28" style="7" customWidth="1"/>
    <col min="14851" max="14851" width="3.140625" style="7" customWidth="1"/>
    <col min="14852" max="14852" width="8.7109375" style="7" customWidth="1"/>
    <col min="14853" max="14854" width="9.28515625" style="7" customWidth="1"/>
    <col min="14855" max="14855" width="9.5703125" style="7" customWidth="1"/>
    <col min="14856" max="14856" width="9.140625" style="7" customWidth="1"/>
    <col min="14857" max="14857" width="8.42578125" style="7" customWidth="1"/>
    <col min="14858" max="14858" width="8.7109375" style="7" customWidth="1"/>
    <col min="14859" max="14859" width="9.5703125" style="7" customWidth="1"/>
    <col min="14860" max="14860" width="9.28515625" style="7" customWidth="1"/>
    <col min="14861" max="14862" width="8.7109375" style="7" customWidth="1"/>
    <col min="14863" max="14863" width="9.42578125" style="7" customWidth="1"/>
    <col min="14864" max="14871" width="0" style="7" hidden="1" customWidth="1"/>
    <col min="14872" max="14872" width="1" style="7" customWidth="1"/>
    <col min="14873" max="15104" width="9.140625" style="7"/>
    <col min="15105" max="15105" width="3.5703125" style="7" customWidth="1"/>
    <col min="15106" max="15106" width="28" style="7" customWidth="1"/>
    <col min="15107" max="15107" width="3.140625" style="7" customWidth="1"/>
    <col min="15108" max="15108" width="8.7109375" style="7" customWidth="1"/>
    <col min="15109" max="15110" width="9.28515625" style="7" customWidth="1"/>
    <col min="15111" max="15111" width="9.5703125" style="7" customWidth="1"/>
    <col min="15112" max="15112" width="9.140625" style="7" customWidth="1"/>
    <col min="15113" max="15113" width="8.42578125" style="7" customWidth="1"/>
    <col min="15114" max="15114" width="8.7109375" style="7" customWidth="1"/>
    <col min="15115" max="15115" width="9.5703125" style="7" customWidth="1"/>
    <col min="15116" max="15116" width="9.28515625" style="7" customWidth="1"/>
    <col min="15117" max="15118" width="8.7109375" style="7" customWidth="1"/>
    <col min="15119" max="15119" width="9.42578125" style="7" customWidth="1"/>
    <col min="15120" max="15127" width="0" style="7" hidden="1" customWidth="1"/>
    <col min="15128" max="15128" width="1" style="7" customWidth="1"/>
    <col min="15129" max="15360" width="9.140625" style="7"/>
    <col min="15361" max="15361" width="3.5703125" style="7" customWidth="1"/>
    <col min="15362" max="15362" width="28" style="7" customWidth="1"/>
    <col min="15363" max="15363" width="3.140625" style="7" customWidth="1"/>
    <col min="15364" max="15364" width="8.7109375" style="7" customWidth="1"/>
    <col min="15365" max="15366" width="9.28515625" style="7" customWidth="1"/>
    <col min="15367" max="15367" width="9.5703125" style="7" customWidth="1"/>
    <col min="15368" max="15368" width="9.140625" style="7" customWidth="1"/>
    <col min="15369" max="15369" width="8.42578125" style="7" customWidth="1"/>
    <col min="15370" max="15370" width="8.7109375" style="7" customWidth="1"/>
    <col min="15371" max="15371" width="9.5703125" style="7" customWidth="1"/>
    <col min="15372" max="15372" width="9.28515625" style="7" customWidth="1"/>
    <col min="15373" max="15374" width="8.7109375" style="7" customWidth="1"/>
    <col min="15375" max="15375" width="9.42578125" style="7" customWidth="1"/>
    <col min="15376" max="15383" width="0" style="7" hidden="1" customWidth="1"/>
    <col min="15384" max="15384" width="1" style="7" customWidth="1"/>
    <col min="15385" max="15616" width="9.140625" style="7"/>
    <col min="15617" max="15617" width="3.5703125" style="7" customWidth="1"/>
    <col min="15618" max="15618" width="28" style="7" customWidth="1"/>
    <col min="15619" max="15619" width="3.140625" style="7" customWidth="1"/>
    <col min="15620" max="15620" width="8.7109375" style="7" customWidth="1"/>
    <col min="15621" max="15622" width="9.28515625" style="7" customWidth="1"/>
    <col min="15623" max="15623" width="9.5703125" style="7" customWidth="1"/>
    <col min="15624" max="15624" width="9.140625" style="7" customWidth="1"/>
    <col min="15625" max="15625" width="8.42578125" style="7" customWidth="1"/>
    <col min="15626" max="15626" width="8.7109375" style="7" customWidth="1"/>
    <col min="15627" max="15627" width="9.5703125" style="7" customWidth="1"/>
    <col min="15628" max="15628" width="9.28515625" style="7" customWidth="1"/>
    <col min="15629" max="15630" width="8.7109375" style="7" customWidth="1"/>
    <col min="15631" max="15631" width="9.42578125" style="7" customWidth="1"/>
    <col min="15632" max="15639" width="0" style="7" hidden="1" customWidth="1"/>
    <col min="15640" max="15640" width="1" style="7" customWidth="1"/>
    <col min="15641" max="15872" width="9.140625" style="7"/>
    <col min="15873" max="15873" width="3.5703125" style="7" customWidth="1"/>
    <col min="15874" max="15874" width="28" style="7" customWidth="1"/>
    <col min="15875" max="15875" width="3.140625" style="7" customWidth="1"/>
    <col min="15876" max="15876" width="8.7109375" style="7" customWidth="1"/>
    <col min="15877" max="15878" width="9.28515625" style="7" customWidth="1"/>
    <col min="15879" max="15879" width="9.5703125" style="7" customWidth="1"/>
    <col min="15880" max="15880" width="9.140625" style="7" customWidth="1"/>
    <col min="15881" max="15881" width="8.42578125" style="7" customWidth="1"/>
    <col min="15882" max="15882" width="8.7109375" style="7" customWidth="1"/>
    <col min="15883" max="15883" width="9.5703125" style="7" customWidth="1"/>
    <col min="15884" max="15884" width="9.28515625" style="7" customWidth="1"/>
    <col min="15885" max="15886" width="8.7109375" style="7" customWidth="1"/>
    <col min="15887" max="15887" width="9.42578125" style="7" customWidth="1"/>
    <col min="15888" max="15895" width="0" style="7" hidden="1" customWidth="1"/>
    <col min="15896" max="15896" width="1" style="7" customWidth="1"/>
    <col min="15897" max="16128" width="9.140625" style="7"/>
    <col min="16129" max="16129" width="3.5703125" style="7" customWidth="1"/>
    <col min="16130" max="16130" width="28" style="7" customWidth="1"/>
    <col min="16131" max="16131" width="3.140625" style="7" customWidth="1"/>
    <col min="16132" max="16132" width="8.7109375" style="7" customWidth="1"/>
    <col min="16133" max="16134" width="9.28515625" style="7" customWidth="1"/>
    <col min="16135" max="16135" width="9.5703125" style="7" customWidth="1"/>
    <col min="16136" max="16136" width="9.140625" style="7" customWidth="1"/>
    <col min="16137" max="16137" width="8.42578125" style="7" customWidth="1"/>
    <col min="16138" max="16138" width="8.7109375" style="7" customWidth="1"/>
    <col min="16139" max="16139" width="9.5703125" style="7" customWidth="1"/>
    <col min="16140" max="16140" width="9.28515625" style="7" customWidth="1"/>
    <col min="16141" max="16142" width="8.7109375" style="7" customWidth="1"/>
    <col min="16143" max="16143" width="9.42578125" style="7" customWidth="1"/>
    <col min="16144" max="16151" width="0" style="7" hidden="1" customWidth="1"/>
    <col min="16152" max="16152" width="1" style="7" customWidth="1"/>
    <col min="16153" max="16384" width="9.140625" style="7"/>
  </cols>
  <sheetData>
    <row r="1" spans="1:25" s="1" customFormat="1">
      <c r="A1" s="920" t="s">
        <v>0</v>
      </c>
      <c r="B1" s="920"/>
      <c r="C1" s="920"/>
      <c r="D1" s="920"/>
      <c r="E1" s="920"/>
      <c r="F1" s="920"/>
      <c r="G1" s="920"/>
      <c r="H1" s="920"/>
      <c r="I1" s="920"/>
      <c r="J1" s="920"/>
      <c r="K1" s="920"/>
      <c r="L1" s="920"/>
      <c r="M1" s="920"/>
      <c r="N1" s="920"/>
      <c r="O1" s="920"/>
    </row>
    <row r="2" spans="1:25" s="1" customFormat="1" ht="15" customHeight="1">
      <c r="A2" s="921" t="s">
        <v>1051</v>
      </c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</row>
    <row r="3" spans="1:25" s="1" customFormat="1" ht="18" customHeight="1">
      <c r="A3" s="922" t="s">
        <v>1</v>
      </c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</row>
    <row r="4" spans="1:25">
      <c r="A4" s="2"/>
      <c r="B4" s="3"/>
      <c r="C4" s="3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6" t="s">
        <v>2</v>
      </c>
    </row>
    <row r="5" spans="1:25" ht="15" customHeight="1">
      <c r="A5" s="923" t="s">
        <v>3</v>
      </c>
      <c r="B5" s="924" t="s">
        <v>4</v>
      </c>
      <c r="C5" s="924" t="s">
        <v>5</v>
      </c>
      <c r="D5" s="925" t="s">
        <v>6</v>
      </c>
      <c r="E5" s="925"/>
      <c r="F5" s="925"/>
      <c r="G5" s="925"/>
      <c r="H5" s="925" t="s">
        <v>7</v>
      </c>
      <c r="I5" s="925"/>
      <c r="J5" s="925"/>
      <c r="K5" s="926"/>
      <c r="L5" s="925" t="s">
        <v>8</v>
      </c>
      <c r="M5" s="925"/>
      <c r="N5" s="925"/>
      <c r="O5" s="925"/>
      <c r="P5" s="8"/>
    </row>
    <row r="6" spans="1:25">
      <c r="A6" s="923"/>
      <c r="B6" s="924"/>
      <c r="C6" s="924"/>
      <c r="D6" s="902" t="s">
        <v>9</v>
      </c>
      <c r="E6" s="902" t="s">
        <v>10</v>
      </c>
      <c r="F6" s="902" t="s">
        <v>11</v>
      </c>
      <c r="G6" s="902" t="s">
        <v>12</v>
      </c>
      <c r="H6" s="902" t="s">
        <v>9</v>
      </c>
      <c r="I6" s="902" t="s">
        <v>10</v>
      </c>
      <c r="J6" s="902" t="s">
        <v>11</v>
      </c>
      <c r="K6" s="903" t="s">
        <v>12</v>
      </c>
      <c r="L6" s="902" t="s">
        <v>9</v>
      </c>
      <c r="M6" s="902" t="s">
        <v>10</v>
      </c>
      <c r="N6" s="902" t="s">
        <v>11</v>
      </c>
      <c r="O6" s="902" t="s">
        <v>12</v>
      </c>
      <c r="P6" s="11">
        <v>1</v>
      </c>
      <c r="Q6" s="11">
        <v>2</v>
      </c>
      <c r="R6" s="11">
        <v>3</v>
      </c>
      <c r="S6" s="11">
        <v>4</v>
      </c>
      <c r="T6" s="11">
        <v>1</v>
      </c>
      <c r="U6" s="11">
        <v>2</v>
      </c>
      <c r="V6" s="11">
        <v>3</v>
      </c>
      <c r="W6" s="11">
        <v>4</v>
      </c>
    </row>
    <row r="7" spans="1:25" s="17" customFormat="1">
      <c r="A7" s="12" t="s">
        <v>13</v>
      </c>
      <c r="B7" s="13">
        <v>2</v>
      </c>
      <c r="C7" s="14">
        <v>3</v>
      </c>
      <c r="D7" s="14"/>
      <c r="E7" s="14"/>
      <c r="F7" s="14"/>
      <c r="G7" s="14">
        <v>4</v>
      </c>
      <c r="H7" s="14"/>
      <c r="I7" s="14"/>
      <c r="J7" s="14"/>
      <c r="K7" s="15">
        <v>5</v>
      </c>
      <c r="L7" s="14"/>
      <c r="M7" s="14"/>
      <c r="N7" s="14"/>
      <c r="O7" s="901">
        <v>6</v>
      </c>
      <c r="P7" s="14"/>
      <c r="Q7" s="14"/>
      <c r="R7" s="14"/>
      <c r="S7" s="14"/>
      <c r="T7" s="14"/>
      <c r="U7" s="14"/>
      <c r="V7" s="14"/>
      <c r="W7" s="14"/>
    </row>
    <row r="8" spans="1:25" ht="22.5" customHeight="1">
      <c r="A8" s="18">
        <v>1000</v>
      </c>
      <c r="B8" s="19" t="s">
        <v>14</v>
      </c>
      <c r="C8" s="20"/>
      <c r="D8" s="21">
        <f>D9+D66+D85-D140</f>
        <v>826145.09039999987</v>
      </c>
      <c r="E8" s="21">
        <f>E9+E66+E85</f>
        <v>1782467.8254000002</v>
      </c>
      <c r="F8" s="21">
        <f>F9+F66++F85</f>
        <v>2608398.3774000001</v>
      </c>
      <c r="G8" s="22">
        <f>G9+G66+G85-G140</f>
        <v>2858456.5893000001</v>
      </c>
      <c r="H8" s="21">
        <f>H9+H66+H85</f>
        <v>254875.78109999991</v>
      </c>
      <c r="I8" s="23">
        <f>I9+I66+I85</f>
        <v>504079.17560000002</v>
      </c>
      <c r="J8" s="23">
        <f>J9+J66+J85</f>
        <v>707291.23910000001</v>
      </c>
      <c r="K8" s="24">
        <f>K9+K66+K85</f>
        <v>963014.60700000008</v>
      </c>
      <c r="L8" s="25">
        <f>L66+L85</f>
        <v>606269.30929999996</v>
      </c>
      <c r="M8" s="26">
        <f>M66+M85</f>
        <v>1278388.6498000002</v>
      </c>
      <c r="N8" s="26">
        <f>N66+N85</f>
        <v>1901107.1383</v>
      </c>
      <c r="O8" s="27">
        <f>O82+O85+O73</f>
        <v>2073441.9823</v>
      </c>
      <c r="P8" s="28"/>
      <c r="Q8" s="11"/>
      <c r="R8" s="11"/>
      <c r="S8" s="11"/>
      <c r="T8" s="11"/>
      <c r="U8" s="11"/>
      <c r="V8" s="11"/>
      <c r="W8" s="11"/>
      <c r="Y8" s="90">
        <f>K8-K66-K97</f>
        <v>316950.30700000003</v>
      </c>
    </row>
    <row r="9" spans="1:25" ht="22.5" customHeight="1">
      <c r="A9" s="18">
        <v>1100</v>
      </c>
      <c r="B9" s="19" t="s">
        <v>15</v>
      </c>
      <c r="C9" s="20" t="s">
        <v>16</v>
      </c>
      <c r="D9" s="21">
        <f t="shared" ref="D9:K9" si="0">D10+D24+D37+D57+D60</f>
        <v>54483.604099999902</v>
      </c>
      <c r="E9" s="21">
        <f t="shared" si="0"/>
        <v>100817.3336</v>
      </c>
      <c r="F9" s="21">
        <f t="shared" si="0"/>
        <v>126165.2741</v>
      </c>
      <c r="G9" s="21">
        <f t="shared" si="0"/>
        <v>178420.36</v>
      </c>
      <c r="H9" s="29">
        <f t="shared" si="0"/>
        <v>54483.604099999902</v>
      </c>
      <c r="I9" s="29">
        <f t="shared" si="0"/>
        <v>100817.3336</v>
      </c>
      <c r="J9" s="29">
        <f t="shared" si="0"/>
        <v>126165.2741</v>
      </c>
      <c r="K9" s="23">
        <f t="shared" si="0"/>
        <v>178420.36</v>
      </c>
      <c r="L9" s="26" t="s">
        <v>17</v>
      </c>
      <c r="M9" s="26" t="s">
        <v>17</v>
      </c>
      <c r="N9" s="26" t="s">
        <v>17</v>
      </c>
      <c r="O9" s="27" t="s">
        <v>17</v>
      </c>
      <c r="P9" s="30"/>
      <c r="Q9" s="11"/>
      <c r="R9" s="11"/>
      <c r="S9" s="11"/>
      <c r="T9" s="11"/>
      <c r="U9" s="11"/>
      <c r="V9" s="11"/>
      <c r="W9" s="11"/>
    </row>
    <row r="10" spans="1:25" ht="23.25" customHeight="1">
      <c r="A10" s="18">
        <v>1110</v>
      </c>
      <c r="B10" s="19" t="s">
        <v>18</v>
      </c>
      <c r="C10" s="20" t="s">
        <v>19</v>
      </c>
      <c r="D10" s="21">
        <f t="shared" ref="D10:G12" si="1">H10</f>
        <v>6811.3989999999994</v>
      </c>
      <c r="E10" s="21">
        <f t="shared" si="1"/>
        <v>27156.198</v>
      </c>
      <c r="F10" s="21">
        <f t="shared" si="1"/>
        <v>40045.233999999997</v>
      </c>
      <c r="G10" s="22">
        <f t="shared" si="1"/>
        <v>47851.118000000002</v>
      </c>
      <c r="H10" s="29">
        <f>H11+H12+H13</f>
        <v>6811.3989999999994</v>
      </c>
      <c r="I10" s="31">
        <f>I11+I12+I13</f>
        <v>27156.198</v>
      </c>
      <c r="J10" s="31">
        <f>J11+J12+J13</f>
        <v>40045.233999999997</v>
      </c>
      <c r="K10" s="32">
        <f>K11+K12+K13</f>
        <v>47851.118000000002</v>
      </c>
      <c r="L10" s="26" t="s">
        <v>17</v>
      </c>
      <c r="M10" s="26" t="s">
        <v>17</v>
      </c>
      <c r="N10" s="26" t="s">
        <v>17</v>
      </c>
      <c r="O10" s="27" t="s">
        <v>17</v>
      </c>
      <c r="P10" s="30"/>
      <c r="Q10" s="11"/>
      <c r="R10" s="11"/>
      <c r="S10" s="11"/>
      <c r="T10" s="11"/>
      <c r="U10" s="11"/>
      <c r="V10" s="11"/>
      <c r="W10" s="11"/>
    </row>
    <row r="11" spans="1:25" ht="30.75" customHeight="1">
      <c r="A11" s="18">
        <v>1111</v>
      </c>
      <c r="B11" s="19" t="s">
        <v>20</v>
      </c>
      <c r="C11" s="20"/>
      <c r="D11" s="29">
        <f t="shared" si="1"/>
        <v>300</v>
      </c>
      <c r="E11" s="29">
        <f t="shared" si="1"/>
        <v>600</v>
      </c>
      <c r="F11" s="29">
        <f t="shared" si="1"/>
        <v>600</v>
      </c>
      <c r="G11" s="29">
        <f t="shared" si="1"/>
        <v>600</v>
      </c>
      <c r="H11" s="33">
        <v>300</v>
      </c>
      <c r="I11" s="33">
        <v>600</v>
      </c>
      <c r="J11" s="33">
        <v>600</v>
      </c>
      <c r="K11" s="34">
        <v>600</v>
      </c>
      <c r="L11" s="26" t="s">
        <v>17</v>
      </c>
      <c r="M11" s="26" t="s">
        <v>17</v>
      </c>
      <c r="N11" s="26" t="s">
        <v>17</v>
      </c>
      <c r="O11" s="27" t="s">
        <v>17</v>
      </c>
      <c r="P11" s="30">
        <f>H11</f>
        <v>300</v>
      </c>
      <c r="Q11" s="30">
        <f t="shared" ref="Q11:S12" si="2">I11-H11</f>
        <v>300</v>
      </c>
      <c r="R11" s="30">
        <f t="shared" si="2"/>
        <v>0</v>
      </c>
      <c r="S11" s="30">
        <f t="shared" si="2"/>
        <v>0</v>
      </c>
      <c r="T11" s="30">
        <f t="shared" ref="T11:W12" si="3">P11/3</f>
        <v>100</v>
      </c>
      <c r="U11" s="30">
        <f t="shared" si="3"/>
        <v>100</v>
      </c>
      <c r="V11" s="30">
        <f t="shared" si="3"/>
        <v>0</v>
      </c>
      <c r="W11" s="30">
        <f t="shared" si="3"/>
        <v>0</v>
      </c>
    </row>
    <row r="12" spans="1:25" ht="22.5" customHeight="1">
      <c r="A12" s="18">
        <v>1112</v>
      </c>
      <c r="B12" s="19" t="s">
        <v>21</v>
      </c>
      <c r="C12" s="20"/>
      <c r="D12" s="29">
        <f t="shared" si="1"/>
        <v>1625</v>
      </c>
      <c r="E12" s="29">
        <f t="shared" si="1"/>
        <v>3050</v>
      </c>
      <c r="F12" s="29">
        <f t="shared" si="1"/>
        <v>5275</v>
      </c>
      <c r="G12" s="29">
        <f t="shared" si="1"/>
        <v>6000</v>
      </c>
      <c r="H12" s="33">
        <v>1625</v>
      </c>
      <c r="I12" s="33">
        <v>3050</v>
      </c>
      <c r="J12" s="35">
        <v>5275</v>
      </c>
      <c r="K12" s="36">
        <v>6000</v>
      </c>
      <c r="L12" s="26" t="s">
        <v>17</v>
      </c>
      <c r="M12" s="26" t="s">
        <v>17</v>
      </c>
      <c r="N12" s="26" t="s">
        <v>17</v>
      </c>
      <c r="O12" s="27" t="s">
        <v>17</v>
      </c>
      <c r="P12" s="30">
        <f>H12</f>
        <v>1625</v>
      </c>
      <c r="Q12" s="30">
        <f t="shared" si="2"/>
        <v>1425</v>
      </c>
      <c r="R12" s="30">
        <f t="shared" si="2"/>
        <v>2225</v>
      </c>
      <c r="S12" s="30">
        <f t="shared" si="2"/>
        <v>725</v>
      </c>
      <c r="T12" s="30">
        <f t="shared" si="3"/>
        <v>541.66666666666663</v>
      </c>
      <c r="U12" s="30">
        <f t="shared" si="3"/>
        <v>475</v>
      </c>
      <c r="V12" s="30">
        <f t="shared" si="3"/>
        <v>741.66666666666663</v>
      </c>
      <c r="W12" s="30">
        <f t="shared" si="3"/>
        <v>241.66666666666666</v>
      </c>
    </row>
    <row r="13" spans="1:25" ht="21" customHeight="1">
      <c r="A13" s="18">
        <v>1113</v>
      </c>
      <c r="B13" s="37" t="s">
        <v>22</v>
      </c>
      <c r="C13" s="38"/>
      <c r="D13" s="39">
        <f>H13</f>
        <v>4886.3989999999994</v>
      </c>
      <c r="E13" s="39">
        <f>I13</f>
        <v>23506.198</v>
      </c>
      <c r="F13" s="39">
        <f>J13</f>
        <v>34170.233999999997</v>
      </c>
      <c r="G13" s="31">
        <f>K13</f>
        <v>41251.118000000002</v>
      </c>
      <c r="H13" s="35">
        <f>H14+H19</f>
        <v>4886.3989999999994</v>
      </c>
      <c r="I13" s="35">
        <f>I14+I19</f>
        <v>23506.198</v>
      </c>
      <c r="J13" s="35">
        <f>J14+J19</f>
        <v>34170.233999999997</v>
      </c>
      <c r="K13" s="40">
        <f>K14+K19</f>
        <v>41251.118000000002</v>
      </c>
      <c r="L13" s="26" t="s">
        <v>17</v>
      </c>
      <c r="M13" s="26" t="s">
        <v>17</v>
      </c>
      <c r="N13" s="26" t="s">
        <v>17</v>
      </c>
      <c r="O13" s="27" t="s">
        <v>17</v>
      </c>
      <c r="P13" s="30"/>
      <c r="Q13" s="30"/>
      <c r="R13" s="30"/>
      <c r="S13" s="30"/>
      <c r="T13" s="30"/>
      <c r="U13" s="30"/>
      <c r="V13" s="30"/>
      <c r="W13" s="30"/>
    </row>
    <row r="14" spans="1:25" ht="14.25" customHeight="1">
      <c r="A14" s="41"/>
      <c r="B14" s="42" t="s">
        <v>23</v>
      </c>
      <c r="C14" s="43"/>
      <c r="D14" s="26"/>
      <c r="E14" s="26"/>
      <c r="F14" s="26"/>
      <c r="G14" s="25"/>
      <c r="H14" s="33">
        <f>SUM(H15:H18)</f>
        <v>1451.02</v>
      </c>
      <c r="I14" s="33">
        <f>SUM(I15:I18)</f>
        <v>2818.319</v>
      </c>
      <c r="J14" s="33">
        <f>SUM(J15:J18)</f>
        <v>5118.5200000000004</v>
      </c>
      <c r="K14" s="34">
        <f>SUM(K15:K18)</f>
        <v>6645.6250000000009</v>
      </c>
      <c r="L14" s="26"/>
      <c r="M14" s="26"/>
      <c r="N14" s="26"/>
      <c r="O14" s="27"/>
      <c r="P14" s="30"/>
      <c r="Q14" s="30"/>
      <c r="R14" s="30"/>
      <c r="S14" s="30"/>
      <c r="T14" s="30"/>
      <c r="U14" s="30"/>
      <c r="V14" s="30"/>
      <c r="W14" s="30"/>
    </row>
    <row r="15" spans="1:25" ht="12.75" customHeight="1">
      <c r="A15" s="41"/>
      <c r="B15" s="44" t="s">
        <v>24</v>
      </c>
      <c r="C15" s="45"/>
      <c r="D15" s="27"/>
      <c r="E15" s="27"/>
      <c r="F15" s="27"/>
      <c r="G15" s="46"/>
      <c r="H15" s="47">
        <v>1375.7</v>
      </c>
      <c r="I15" s="47">
        <v>2711.4</v>
      </c>
      <c r="J15" s="47">
        <v>5000</v>
      </c>
      <c r="K15" s="48">
        <v>6510.3720000000003</v>
      </c>
      <c r="L15" s="26"/>
      <c r="M15" s="26"/>
      <c r="N15" s="26"/>
      <c r="O15" s="27"/>
      <c r="P15" s="30">
        <f>H15</f>
        <v>1375.7</v>
      </c>
      <c r="Q15" s="30">
        <f t="shared" ref="Q15:S18" si="4">I15-H15</f>
        <v>1335.7</v>
      </c>
      <c r="R15" s="30">
        <f t="shared" si="4"/>
        <v>2288.6</v>
      </c>
      <c r="S15" s="30">
        <f t="shared" si="4"/>
        <v>1510.3720000000003</v>
      </c>
      <c r="T15" s="30">
        <f t="shared" ref="T15:W18" si="5">P15/3</f>
        <v>458.56666666666666</v>
      </c>
      <c r="U15" s="30">
        <f t="shared" si="5"/>
        <v>445.23333333333335</v>
      </c>
      <c r="V15" s="30">
        <f t="shared" si="5"/>
        <v>762.86666666666667</v>
      </c>
      <c r="W15" s="30">
        <f t="shared" si="5"/>
        <v>503.45733333333345</v>
      </c>
    </row>
    <row r="16" spans="1:25" ht="11.25" customHeight="1">
      <c r="A16" s="41"/>
      <c r="B16" s="44" t="s">
        <v>25</v>
      </c>
      <c r="C16" s="45"/>
      <c r="D16" s="27"/>
      <c r="E16" s="27"/>
      <c r="F16" s="27"/>
      <c r="G16" s="46"/>
      <c r="H16" s="47">
        <v>4.5999999999999996</v>
      </c>
      <c r="I16" s="47">
        <v>9.1999999999999993</v>
      </c>
      <c r="J16" s="47">
        <v>13.8</v>
      </c>
      <c r="K16" s="48">
        <v>20.533000000000001</v>
      </c>
      <c r="L16" s="26"/>
      <c r="M16" s="26"/>
      <c r="N16" s="26"/>
      <c r="O16" s="27"/>
      <c r="P16" s="30">
        <f>H16</f>
        <v>4.5999999999999996</v>
      </c>
      <c r="Q16" s="30">
        <f t="shared" si="4"/>
        <v>4.5999999999999996</v>
      </c>
      <c r="R16" s="30">
        <f t="shared" si="4"/>
        <v>4.6000000000000014</v>
      </c>
      <c r="S16" s="30">
        <f t="shared" si="4"/>
        <v>6.7330000000000005</v>
      </c>
      <c r="T16" s="30">
        <f t="shared" si="5"/>
        <v>1.5333333333333332</v>
      </c>
      <c r="U16" s="30">
        <f t="shared" si="5"/>
        <v>1.5333333333333332</v>
      </c>
      <c r="V16" s="30">
        <f t="shared" si="5"/>
        <v>1.5333333333333339</v>
      </c>
      <c r="W16" s="30">
        <f t="shared" si="5"/>
        <v>2.2443333333333335</v>
      </c>
    </row>
    <row r="17" spans="1:23" ht="12" customHeight="1">
      <c r="A17" s="41"/>
      <c r="B17" s="44" t="s">
        <v>26</v>
      </c>
      <c r="C17" s="45"/>
      <c r="D17" s="27"/>
      <c r="E17" s="27"/>
      <c r="F17" s="27"/>
      <c r="G17" s="46"/>
      <c r="H17" s="47">
        <v>70.72</v>
      </c>
      <c r="I17" s="47">
        <v>97.718999999999994</v>
      </c>
      <c r="J17" s="47">
        <v>104.72</v>
      </c>
      <c r="K17" s="48">
        <v>114.72</v>
      </c>
      <c r="L17" s="26"/>
      <c r="M17" s="26"/>
      <c r="N17" s="26"/>
      <c r="O17" s="27"/>
      <c r="P17" s="30">
        <f>H17</f>
        <v>70.72</v>
      </c>
      <c r="Q17" s="30">
        <f t="shared" si="4"/>
        <v>26.998999999999995</v>
      </c>
      <c r="R17" s="30">
        <f t="shared" si="4"/>
        <v>7.0010000000000048</v>
      </c>
      <c r="S17" s="30">
        <f t="shared" si="4"/>
        <v>10</v>
      </c>
      <c r="T17" s="30">
        <f t="shared" si="5"/>
        <v>23.573333333333334</v>
      </c>
      <c r="U17" s="30">
        <f t="shared" si="5"/>
        <v>8.9996666666666645</v>
      </c>
      <c r="V17" s="30">
        <f t="shared" si="5"/>
        <v>2.3336666666666681</v>
      </c>
      <c r="W17" s="30">
        <f t="shared" si="5"/>
        <v>3.3333333333333335</v>
      </c>
    </row>
    <row r="18" spans="1:23" ht="12" customHeight="1">
      <c r="A18" s="41"/>
      <c r="B18" s="44" t="s">
        <v>27</v>
      </c>
      <c r="C18" s="45"/>
      <c r="D18" s="27"/>
      <c r="E18" s="27"/>
      <c r="F18" s="27"/>
      <c r="G18" s="46"/>
      <c r="H18" s="47"/>
      <c r="I18" s="47"/>
      <c r="J18" s="47"/>
      <c r="K18" s="49"/>
      <c r="L18" s="26"/>
      <c r="M18" s="26"/>
      <c r="N18" s="26"/>
      <c r="O18" s="27"/>
      <c r="P18" s="30">
        <f>H18</f>
        <v>0</v>
      </c>
      <c r="Q18" s="30">
        <f t="shared" si="4"/>
        <v>0</v>
      </c>
      <c r="R18" s="30">
        <f t="shared" si="4"/>
        <v>0</v>
      </c>
      <c r="S18" s="30">
        <f t="shared" si="4"/>
        <v>0</v>
      </c>
      <c r="T18" s="30">
        <f t="shared" si="5"/>
        <v>0</v>
      </c>
      <c r="U18" s="30">
        <f t="shared" si="5"/>
        <v>0</v>
      </c>
      <c r="V18" s="30">
        <f t="shared" si="5"/>
        <v>0</v>
      </c>
      <c r="W18" s="30">
        <f t="shared" si="5"/>
        <v>0</v>
      </c>
    </row>
    <row r="19" spans="1:23" ht="15.75" customHeight="1">
      <c r="A19" s="41"/>
      <c r="B19" s="42" t="s">
        <v>28</v>
      </c>
      <c r="C19" s="43"/>
      <c r="D19" s="26"/>
      <c r="E19" s="26"/>
      <c r="F19" s="26"/>
      <c r="G19" s="25"/>
      <c r="H19" s="33">
        <f>SUM(H20:H23)</f>
        <v>3435.3789999999999</v>
      </c>
      <c r="I19" s="33">
        <f>SUM(I20:I23)</f>
        <v>20687.879000000001</v>
      </c>
      <c r="J19" s="33">
        <f>SUM(J20:J23)</f>
        <v>29051.714</v>
      </c>
      <c r="K19" s="34">
        <f>SUM(K20:K23)</f>
        <v>34605.493000000002</v>
      </c>
      <c r="L19" s="26"/>
      <c r="M19" s="26"/>
      <c r="N19" s="26"/>
      <c r="O19" s="27"/>
      <c r="P19" s="30"/>
      <c r="Q19" s="30"/>
      <c r="R19" s="30"/>
      <c r="S19" s="30"/>
      <c r="T19" s="30"/>
      <c r="U19" s="30"/>
      <c r="V19" s="30"/>
      <c r="W19" s="30"/>
    </row>
    <row r="20" spans="1:23" ht="11.25" customHeight="1">
      <c r="A20" s="41"/>
      <c r="B20" s="44" t="s">
        <v>24</v>
      </c>
      <c r="C20" s="43"/>
      <c r="D20" s="26"/>
      <c r="E20" s="26"/>
      <c r="F20" s="26"/>
      <c r="G20" s="25"/>
      <c r="H20" s="50">
        <v>1002.879</v>
      </c>
      <c r="I20" s="50">
        <v>15822.879000000001</v>
      </c>
      <c r="J20" s="50">
        <v>20254.214</v>
      </c>
      <c r="K20" s="34">
        <v>24278.672999999999</v>
      </c>
      <c r="L20" s="26"/>
      <c r="M20" s="26"/>
      <c r="N20" s="26"/>
      <c r="O20" s="27"/>
      <c r="P20" s="30">
        <f>H20</f>
        <v>1002.879</v>
      </c>
      <c r="Q20" s="30">
        <f t="shared" ref="Q20:S23" si="6">I20-H20</f>
        <v>14820</v>
      </c>
      <c r="R20" s="30">
        <f t="shared" si="6"/>
        <v>4431.3349999999991</v>
      </c>
      <c r="S20" s="30">
        <f t="shared" si="6"/>
        <v>4024.4589999999989</v>
      </c>
      <c r="T20" s="30">
        <f t="shared" ref="T20:W23" si="7">P20/3</f>
        <v>334.29300000000001</v>
      </c>
      <c r="U20" s="30">
        <f t="shared" si="7"/>
        <v>4940</v>
      </c>
      <c r="V20" s="30">
        <f t="shared" si="7"/>
        <v>1477.1116666666665</v>
      </c>
      <c r="W20" s="30">
        <f t="shared" si="7"/>
        <v>1341.4863333333331</v>
      </c>
    </row>
    <row r="21" spans="1:23" ht="12.75" customHeight="1">
      <c r="A21" s="41"/>
      <c r="B21" s="44" t="s">
        <v>25</v>
      </c>
      <c r="C21" s="43"/>
      <c r="D21" s="26"/>
      <c r="E21" s="26"/>
      <c r="F21" s="26"/>
      <c r="G21" s="25"/>
      <c r="H21" s="50">
        <v>1657.8</v>
      </c>
      <c r="I21" s="50">
        <v>3315.6</v>
      </c>
      <c r="J21" s="50">
        <v>5973.4</v>
      </c>
      <c r="K21" s="34">
        <v>6950.1679999999997</v>
      </c>
      <c r="L21" s="26"/>
      <c r="M21" s="26"/>
      <c r="N21" s="26"/>
      <c r="O21" s="27"/>
      <c r="P21" s="30">
        <f>H21</f>
        <v>1657.8</v>
      </c>
      <c r="Q21" s="30">
        <f t="shared" si="6"/>
        <v>1657.8</v>
      </c>
      <c r="R21" s="30">
        <f t="shared" si="6"/>
        <v>2657.7999999999997</v>
      </c>
      <c r="S21" s="30">
        <f t="shared" si="6"/>
        <v>976.76800000000003</v>
      </c>
      <c r="T21" s="30">
        <f t="shared" si="7"/>
        <v>552.6</v>
      </c>
      <c r="U21" s="30">
        <f t="shared" si="7"/>
        <v>552.6</v>
      </c>
      <c r="V21" s="30">
        <f t="shared" si="7"/>
        <v>885.93333333333328</v>
      </c>
      <c r="W21" s="30">
        <f t="shared" si="7"/>
        <v>325.58933333333334</v>
      </c>
    </row>
    <row r="22" spans="1:23" ht="11.25" customHeight="1">
      <c r="A22" s="41"/>
      <c r="B22" s="44" t="s">
        <v>26</v>
      </c>
      <c r="C22" s="43"/>
      <c r="D22" s="26"/>
      <c r="E22" s="26"/>
      <c r="F22" s="26"/>
      <c r="G22" s="25"/>
      <c r="H22" s="50">
        <v>774.7</v>
      </c>
      <c r="I22" s="50">
        <v>1549.4</v>
      </c>
      <c r="J22" s="50">
        <v>2824.1</v>
      </c>
      <c r="K22" s="34">
        <v>3376.652</v>
      </c>
      <c r="L22" s="26"/>
      <c r="M22" s="26"/>
      <c r="N22" s="26"/>
      <c r="O22" s="27"/>
      <c r="P22" s="30">
        <f>H22</f>
        <v>774.7</v>
      </c>
      <c r="Q22" s="30">
        <f t="shared" si="6"/>
        <v>774.7</v>
      </c>
      <c r="R22" s="30">
        <f t="shared" si="6"/>
        <v>1274.6999999999998</v>
      </c>
      <c r="S22" s="30">
        <f t="shared" si="6"/>
        <v>552.55200000000013</v>
      </c>
      <c r="T22" s="30">
        <f t="shared" si="7"/>
        <v>258.23333333333335</v>
      </c>
      <c r="U22" s="30">
        <f t="shared" si="7"/>
        <v>258.23333333333335</v>
      </c>
      <c r="V22" s="30">
        <f t="shared" si="7"/>
        <v>424.89999999999992</v>
      </c>
      <c r="W22" s="30">
        <f t="shared" si="7"/>
        <v>184.18400000000005</v>
      </c>
    </row>
    <row r="23" spans="1:23" ht="9.75" customHeight="1">
      <c r="A23" s="41"/>
      <c r="B23" s="44" t="s">
        <v>27</v>
      </c>
      <c r="C23" s="43"/>
      <c r="D23" s="26"/>
      <c r="E23" s="26"/>
      <c r="F23" s="26"/>
      <c r="G23" s="25"/>
      <c r="H23" s="50"/>
      <c r="I23" s="50"/>
      <c r="J23" s="50"/>
      <c r="K23" s="51"/>
      <c r="L23" s="26"/>
      <c r="M23" s="26"/>
      <c r="N23" s="26"/>
      <c r="O23" s="27"/>
      <c r="P23" s="30">
        <f>H23</f>
        <v>0</v>
      </c>
      <c r="Q23" s="30">
        <f t="shared" si="6"/>
        <v>0</v>
      </c>
      <c r="R23" s="30">
        <f t="shared" si="6"/>
        <v>0</v>
      </c>
      <c r="S23" s="30">
        <f t="shared" si="6"/>
        <v>0</v>
      </c>
      <c r="T23" s="30">
        <f t="shared" si="7"/>
        <v>0</v>
      </c>
      <c r="U23" s="30">
        <f t="shared" si="7"/>
        <v>0</v>
      </c>
      <c r="V23" s="30">
        <f t="shared" si="7"/>
        <v>0</v>
      </c>
      <c r="W23" s="30">
        <f t="shared" si="7"/>
        <v>0</v>
      </c>
    </row>
    <row r="24" spans="1:23" ht="21" customHeight="1">
      <c r="A24" s="41">
        <v>1120</v>
      </c>
      <c r="B24" s="42" t="s">
        <v>29</v>
      </c>
      <c r="C24" s="43" t="s">
        <v>30</v>
      </c>
      <c r="D24" s="26">
        <f t="shared" ref="D24:G25" si="8">H24</f>
        <v>41652.205099999905</v>
      </c>
      <c r="E24" s="26">
        <f t="shared" si="8"/>
        <v>64066.7356</v>
      </c>
      <c r="F24" s="26">
        <f t="shared" si="8"/>
        <v>69750.040099999998</v>
      </c>
      <c r="G24" s="52">
        <f t="shared" si="8"/>
        <v>110519.242</v>
      </c>
      <c r="H24" s="26">
        <f>H25</f>
        <v>41652.205099999905</v>
      </c>
      <c r="I24" s="53">
        <f>I25</f>
        <v>64066.7356</v>
      </c>
      <c r="J24" s="53">
        <f>J25</f>
        <v>69750.040099999998</v>
      </c>
      <c r="K24" s="54">
        <f>K25</f>
        <v>110519.242</v>
      </c>
      <c r="L24" s="26" t="s">
        <v>17</v>
      </c>
      <c r="M24" s="26" t="s">
        <v>17</v>
      </c>
      <c r="N24" s="26" t="s">
        <v>17</v>
      </c>
      <c r="O24" s="27" t="s">
        <v>17</v>
      </c>
      <c r="P24" s="30"/>
      <c r="Q24" s="30"/>
      <c r="R24" s="30"/>
      <c r="S24" s="30"/>
      <c r="T24" s="30"/>
      <c r="U24" s="30"/>
      <c r="V24" s="30"/>
      <c r="W24" s="30"/>
    </row>
    <row r="25" spans="1:23" ht="21" customHeight="1">
      <c r="A25" s="18">
        <v>1121</v>
      </c>
      <c r="B25" s="55" t="s">
        <v>31</v>
      </c>
      <c r="C25" s="56"/>
      <c r="D25" s="26">
        <f t="shared" si="8"/>
        <v>41652.205099999905</v>
      </c>
      <c r="E25" s="26">
        <f t="shared" si="8"/>
        <v>64066.7356</v>
      </c>
      <c r="F25" s="26">
        <f t="shared" si="8"/>
        <v>69750.040099999998</v>
      </c>
      <c r="G25" s="25">
        <f t="shared" si="8"/>
        <v>110519.242</v>
      </c>
      <c r="H25" s="57">
        <f>H26+H27+H32</f>
        <v>41652.205099999905</v>
      </c>
      <c r="I25" s="57">
        <f>I26+I27+I32</f>
        <v>64066.7356</v>
      </c>
      <c r="J25" s="57">
        <f>J27+J26+J32</f>
        <v>69750.040099999998</v>
      </c>
      <c r="K25" s="57">
        <f>K26+K27+K32</f>
        <v>110519.242</v>
      </c>
      <c r="L25" s="26" t="s">
        <v>17</v>
      </c>
      <c r="M25" s="26" t="s">
        <v>17</v>
      </c>
      <c r="N25" s="26" t="s">
        <v>17</v>
      </c>
      <c r="O25" s="27" t="s">
        <v>17</v>
      </c>
      <c r="P25" s="30"/>
      <c r="Q25" s="30"/>
      <c r="R25" s="30"/>
      <c r="S25" s="30"/>
      <c r="T25" s="30"/>
      <c r="U25" s="30"/>
      <c r="V25" s="30"/>
      <c r="W25" s="30"/>
    </row>
    <row r="26" spans="1:23" ht="15" customHeight="1">
      <c r="A26" s="18"/>
      <c r="B26" s="58" t="s">
        <v>32</v>
      </c>
      <c r="C26" s="56"/>
      <c r="D26" s="26"/>
      <c r="E26" s="26"/>
      <c r="F26" s="26"/>
      <c r="G26" s="25"/>
      <c r="H26" s="57">
        <v>5000</v>
      </c>
      <c r="I26" s="57">
        <v>5000</v>
      </c>
      <c r="J26" s="57">
        <v>5000</v>
      </c>
      <c r="K26" s="59">
        <v>5000</v>
      </c>
      <c r="L26" s="26"/>
      <c r="M26" s="26"/>
      <c r="N26" s="26"/>
      <c r="O26" s="27"/>
      <c r="P26" s="30">
        <f t="shared" ref="P26:P36" si="9">H26</f>
        <v>5000</v>
      </c>
      <c r="Q26" s="30">
        <f t="shared" ref="Q26:S36" si="10">I26-H26</f>
        <v>0</v>
      </c>
      <c r="R26" s="30">
        <f t="shared" si="10"/>
        <v>0</v>
      </c>
      <c r="S26" s="30">
        <f t="shared" si="10"/>
        <v>0</v>
      </c>
      <c r="T26" s="30">
        <f t="shared" ref="T26:W36" si="11">P26/3</f>
        <v>1666.6666666666667</v>
      </c>
      <c r="U26" s="30">
        <f t="shared" si="11"/>
        <v>0</v>
      </c>
      <c r="V26" s="30">
        <f t="shared" si="11"/>
        <v>0</v>
      </c>
      <c r="W26" s="30">
        <f t="shared" si="11"/>
        <v>0</v>
      </c>
    </row>
    <row r="27" spans="1:23" s="68" customFormat="1" ht="16.5" customHeight="1">
      <c r="A27" s="60"/>
      <c r="B27" s="61" t="s">
        <v>28</v>
      </c>
      <c r="C27" s="62"/>
      <c r="D27" s="63"/>
      <c r="E27" s="63"/>
      <c r="F27" s="63"/>
      <c r="G27" s="64"/>
      <c r="H27" s="65">
        <f>H28+H29+H30+H31</f>
        <v>36388.605099999906</v>
      </c>
      <c r="I27" s="65">
        <f>I28+I29+I30+I31</f>
        <v>58439.435599999997</v>
      </c>
      <c r="J27" s="66">
        <f>J28+J29+J30+J31</f>
        <v>63665.340100000001</v>
      </c>
      <c r="K27" s="66">
        <f>K28+K29+K30+K31</f>
        <v>104166.412</v>
      </c>
      <c r="L27" s="63"/>
      <c r="M27" s="63"/>
      <c r="N27" s="63"/>
      <c r="O27" s="67"/>
      <c r="P27" s="30">
        <f t="shared" si="9"/>
        <v>36388.605099999906</v>
      </c>
      <c r="Q27" s="30">
        <f t="shared" si="10"/>
        <v>22050.830500000091</v>
      </c>
      <c r="R27" s="30">
        <f t="shared" si="10"/>
        <v>5225.9045000000042</v>
      </c>
      <c r="S27" s="30">
        <f t="shared" si="10"/>
        <v>40501.071899999995</v>
      </c>
      <c r="T27" s="30">
        <f t="shared" si="11"/>
        <v>12129.535033333303</v>
      </c>
      <c r="U27" s="30">
        <f t="shared" si="11"/>
        <v>7350.2768333333634</v>
      </c>
      <c r="V27" s="30">
        <f t="shared" si="11"/>
        <v>1741.9681666666681</v>
      </c>
      <c r="W27" s="30">
        <f t="shared" si="11"/>
        <v>13500.357299999998</v>
      </c>
    </row>
    <row r="28" spans="1:23" ht="13.5" customHeight="1">
      <c r="A28" s="18"/>
      <c r="B28" s="55" t="s">
        <v>24</v>
      </c>
      <c r="C28" s="56"/>
      <c r="D28" s="26"/>
      <c r="E28" s="26"/>
      <c r="F28" s="26"/>
      <c r="G28" s="25"/>
      <c r="H28" s="69">
        <v>35037.305099999903</v>
      </c>
      <c r="I28" s="57">
        <v>55886.935599999997</v>
      </c>
      <c r="J28" s="69">
        <v>59117.9401</v>
      </c>
      <c r="K28" s="70">
        <v>98352.513000000006</v>
      </c>
      <c r="L28" s="26"/>
      <c r="M28" s="26"/>
      <c r="N28" s="26"/>
      <c r="O28" s="27"/>
      <c r="P28" s="30">
        <f t="shared" si="9"/>
        <v>35037.305099999903</v>
      </c>
      <c r="Q28" s="30">
        <f t="shared" si="10"/>
        <v>20849.630500000094</v>
      </c>
      <c r="R28" s="30">
        <f t="shared" si="10"/>
        <v>3231.0045000000027</v>
      </c>
      <c r="S28" s="30">
        <f t="shared" si="10"/>
        <v>39234.572900000006</v>
      </c>
      <c r="T28" s="30">
        <f t="shared" si="11"/>
        <v>11679.101699999968</v>
      </c>
      <c r="U28" s="30">
        <f t="shared" si="11"/>
        <v>6949.8768333333646</v>
      </c>
      <c r="V28" s="30">
        <f t="shared" si="11"/>
        <v>1077.001500000001</v>
      </c>
      <c r="W28" s="30">
        <f t="shared" si="11"/>
        <v>13078.190966666669</v>
      </c>
    </row>
    <row r="29" spans="1:23" ht="15" customHeight="1">
      <c r="A29" s="18"/>
      <c r="B29" s="55" t="s">
        <v>25</v>
      </c>
      <c r="C29" s="56"/>
      <c r="D29" s="26"/>
      <c r="E29" s="26"/>
      <c r="F29" s="26"/>
      <c r="G29" s="25"/>
      <c r="H29" s="33">
        <v>835.4</v>
      </c>
      <c r="I29" s="33">
        <v>1520.8</v>
      </c>
      <c r="J29" s="33">
        <v>3000</v>
      </c>
      <c r="K29" s="70">
        <v>3705.18</v>
      </c>
      <c r="L29" s="26"/>
      <c r="M29" s="26"/>
      <c r="N29" s="26"/>
      <c r="O29" s="27"/>
      <c r="P29" s="30">
        <f t="shared" si="9"/>
        <v>835.4</v>
      </c>
      <c r="Q29" s="30">
        <f t="shared" si="10"/>
        <v>685.4</v>
      </c>
      <c r="R29" s="30">
        <f t="shared" si="10"/>
        <v>1479.2</v>
      </c>
      <c r="S29" s="30">
        <f t="shared" si="10"/>
        <v>705.17999999999984</v>
      </c>
      <c r="T29" s="30">
        <f t="shared" si="11"/>
        <v>278.46666666666664</v>
      </c>
      <c r="U29" s="30">
        <f t="shared" si="11"/>
        <v>228.46666666666667</v>
      </c>
      <c r="V29" s="30">
        <f t="shared" si="11"/>
        <v>493.06666666666666</v>
      </c>
      <c r="W29" s="30">
        <f t="shared" si="11"/>
        <v>235.05999999999995</v>
      </c>
    </row>
    <row r="30" spans="1:23" ht="15" customHeight="1">
      <c r="A30" s="18"/>
      <c r="B30" s="55" t="s">
        <v>26</v>
      </c>
      <c r="C30" s="56"/>
      <c r="D30" s="26"/>
      <c r="E30" s="26"/>
      <c r="F30" s="26"/>
      <c r="G30" s="25"/>
      <c r="H30" s="33">
        <v>215.1</v>
      </c>
      <c r="I30" s="33">
        <v>430.1</v>
      </c>
      <c r="J30" s="33">
        <v>645.1</v>
      </c>
      <c r="K30" s="70">
        <v>905.73099999999999</v>
      </c>
      <c r="L30" s="26"/>
      <c r="M30" s="26"/>
      <c r="N30" s="26"/>
      <c r="O30" s="27"/>
      <c r="P30" s="30">
        <f t="shared" si="9"/>
        <v>215.1</v>
      </c>
      <c r="Q30" s="30">
        <f t="shared" si="10"/>
        <v>215.00000000000003</v>
      </c>
      <c r="R30" s="30">
        <f t="shared" si="10"/>
        <v>215</v>
      </c>
      <c r="S30" s="30">
        <f t="shared" si="10"/>
        <v>260.63099999999997</v>
      </c>
      <c r="T30" s="30">
        <f t="shared" si="11"/>
        <v>71.7</v>
      </c>
      <c r="U30" s="30">
        <f t="shared" si="11"/>
        <v>71.666666666666671</v>
      </c>
      <c r="V30" s="30">
        <f t="shared" si="11"/>
        <v>71.666666666666671</v>
      </c>
      <c r="W30" s="30">
        <f t="shared" si="11"/>
        <v>86.876999999999995</v>
      </c>
    </row>
    <row r="31" spans="1:23" ht="12.75" customHeight="1">
      <c r="A31" s="18"/>
      <c r="B31" s="55" t="s">
        <v>27</v>
      </c>
      <c r="C31" s="56"/>
      <c r="D31" s="26"/>
      <c r="E31" s="26"/>
      <c r="F31" s="26"/>
      <c r="G31" s="25"/>
      <c r="H31" s="33">
        <v>300.8</v>
      </c>
      <c r="I31" s="33">
        <v>601.6</v>
      </c>
      <c r="J31" s="33">
        <v>902.3</v>
      </c>
      <c r="K31" s="70">
        <v>1202.9880000000001</v>
      </c>
      <c r="L31" s="26"/>
      <c r="M31" s="26"/>
      <c r="N31" s="26"/>
      <c r="O31" s="27"/>
      <c r="P31" s="30">
        <f t="shared" si="9"/>
        <v>300.8</v>
      </c>
      <c r="Q31" s="30">
        <f t="shared" si="10"/>
        <v>300.8</v>
      </c>
      <c r="R31" s="30">
        <f t="shared" si="10"/>
        <v>300.69999999999993</v>
      </c>
      <c r="S31" s="30">
        <f t="shared" si="10"/>
        <v>300.6880000000001</v>
      </c>
      <c r="T31" s="30">
        <f t="shared" si="11"/>
        <v>100.26666666666667</v>
      </c>
      <c r="U31" s="30">
        <f t="shared" si="11"/>
        <v>100.26666666666667</v>
      </c>
      <c r="V31" s="30">
        <f t="shared" si="11"/>
        <v>100.23333333333331</v>
      </c>
      <c r="W31" s="30">
        <f t="shared" si="11"/>
        <v>100.22933333333337</v>
      </c>
    </row>
    <row r="32" spans="1:23" s="68" customFormat="1" ht="16.5" customHeight="1">
      <c r="A32" s="60"/>
      <c r="B32" s="61" t="s">
        <v>23</v>
      </c>
      <c r="C32" s="62"/>
      <c r="D32" s="63"/>
      <c r="E32" s="63"/>
      <c r="F32" s="63"/>
      <c r="G32" s="64"/>
      <c r="H32" s="71">
        <f>H33+H34+H35+H36</f>
        <v>263.60000000000002</v>
      </c>
      <c r="I32" s="71">
        <f>I33+I34+I35+I36</f>
        <v>627.29999999999995</v>
      </c>
      <c r="J32" s="71">
        <f>J33+J34+J35+J36</f>
        <v>1084.7</v>
      </c>
      <c r="K32" s="72">
        <f>K33+K34+K35+K36</f>
        <v>1352.83</v>
      </c>
      <c r="L32" s="63"/>
      <c r="M32" s="63"/>
      <c r="N32" s="63"/>
      <c r="O32" s="67"/>
      <c r="P32" s="30">
        <f t="shared" si="9"/>
        <v>263.60000000000002</v>
      </c>
      <c r="Q32" s="30">
        <f t="shared" si="10"/>
        <v>363.69999999999993</v>
      </c>
      <c r="R32" s="30">
        <f t="shared" si="10"/>
        <v>457.40000000000009</v>
      </c>
      <c r="S32" s="30">
        <f t="shared" si="10"/>
        <v>268.12999999999988</v>
      </c>
      <c r="T32" s="30">
        <f t="shared" si="11"/>
        <v>87.866666666666674</v>
      </c>
      <c r="U32" s="30">
        <f t="shared" si="11"/>
        <v>121.23333333333331</v>
      </c>
      <c r="V32" s="30">
        <f t="shared" si="11"/>
        <v>152.4666666666667</v>
      </c>
      <c r="W32" s="30">
        <f t="shared" si="11"/>
        <v>89.376666666666623</v>
      </c>
    </row>
    <row r="33" spans="1:23" ht="14.25" customHeight="1">
      <c r="A33" s="18"/>
      <c r="B33" s="55" t="s">
        <v>24</v>
      </c>
      <c r="C33" s="56"/>
      <c r="D33" s="26"/>
      <c r="E33" s="26"/>
      <c r="F33" s="26"/>
      <c r="G33" s="25"/>
      <c r="H33" s="33">
        <v>202.1</v>
      </c>
      <c r="I33" s="33">
        <v>504.2</v>
      </c>
      <c r="J33" s="33">
        <v>900</v>
      </c>
      <c r="K33" s="70">
        <v>1103.03</v>
      </c>
      <c r="L33" s="26"/>
      <c r="M33" s="26"/>
      <c r="N33" s="26"/>
      <c r="O33" s="27"/>
      <c r="P33" s="30">
        <f t="shared" si="9"/>
        <v>202.1</v>
      </c>
      <c r="Q33" s="30">
        <f t="shared" si="10"/>
        <v>302.10000000000002</v>
      </c>
      <c r="R33" s="30">
        <f t="shared" si="10"/>
        <v>395.8</v>
      </c>
      <c r="S33" s="30">
        <f t="shared" si="10"/>
        <v>203.02999999999997</v>
      </c>
      <c r="T33" s="30">
        <f t="shared" si="11"/>
        <v>67.36666666666666</v>
      </c>
      <c r="U33" s="30">
        <f t="shared" si="11"/>
        <v>100.7</v>
      </c>
      <c r="V33" s="30">
        <f t="shared" si="11"/>
        <v>131.93333333333334</v>
      </c>
      <c r="W33" s="30">
        <f t="shared" si="11"/>
        <v>67.676666666666662</v>
      </c>
    </row>
    <row r="34" spans="1:23" ht="16.5" customHeight="1">
      <c r="A34" s="18"/>
      <c r="B34" s="55" t="s">
        <v>25</v>
      </c>
      <c r="C34" s="56"/>
      <c r="D34" s="26"/>
      <c r="E34" s="26"/>
      <c r="F34" s="26"/>
      <c r="G34" s="25"/>
      <c r="H34" s="33">
        <v>0</v>
      </c>
      <c r="I34" s="33">
        <v>0</v>
      </c>
      <c r="J34" s="33">
        <v>0</v>
      </c>
      <c r="K34" s="70">
        <v>0</v>
      </c>
      <c r="L34" s="26"/>
      <c r="M34" s="26"/>
      <c r="N34" s="26"/>
      <c r="O34" s="27"/>
      <c r="P34" s="30">
        <f t="shared" si="9"/>
        <v>0</v>
      </c>
      <c r="Q34" s="30">
        <f t="shared" si="10"/>
        <v>0</v>
      </c>
      <c r="R34" s="30">
        <f t="shared" si="10"/>
        <v>0</v>
      </c>
      <c r="S34" s="30">
        <f t="shared" si="10"/>
        <v>0</v>
      </c>
      <c r="T34" s="30">
        <f t="shared" si="11"/>
        <v>0</v>
      </c>
      <c r="U34" s="30">
        <f t="shared" si="11"/>
        <v>0</v>
      </c>
      <c r="V34" s="30">
        <f t="shared" si="11"/>
        <v>0</v>
      </c>
      <c r="W34" s="30">
        <f t="shared" si="11"/>
        <v>0</v>
      </c>
    </row>
    <row r="35" spans="1:23" ht="15" customHeight="1">
      <c r="A35" s="18"/>
      <c r="B35" s="55" t="s">
        <v>26</v>
      </c>
      <c r="C35" s="56"/>
      <c r="D35" s="26"/>
      <c r="E35" s="26"/>
      <c r="F35" s="26"/>
      <c r="G35" s="25"/>
      <c r="H35" s="33">
        <v>0</v>
      </c>
      <c r="I35" s="33">
        <v>0</v>
      </c>
      <c r="J35" s="33">
        <v>0</v>
      </c>
      <c r="K35" s="70">
        <v>0</v>
      </c>
      <c r="L35" s="26"/>
      <c r="M35" s="26"/>
      <c r="N35" s="26"/>
      <c r="O35" s="27"/>
      <c r="P35" s="30">
        <f t="shared" si="9"/>
        <v>0</v>
      </c>
      <c r="Q35" s="30">
        <f t="shared" si="10"/>
        <v>0</v>
      </c>
      <c r="R35" s="30">
        <f t="shared" si="10"/>
        <v>0</v>
      </c>
      <c r="S35" s="30">
        <f t="shared" si="10"/>
        <v>0</v>
      </c>
      <c r="T35" s="30">
        <f t="shared" si="11"/>
        <v>0</v>
      </c>
      <c r="U35" s="30">
        <f t="shared" si="11"/>
        <v>0</v>
      </c>
      <c r="V35" s="30">
        <f t="shared" si="11"/>
        <v>0</v>
      </c>
      <c r="W35" s="30">
        <f t="shared" si="11"/>
        <v>0</v>
      </c>
    </row>
    <row r="36" spans="1:23" ht="13.5" customHeight="1">
      <c r="A36" s="18"/>
      <c r="B36" s="55" t="s">
        <v>27</v>
      </c>
      <c r="C36" s="56"/>
      <c r="D36" s="26"/>
      <c r="E36" s="26"/>
      <c r="F36" s="26"/>
      <c r="G36" s="25"/>
      <c r="H36" s="33">
        <v>61.5</v>
      </c>
      <c r="I36" s="33">
        <v>123.1</v>
      </c>
      <c r="J36" s="33">
        <v>184.7</v>
      </c>
      <c r="K36" s="70">
        <v>249.8</v>
      </c>
      <c r="L36" s="26"/>
      <c r="M36" s="26"/>
      <c r="N36" s="26"/>
      <c r="O36" s="27"/>
      <c r="P36" s="30">
        <f t="shared" si="9"/>
        <v>61.5</v>
      </c>
      <c r="Q36" s="30">
        <f t="shared" si="10"/>
        <v>61.599999999999994</v>
      </c>
      <c r="R36" s="30">
        <f t="shared" si="10"/>
        <v>61.599999999999994</v>
      </c>
      <c r="S36" s="30">
        <f t="shared" si="10"/>
        <v>65.100000000000023</v>
      </c>
      <c r="T36" s="30">
        <f t="shared" si="11"/>
        <v>20.5</v>
      </c>
      <c r="U36" s="30">
        <f t="shared" si="11"/>
        <v>20.533333333333331</v>
      </c>
      <c r="V36" s="30">
        <f t="shared" si="11"/>
        <v>20.533333333333331</v>
      </c>
      <c r="W36" s="30">
        <f t="shared" si="11"/>
        <v>21.700000000000006</v>
      </c>
    </row>
    <row r="37" spans="1:23" ht="29.25" customHeight="1">
      <c r="A37" s="18">
        <v>1130</v>
      </c>
      <c r="B37" s="19" t="s">
        <v>33</v>
      </c>
      <c r="C37" s="73" t="s">
        <v>34</v>
      </c>
      <c r="D37" s="25">
        <f t="shared" ref="D37:G38" si="12">H37</f>
        <v>4020</v>
      </c>
      <c r="E37" s="25">
        <f t="shared" si="12"/>
        <v>6094.4</v>
      </c>
      <c r="F37" s="25">
        <f t="shared" si="12"/>
        <v>9870</v>
      </c>
      <c r="G37" s="25">
        <f t="shared" si="12"/>
        <v>12050</v>
      </c>
      <c r="H37" s="25">
        <f>SUM(H38:H56)</f>
        <v>4020</v>
      </c>
      <c r="I37" s="25">
        <f>SUM(I38:I56)</f>
        <v>6094.4</v>
      </c>
      <c r="J37" s="25">
        <f>SUM(J38:J56)</f>
        <v>9870</v>
      </c>
      <c r="K37" s="74">
        <f>SUM(K38:K56)</f>
        <v>12050</v>
      </c>
      <c r="L37" s="26" t="s">
        <v>17</v>
      </c>
      <c r="M37" s="26" t="s">
        <v>17</v>
      </c>
      <c r="N37" s="26" t="s">
        <v>17</v>
      </c>
      <c r="O37" s="27" t="s">
        <v>17</v>
      </c>
      <c r="P37" s="30"/>
      <c r="Q37" s="30"/>
      <c r="R37" s="30"/>
      <c r="S37" s="30"/>
      <c r="T37" s="30"/>
      <c r="U37" s="30"/>
      <c r="V37" s="30"/>
      <c r="W37" s="30"/>
    </row>
    <row r="38" spans="1:23" ht="36" customHeight="1">
      <c r="A38" s="18">
        <v>11301</v>
      </c>
      <c r="B38" s="19" t="s">
        <v>35</v>
      </c>
      <c r="C38" s="73"/>
      <c r="D38" s="25">
        <f t="shared" si="12"/>
        <v>412.5</v>
      </c>
      <c r="E38" s="25">
        <f t="shared" si="12"/>
        <v>459.4</v>
      </c>
      <c r="F38" s="25">
        <f t="shared" si="12"/>
        <v>1200</v>
      </c>
      <c r="G38" s="25">
        <f t="shared" si="12"/>
        <v>1350</v>
      </c>
      <c r="H38" s="33">
        <v>412.5</v>
      </c>
      <c r="I38" s="33">
        <v>459.4</v>
      </c>
      <c r="J38" s="33">
        <v>1200</v>
      </c>
      <c r="K38" s="34">
        <v>1350</v>
      </c>
      <c r="L38" s="26" t="s">
        <v>17</v>
      </c>
      <c r="M38" s="26" t="s">
        <v>17</v>
      </c>
      <c r="N38" s="26" t="s">
        <v>17</v>
      </c>
      <c r="O38" s="27" t="s">
        <v>17</v>
      </c>
      <c r="P38" s="30">
        <f>H38</f>
        <v>412.5</v>
      </c>
      <c r="Q38" s="30">
        <f>I38-H38</f>
        <v>46.899999999999977</v>
      </c>
      <c r="R38" s="30">
        <f>J38-I38</f>
        <v>740.6</v>
      </c>
      <c r="S38" s="30">
        <f>K38-J38</f>
        <v>150</v>
      </c>
      <c r="T38" s="30">
        <f>P38/3</f>
        <v>137.5</v>
      </c>
      <c r="U38" s="30">
        <f>Q38/3</f>
        <v>15.633333333333326</v>
      </c>
      <c r="V38" s="30">
        <f>R38/3</f>
        <v>246.86666666666667</v>
      </c>
      <c r="W38" s="30">
        <f>S38/3</f>
        <v>50</v>
      </c>
    </row>
    <row r="39" spans="1:23" ht="44.25" customHeight="1">
      <c r="A39" s="18">
        <v>11302</v>
      </c>
      <c r="B39" s="19" t="s">
        <v>36</v>
      </c>
      <c r="C39" s="20"/>
      <c r="D39" s="75"/>
      <c r="E39" s="75"/>
      <c r="F39" s="75"/>
      <c r="G39" s="75"/>
      <c r="H39" s="75"/>
      <c r="I39" s="75"/>
      <c r="J39" s="75"/>
      <c r="K39" s="76"/>
      <c r="L39" s="26" t="s">
        <v>17</v>
      </c>
      <c r="M39" s="26" t="s">
        <v>17</v>
      </c>
      <c r="N39" s="26" t="s">
        <v>17</v>
      </c>
      <c r="O39" s="27" t="s">
        <v>17</v>
      </c>
      <c r="P39" s="30"/>
      <c r="Q39" s="30"/>
      <c r="R39" s="30"/>
      <c r="S39" s="30"/>
      <c r="T39" s="30"/>
      <c r="U39" s="30"/>
      <c r="V39" s="30"/>
      <c r="W39" s="30"/>
    </row>
    <row r="40" spans="1:23" ht="35.25" customHeight="1">
      <c r="A40" s="18">
        <v>11303</v>
      </c>
      <c r="B40" s="19" t="s">
        <v>37</v>
      </c>
      <c r="C40" s="20"/>
      <c r="D40" s="29">
        <f t="shared" ref="D40:G41" si="13">H40</f>
        <v>30</v>
      </c>
      <c r="E40" s="29">
        <f t="shared" si="13"/>
        <v>50</v>
      </c>
      <c r="F40" s="29">
        <f t="shared" si="13"/>
        <v>90</v>
      </c>
      <c r="G40" s="29">
        <f t="shared" si="13"/>
        <v>100</v>
      </c>
      <c r="H40" s="33">
        <v>30</v>
      </c>
      <c r="I40" s="33">
        <v>50</v>
      </c>
      <c r="J40" s="33">
        <v>90</v>
      </c>
      <c r="K40" s="34">
        <v>100</v>
      </c>
      <c r="L40" s="26" t="s">
        <v>17</v>
      </c>
      <c r="M40" s="26" t="s">
        <v>17</v>
      </c>
      <c r="N40" s="26" t="s">
        <v>17</v>
      </c>
      <c r="O40" s="27" t="s">
        <v>17</v>
      </c>
      <c r="P40" s="30">
        <f>H40</f>
        <v>30</v>
      </c>
      <c r="Q40" s="30">
        <f t="shared" ref="Q40:S41" si="14">I40-H40</f>
        <v>20</v>
      </c>
      <c r="R40" s="30">
        <f t="shared" si="14"/>
        <v>40</v>
      </c>
      <c r="S40" s="30">
        <f t="shared" si="14"/>
        <v>10</v>
      </c>
      <c r="T40" s="30">
        <f t="shared" ref="T40:W41" si="15">P40/3</f>
        <v>10</v>
      </c>
      <c r="U40" s="30">
        <f t="shared" si="15"/>
        <v>6.666666666666667</v>
      </c>
      <c r="V40" s="30">
        <f t="shared" si="15"/>
        <v>13.333333333333334</v>
      </c>
      <c r="W40" s="30">
        <f t="shared" si="15"/>
        <v>3.3333333333333335</v>
      </c>
    </row>
    <row r="41" spans="1:23" ht="52.5" customHeight="1">
      <c r="A41" s="18">
        <v>11304</v>
      </c>
      <c r="B41" s="19" t="s">
        <v>38</v>
      </c>
      <c r="C41" s="20"/>
      <c r="D41" s="29">
        <f t="shared" si="13"/>
        <v>600</v>
      </c>
      <c r="E41" s="29">
        <f t="shared" si="13"/>
        <v>1000</v>
      </c>
      <c r="F41" s="29">
        <f t="shared" si="13"/>
        <v>1500</v>
      </c>
      <c r="G41" s="29">
        <f t="shared" si="13"/>
        <v>1900</v>
      </c>
      <c r="H41" s="33">
        <v>600</v>
      </c>
      <c r="I41" s="33">
        <v>1000</v>
      </c>
      <c r="J41" s="33">
        <v>1500</v>
      </c>
      <c r="K41" s="34">
        <v>1900</v>
      </c>
      <c r="L41" s="26" t="s">
        <v>17</v>
      </c>
      <c r="M41" s="26" t="s">
        <v>17</v>
      </c>
      <c r="N41" s="26" t="s">
        <v>17</v>
      </c>
      <c r="O41" s="27" t="s">
        <v>17</v>
      </c>
      <c r="P41" s="30">
        <f>H41</f>
        <v>600</v>
      </c>
      <c r="Q41" s="30">
        <f t="shared" si="14"/>
        <v>400</v>
      </c>
      <c r="R41" s="30">
        <f t="shared" si="14"/>
        <v>500</v>
      </c>
      <c r="S41" s="30">
        <f t="shared" si="14"/>
        <v>400</v>
      </c>
      <c r="T41" s="30">
        <f t="shared" si="15"/>
        <v>200</v>
      </c>
      <c r="U41" s="30">
        <f t="shared" si="15"/>
        <v>133.33333333333334</v>
      </c>
      <c r="V41" s="30">
        <f t="shared" si="15"/>
        <v>166.66666666666666</v>
      </c>
      <c r="W41" s="30">
        <f t="shared" si="15"/>
        <v>133.33333333333334</v>
      </c>
    </row>
    <row r="42" spans="1:23" ht="59.25" customHeight="1">
      <c r="A42" s="18">
        <v>11305</v>
      </c>
      <c r="B42" s="19" t="s">
        <v>39</v>
      </c>
      <c r="C42" s="20"/>
      <c r="D42" s="21"/>
      <c r="E42" s="21"/>
      <c r="F42" s="21"/>
      <c r="G42" s="21"/>
      <c r="H42" s="21"/>
      <c r="I42" s="21"/>
      <c r="J42" s="21"/>
      <c r="K42" s="23"/>
      <c r="L42" s="26" t="s">
        <v>17</v>
      </c>
      <c r="M42" s="26" t="s">
        <v>17</v>
      </c>
      <c r="N42" s="26" t="s">
        <v>17</v>
      </c>
      <c r="O42" s="27" t="s">
        <v>17</v>
      </c>
      <c r="P42" s="30"/>
      <c r="Q42" s="30"/>
      <c r="R42" s="30"/>
      <c r="S42" s="30"/>
      <c r="T42" s="30"/>
      <c r="U42" s="30"/>
      <c r="V42" s="30"/>
      <c r="W42" s="30"/>
    </row>
    <row r="43" spans="1:23" ht="39.950000000000003" customHeight="1">
      <c r="A43" s="18">
        <v>11306</v>
      </c>
      <c r="B43" s="19" t="s">
        <v>40</v>
      </c>
      <c r="C43" s="20"/>
      <c r="D43" s="29">
        <f t="shared" ref="D43:G45" si="16">H43</f>
        <v>50</v>
      </c>
      <c r="E43" s="29">
        <f t="shared" si="16"/>
        <v>50</v>
      </c>
      <c r="F43" s="29">
        <f t="shared" si="16"/>
        <v>50</v>
      </c>
      <c r="G43" s="29">
        <f t="shared" si="16"/>
        <v>100</v>
      </c>
      <c r="H43" s="77">
        <v>50</v>
      </c>
      <c r="I43" s="33">
        <v>50</v>
      </c>
      <c r="J43" s="33">
        <v>50</v>
      </c>
      <c r="K43" s="34">
        <v>100</v>
      </c>
      <c r="L43" s="26" t="s">
        <v>17</v>
      </c>
      <c r="M43" s="26" t="s">
        <v>17</v>
      </c>
      <c r="N43" s="26" t="s">
        <v>17</v>
      </c>
      <c r="O43" s="27" t="s">
        <v>17</v>
      </c>
      <c r="P43" s="30">
        <f>H43</f>
        <v>50</v>
      </c>
      <c r="Q43" s="30">
        <f t="shared" ref="Q43:S45" si="17">I43-H43</f>
        <v>0</v>
      </c>
      <c r="R43" s="30">
        <f t="shared" si="17"/>
        <v>0</v>
      </c>
      <c r="S43" s="30">
        <f t="shared" si="17"/>
        <v>50</v>
      </c>
      <c r="T43" s="30">
        <f t="shared" ref="T43:W45" si="18">P43/3</f>
        <v>16.666666666666668</v>
      </c>
      <c r="U43" s="30">
        <f t="shared" si="18"/>
        <v>0</v>
      </c>
      <c r="V43" s="30">
        <f t="shared" si="18"/>
        <v>0</v>
      </c>
      <c r="W43" s="30">
        <f t="shared" si="18"/>
        <v>16.666666666666668</v>
      </c>
    </row>
    <row r="44" spans="1:23" ht="39.950000000000003" customHeight="1">
      <c r="A44" s="18">
        <v>11307</v>
      </c>
      <c r="B44" s="19" t="s">
        <v>41</v>
      </c>
      <c r="C44" s="20"/>
      <c r="D44" s="29">
        <f t="shared" si="16"/>
        <v>1577.5</v>
      </c>
      <c r="E44" s="29">
        <f t="shared" si="16"/>
        <v>2535</v>
      </c>
      <c r="F44" s="29">
        <f t="shared" si="16"/>
        <v>4500</v>
      </c>
      <c r="G44" s="29">
        <f t="shared" si="16"/>
        <v>5500</v>
      </c>
      <c r="H44" s="77">
        <v>1577.5</v>
      </c>
      <c r="I44" s="33">
        <v>2535</v>
      </c>
      <c r="J44" s="33">
        <v>4500</v>
      </c>
      <c r="K44" s="34">
        <v>5500</v>
      </c>
      <c r="L44" s="26" t="s">
        <v>17</v>
      </c>
      <c r="M44" s="26" t="s">
        <v>17</v>
      </c>
      <c r="N44" s="26" t="s">
        <v>17</v>
      </c>
      <c r="O44" s="27" t="s">
        <v>17</v>
      </c>
      <c r="P44" s="30">
        <f>H44</f>
        <v>1577.5</v>
      </c>
      <c r="Q44" s="30">
        <f t="shared" si="17"/>
        <v>957.5</v>
      </c>
      <c r="R44" s="30">
        <f t="shared" si="17"/>
        <v>1965</v>
      </c>
      <c r="S44" s="30">
        <f t="shared" si="17"/>
        <v>1000</v>
      </c>
      <c r="T44" s="30">
        <f t="shared" si="18"/>
        <v>525.83333333333337</v>
      </c>
      <c r="U44" s="30">
        <f t="shared" si="18"/>
        <v>319.16666666666669</v>
      </c>
      <c r="V44" s="30">
        <f t="shared" si="18"/>
        <v>655</v>
      </c>
      <c r="W44" s="30">
        <f t="shared" si="18"/>
        <v>333.33333333333331</v>
      </c>
    </row>
    <row r="45" spans="1:23" ht="69" customHeight="1">
      <c r="A45" s="18">
        <v>11308</v>
      </c>
      <c r="B45" s="19" t="s">
        <v>42</v>
      </c>
      <c r="C45" s="20"/>
      <c r="D45" s="21"/>
      <c r="E45" s="21">
        <f t="shared" si="16"/>
        <v>60</v>
      </c>
      <c r="F45" s="21">
        <f t="shared" si="16"/>
        <v>120</v>
      </c>
      <c r="G45" s="21">
        <f t="shared" si="16"/>
        <v>180</v>
      </c>
      <c r="H45" s="21"/>
      <c r="I45" s="21">
        <v>60</v>
      </c>
      <c r="J45" s="21">
        <v>120</v>
      </c>
      <c r="K45" s="23">
        <v>180</v>
      </c>
      <c r="L45" s="26" t="s">
        <v>17</v>
      </c>
      <c r="M45" s="26" t="s">
        <v>17</v>
      </c>
      <c r="N45" s="26" t="s">
        <v>17</v>
      </c>
      <c r="O45" s="27" t="s">
        <v>17</v>
      </c>
      <c r="P45" s="30"/>
      <c r="Q45" s="30"/>
      <c r="R45" s="30">
        <f t="shared" si="17"/>
        <v>60</v>
      </c>
      <c r="S45" s="30">
        <f t="shared" si="17"/>
        <v>60</v>
      </c>
      <c r="T45" s="30"/>
      <c r="U45" s="30"/>
      <c r="V45" s="30">
        <f t="shared" si="18"/>
        <v>20</v>
      </c>
      <c r="W45" s="30">
        <f t="shared" si="18"/>
        <v>20</v>
      </c>
    </row>
    <row r="46" spans="1:23" ht="58.5" customHeight="1">
      <c r="A46" s="18">
        <v>11309</v>
      </c>
      <c r="B46" s="19" t="s">
        <v>43</v>
      </c>
      <c r="C46" s="20"/>
      <c r="D46" s="21">
        <v>150</v>
      </c>
      <c r="E46" s="21">
        <v>150</v>
      </c>
      <c r="F46" s="21">
        <v>150</v>
      </c>
      <c r="G46" s="21">
        <v>150</v>
      </c>
      <c r="H46" s="21">
        <v>150</v>
      </c>
      <c r="I46" s="21">
        <v>150</v>
      </c>
      <c r="J46" s="21">
        <v>150</v>
      </c>
      <c r="K46" s="23">
        <v>150</v>
      </c>
      <c r="L46" s="26" t="s">
        <v>17</v>
      </c>
      <c r="M46" s="26" t="s">
        <v>17</v>
      </c>
      <c r="N46" s="26" t="s">
        <v>17</v>
      </c>
      <c r="O46" s="27" t="s">
        <v>17</v>
      </c>
      <c r="P46" s="30"/>
      <c r="Q46" s="30"/>
      <c r="R46" s="30"/>
      <c r="S46" s="30"/>
      <c r="T46" s="30"/>
      <c r="U46" s="30"/>
      <c r="V46" s="30"/>
      <c r="W46" s="30"/>
    </row>
    <row r="47" spans="1:23" ht="39.950000000000003" customHeight="1">
      <c r="A47" s="18">
        <v>11310</v>
      </c>
      <c r="B47" s="19" t="s">
        <v>44</v>
      </c>
      <c r="C47" s="20"/>
      <c r="D47" s="29">
        <f>H47</f>
        <v>100</v>
      </c>
      <c r="E47" s="29">
        <f>I47</f>
        <v>200</v>
      </c>
      <c r="F47" s="29">
        <f>J47</f>
        <v>300</v>
      </c>
      <c r="G47" s="29">
        <f>K47</f>
        <v>550</v>
      </c>
      <c r="H47" s="33">
        <v>100</v>
      </c>
      <c r="I47" s="33">
        <v>200</v>
      </c>
      <c r="J47" s="33">
        <v>300</v>
      </c>
      <c r="K47" s="34">
        <v>550</v>
      </c>
      <c r="L47" s="26" t="s">
        <v>17</v>
      </c>
      <c r="M47" s="26" t="s">
        <v>17</v>
      </c>
      <c r="N47" s="26" t="s">
        <v>17</v>
      </c>
      <c r="O47" s="27" t="s">
        <v>17</v>
      </c>
      <c r="P47" s="30">
        <f>H47</f>
        <v>100</v>
      </c>
      <c r="Q47" s="30">
        <f>I47-H47</f>
        <v>100</v>
      </c>
      <c r="R47" s="30">
        <f>J47-I47</f>
        <v>100</v>
      </c>
      <c r="S47" s="30">
        <f>K47-J47</f>
        <v>250</v>
      </c>
      <c r="T47" s="30">
        <f>P47/3</f>
        <v>33.333333333333336</v>
      </c>
      <c r="U47" s="30">
        <f>Q47/3</f>
        <v>33.333333333333336</v>
      </c>
      <c r="V47" s="30">
        <f>R47/3</f>
        <v>33.333333333333336</v>
      </c>
      <c r="W47" s="30">
        <f>S47/3</f>
        <v>83.333333333333329</v>
      </c>
    </row>
    <row r="48" spans="1:23" ht="39.950000000000003" customHeight="1">
      <c r="A48" s="18">
        <v>11311</v>
      </c>
      <c r="B48" s="19" t="s">
        <v>45</v>
      </c>
      <c r="C48" s="20"/>
      <c r="D48" s="21"/>
      <c r="E48" s="21"/>
      <c r="F48" s="21"/>
      <c r="G48" s="21"/>
      <c r="H48" s="21"/>
      <c r="I48" s="21"/>
      <c r="J48" s="21"/>
      <c r="K48" s="23"/>
      <c r="L48" s="26" t="s">
        <v>17</v>
      </c>
      <c r="M48" s="26" t="s">
        <v>17</v>
      </c>
      <c r="N48" s="26" t="s">
        <v>17</v>
      </c>
      <c r="O48" s="27" t="s">
        <v>17</v>
      </c>
      <c r="P48" s="30"/>
      <c r="Q48" s="30"/>
      <c r="R48" s="30"/>
      <c r="S48" s="30"/>
      <c r="T48" s="30"/>
      <c r="U48" s="30"/>
      <c r="V48" s="30"/>
      <c r="W48" s="30"/>
    </row>
    <row r="49" spans="1:23" ht="79.5" customHeight="1">
      <c r="A49" s="18">
        <v>11312</v>
      </c>
      <c r="B49" s="19" t="s">
        <v>46</v>
      </c>
      <c r="C49" s="20"/>
      <c r="D49" s="29">
        <f>H49</f>
        <v>300</v>
      </c>
      <c r="E49" s="29">
        <f>I49</f>
        <v>740</v>
      </c>
      <c r="F49" s="29">
        <f>J49</f>
        <v>1080</v>
      </c>
      <c r="G49" s="29">
        <f>K49</f>
        <v>1320</v>
      </c>
      <c r="H49" s="77">
        <v>300</v>
      </c>
      <c r="I49" s="33">
        <v>740</v>
      </c>
      <c r="J49" s="33">
        <v>1080</v>
      </c>
      <c r="K49" s="34">
        <v>1320</v>
      </c>
      <c r="L49" s="26" t="s">
        <v>17</v>
      </c>
      <c r="M49" s="26" t="s">
        <v>17</v>
      </c>
      <c r="N49" s="26" t="s">
        <v>17</v>
      </c>
      <c r="O49" s="27" t="s">
        <v>17</v>
      </c>
      <c r="P49" s="30">
        <f>H49</f>
        <v>300</v>
      </c>
      <c r="Q49" s="30">
        <f>I49-H49</f>
        <v>440</v>
      </c>
      <c r="R49" s="30">
        <f>J49-I49</f>
        <v>340</v>
      </c>
      <c r="S49" s="30">
        <f>K49-J49</f>
        <v>240</v>
      </c>
      <c r="T49" s="30">
        <f>P49/3</f>
        <v>100</v>
      </c>
      <c r="U49" s="30">
        <f>Q49/3</f>
        <v>146.66666666666666</v>
      </c>
      <c r="V49" s="30">
        <f>R49/3</f>
        <v>113.33333333333333</v>
      </c>
      <c r="W49" s="30">
        <f>S49/3</f>
        <v>80</v>
      </c>
    </row>
    <row r="50" spans="1:23" ht="42" customHeight="1">
      <c r="A50" s="18">
        <v>11313</v>
      </c>
      <c r="B50" s="19" t="s">
        <v>47</v>
      </c>
      <c r="C50" s="20"/>
      <c r="D50" s="21"/>
      <c r="E50" s="21"/>
      <c r="F50" s="21"/>
      <c r="G50" s="21"/>
      <c r="H50" s="21"/>
      <c r="I50" s="21"/>
      <c r="J50" s="21"/>
      <c r="K50" s="23"/>
      <c r="L50" s="26" t="s">
        <v>17</v>
      </c>
      <c r="M50" s="26" t="s">
        <v>17</v>
      </c>
      <c r="N50" s="26" t="s">
        <v>17</v>
      </c>
      <c r="O50" s="27" t="s">
        <v>17</v>
      </c>
      <c r="P50" s="30"/>
      <c r="Q50" s="30"/>
      <c r="R50" s="30"/>
      <c r="S50" s="30"/>
      <c r="T50" s="30"/>
      <c r="U50" s="30"/>
      <c r="V50" s="30"/>
      <c r="W50" s="30"/>
    </row>
    <row r="51" spans="1:23" ht="39.950000000000003" customHeight="1">
      <c r="A51" s="18">
        <v>11314</v>
      </c>
      <c r="B51" s="19" t="s">
        <v>48</v>
      </c>
      <c r="C51" s="20"/>
      <c r="D51" s="29">
        <f>H51</f>
        <v>50</v>
      </c>
      <c r="E51" s="29">
        <f>I51</f>
        <v>100</v>
      </c>
      <c r="F51" s="29">
        <f>J51</f>
        <v>130</v>
      </c>
      <c r="G51" s="29">
        <f>K51</f>
        <v>150</v>
      </c>
      <c r="H51" s="33">
        <v>50</v>
      </c>
      <c r="I51" s="33">
        <v>100</v>
      </c>
      <c r="J51" s="33">
        <v>130</v>
      </c>
      <c r="K51" s="34">
        <v>150</v>
      </c>
      <c r="L51" s="26" t="s">
        <v>17</v>
      </c>
      <c r="M51" s="26" t="s">
        <v>17</v>
      </c>
      <c r="N51" s="26" t="s">
        <v>17</v>
      </c>
      <c r="O51" s="27" t="s">
        <v>17</v>
      </c>
      <c r="P51" s="30">
        <f>H51</f>
        <v>50</v>
      </c>
      <c r="Q51" s="30">
        <f>I51-H51</f>
        <v>50</v>
      </c>
      <c r="R51" s="30">
        <f>J51-I51</f>
        <v>30</v>
      </c>
      <c r="S51" s="30">
        <f>K51-J51</f>
        <v>20</v>
      </c>
      <c r="T51" s="30">
        <f>P51/3</f>
        <v>16.666666666666668</v>
      </c>
      <c r="U51" s="30">
        <f>Q51/3</f>
        <v>16.666666666666668</v>
      </c>
      <c r="V51" s="30">
        <f>R51/3</f>
        <v>10</v>
      </c>
      <c r="W51" s="30">
        <f>S51/3</f>
        <v>6.666666666666667</v>
      </c>
    </row>
    <row r="52" spans="1:23" ht="27.75" customHeight="1">
      <c r="A52" s="18">
        <v>11315</v>
      </c>
      <c r="B52" s="19" t="s">
        <v>49</v>
      </c>
      <c r="C52" s="20"/>
      <c r="D52" s="21"/>
      <c r="E52" s="21"/>
      <c r="F52" s="21"/>
      <c r="G52" s="21"/>
      <c r="H52" s="21"/>
      <c r="I52" s="21"/>
      <c r="J52" s="21"/>
      <c r="K52" s="23"/>
      <c r="L52" s="26" t="s">
        <v>17</v>
      </c>
      <c r="M52" s="26" t="s">
        <v>17</v>
      </c>
      <c r="N52" s="26" t="s">
        <v>17</v>
      </c>
      <c r="O52" s="27" t="s">
        <v>17</v>
      </c>
      <c r="P52" s="30"/>
      <c r="Q52" s="30"/>
      <c r="R52" s="30"/>
      <c r="S52" s="30"/>
      <c r="T52" s="30"/>
      <c r="U52" s="30"/>
      <c r="V52" s="30"/>
      <c r="W52" s="30"/>
    </row>
    <row r="53" spans="1:23" ht="32.25" customHeight="1">
      <c r="A53" s="18">
        <v>11316</v>
      </c>
      <c r="B53" s="19" t="s">
        <v>50</v>
      </c>
      <c r="C53" s="20"/>
      <c r="D53" s="21"/>
      <c r="E53" s="21"/>
      <c r="F53" s="21"/>
      <c r="G53" s="21"/>
      <c r="H53" s="21"/>
      <c r="I53" s="21"/>
      <c r="J53" s="21"/>
      <c r="K53" s="23"/>
      <c r="L53" s="26" t="s">
        <v>17</v>
      </c>
      <c r="M53" s="26" t="s">
        <v>17</v>
      </c>
      <c r="N53" s="26" t="s">
        <v>17</v>
      </c>
      <c r="O53" s="27" t="s">
        <v>17</v>
      </c>
      <c r="P53" s="30"/>
      <c r="Q53" s="30"/>
      <c r="R53" s="30"/>
      <c r="S53" s="30"/>
      <c r="T53" s="30"/>
      <c r="U53" s="30"/>
      <c r="V53" s="30"/>
      <c r="W53" s="30"/>
    </row>
    <row r="54" spans="1:23" ht="33.75" customHeight="1">
      <c r="A54" s="18">
        <v>11317</v>
      </c>
      <c r="B54" s="19" t="s">
        <v>51</v>
      </c>
      <c r="C54" s="20"/>
      <c r="D54" s="21"/>
      <c r="E54" s="21"/>
      <c r="F54" s="21"/>
      <c r="G54" s="21"/>
      <c r="H54" s="21"/>
      <c r="I54" s="21"/>
      <c r="J54" s="21"/>
      <c r="K54" s="23"/>
      <c r="L54" s="26" t="s">
        <v>17</v>
      </c>
      <c r="M54" s="26" t="s">
        <v>17</v>
      </c>
      <c r="N54" s="26" t="s">
        <v>17</v>
      </c>
      <c r="O54" s="27" t="s">
        <v>17</v>
      </c>
      <c r="P54" s="30"/>
      <c r="Q54" s="30"/>
      <c r="R54" s="30"/>
      <c r="S54" s="30"/>
      <c r="T54" s="30"/>
      <c r="U54" s="30"/>
      <c r="V54" s="30"/>
      <c r="W54" s="30"/>
    </row>
    <row r="55" spans="1:23" ht="30.75" customHeight="1">
      <c r="A55" s="18">
        <v>11318</v>
      </c>
      <c r="B55" s="19" t="s">
        <v>52</v>
      </c>
      <c r="C55" s="20"/>
      <c r="D55" s="21"/>
      <c r="E55" s="21"/>
      <c r="F55" s="21"/>
      <c r="G55" s="21"/>
      <c r="H55" s="21"/>
      <c r="I55" s="21"/>
      <c r="J55" s="21"/>
      <c r="K55" s="23"/>
      <c r="L55" s="26" t="s">
        <v>17</v>
      </c>
      <c r="M55" s="26" t="s">
        <v>17</v>
      </c>
      <c r="N55" s="26" t="s">
        <v>17</v>
      </c>
      <c r="O55" s="27" t="s">
        <v>17</v>
      </c>
      <c r="P55" s="30"/>
      <c r="Q55" s="30"/>
      <c r="R55" s="30"/>
      <c r="S55" s="30"/>
      <c r="T55" s="30"/>
      <c r="U55" s="30"/>
      <c r="V55" s="30"/>
      <c r="W55" s="30"/>
    </row>
    <row r="56" spans="1:23" ht="16.5" customHeight="1">
      <c r="A56" s="18">
        <v>11319</v>
      </c>
      <c r="B56" s="19" t="s">
        <v>53</v>
      </c>
      <c r="C56" s="20"/>
      <c r="D56" s="29">
        <f t="shared" ref="D56:G59" si="19">H56</f>
        <v>750</v>
      </c>
      <c r="E56" s="29">
        <f t="shared" si="19"/>
        <v>750</v>
      </c>
      <c r="F56" s="29">
        <f t="shared" si="19"/>
        <v>750</v>
      </c>
      <c r="G56" s="29">
        <f t="shared" si="19"/>
        <v>750</v>
      </c>
      <c r="H56" s="33">
        <v>750</v>
      </c>
      <c r="I56" s="33">
        <v>750</v>
      </c>
      <c r="J56" s="33">
        <v>750</v>
      </c>
      <c r="K56" s="34">
        <v>750</v>
      </c>
      <c r="L56" s="26" t="s">
        <v>17</v>
      </c>
      <c r="M56" s="26" t="s">
        <v>17</v>
      </c>
      <c r="N56" s="26" t="s">
        <v>17</v>
      </c>
      <c r="O56" s="27" t="s">
        <v>17</v>
      </c>
      <c r="P56" s="30"/>
      <c r="Q56" s="30"/>
      <c r="R56" s="30"/>
      <c r="S56" s="30"/>
      <c r="T56" s="30"/>
      <c r="U56" s="30"/>
      <c r="V56" s="30"/>
      <c r="W56" s="30"/>
    </row>
    <row r="57" spans="1:23" ht="24" customHeight="1">
      <c r="A57" s="18">
        <v>1140</v>
      </c>
      <c r="B57" s="19" t="s">
        <v>54</v>
      </c>
      <c r="C57" s="20" t="s">
        <v>55</v>
      </c>
      <c r="D57" s="29">
        <f t="shared" si="19"/>
        <v>2000</v>
      </c>
      <c r="E57" s="29">
        <f t="shared" si="19"/>
        <v>3500</v>
      </c>
      <c r="F57" s="29">
        <f t="shared" si="19"/>
        <v>6500</v>
      </c>
      <c r="G57" s="29">
        <f t="shared" si="19"/>
        <v>8000</v>
      </c>
      <c r="H57" s="29">
        <f>H58+H59</f>
        <v>2000</v>
      </c>
      <c r="I57" s="29">
        <f>I58+I59</f>
        <v>3500</v>
      </c>
      <c r="J57" s="29">
        <f>J58+J59</f>
        <v>6500</v>
      </c>
      <c r="K57" s="78">
        <f>K58+K59</f>
        <v>8000</v>
      </c>
      <c r="L57" s="26" t="s">
        <v>17</v>
      </c>
      <c r="M57" s="26" t="s">
        <v>17</v>
      </c>
      <c r="N57" s="26" t="s">
        <v>17</v>
      </c>
      <c r="O57" s="27" t="s">
        <v>17</v>
      </c>
      <c r="P57" s="30"/>
      <c r="Q57" s="30"/>
      <c r="R57" s="30"/>
      <c r="S57" s="30"/>
      <c r="T57" s="30"/>
      <c r="U57" s="30"/>
      <c r="V57" s="30"/>
      <c r="W57" s="30"/>
    </row>
    <row r="58" spans="1:23" ht="63" customHeight="1">
      <c r="A58" s="18">
        <v>1141</v>
      </c>
      <c r="B58" s="19" t="s">
        <v>56</v>
      </c>
      <c r="C58" s="20"/>
      <c r="D58" s="29">
        <f t="shared" si="19"/>
        <v>1000</v>
      </c>
      <c r="E58" s="29">
        <f t="shared" si="19"/>
        <v>1500</v>
      </c>
      <c r="F58" s="29">
        <f t="shared" si="19"/>
        <v>2500</v>
      </c>
      <c r="G58" s="29">
        <f t="shared" si="19"/>
        <v>3000</v>
      </c>
      <c r="H58" s="33">
        <v>1000</v>
      </c>
      <c r="I58" s="33">
        <v>1500</v>
      </c>
      <c r="J58" s="33">
        <v>2500</v>
      </c>
      <c r="K58" s="79">
        <v>3000</v>
      </c>
      <c r="L58" s="26" t="s">
        <v>17</v>
      </c>
      <c r="M58" s="26" t="s">
        <v>17</v>
      </c>
      <c r="N58" s="26" t="s">
        <v>17</v>
      </c>
      <c r="O58" s="27" t="s">
        <v>17</v>
      </c>
      <c r="P58" s="30">
        <f>H58</f>
        <v>1000</v>
      </c>
      <c r="Q58" s="30">
        <f t="shared" ref="Q58:S59" si="20">I58-H58</f>
        <v>500</v>
      </c>
      <c r="R58" s="30">
        <f t="shared" si="20"/>
        <v>1000</v>
      </c>
      <c r="S58" s="30">
        <f t="shared" si="20"/>
        <v>500</v>
      </c>
      <c r="T58" s="30">
        <f t="shared" ref="T58:W59" si="21">P58/3</f>
        <v>333.33333333333331</v>
      </c>
      <c r="U58" s="30">
        <f t="shared" si="21"/>
        <v>166.66666666666666</v>
      </c>
      <c r="V58" s="30">
        <f t="shared" si="21"/>
        <v>333.33333333333331</v>
      </c>
      <c r="W58" s="30">
        <f t="shared" si="21"/>
        <v>166.66666666666666</v>
      </c>
    </row>
    <row r="59" spans="1:23" ht="62.25" customHeight="1">
      <c r="A59" s="18">
        <v>1142</v>
      </c>
      <c r="B59" s="19" t="s">
        <v>57</v>
      </c>
      <c r="C59" s="20"/>
      <c r="D59" s="29">
        <f t="shared" si="19"/>
        <v>1000</v>
      </c>
      <c r="E59" s="29">
        <f t="shared" si="19"/>
        <v>2000</v>
      </c>
      <c r="F59" s="29">
        <f t="shared" si="19"/>
        <v>4000</v>
      </c>
      <c r="G59" s="29">
        <f t="shared" si="19"/>
        <v>5000</v>
      </c>
      <c r="H59" s="33">
        <v>1000</v>
      </c>
      <c r="I59" s="33">
        <v>2000</v>
      </c>
      <c r="J59" s="33">
        <v>4000</v>
      </c>
      <c r="K59" s="34">
        <v>5000</v>
      </c>
      <c r="L59" s="26" t="s">
        <v>17</v>
      </c>
      <c r="M59" s="26" t="s">
        <v>17</v>
      </c>
      <c r="N59" s="26" t="s">
        <v>17</v>
      </c>
      <c r="O59" s="27" t="s">
        <v>17</v>
      </c>
      <c r="P59" s="30">
        <f>H59</f>
        <v>1000</v>
      </c>
      <c r="Q59" s="30">
        <f t="shared" si="20"/>
        <v>1000</v>
      </c>
      <c r="R59" s="30">
        <f t="shared" si="20"/>
        <v>2000</v>
      </c>
      <c r="S59" s="30">
        <f t="shared" si="20"/>
        <v>1000</v>
      </c>
      <c r="T59" s="30">
        <f t="shared" si="21"/>
        <v>333.33333333333331</v>
      </c>
      <c r="U59" s="30">
        <f t="shared" si="21"/>
        <v>333.33333333333331</v>
      </c>
      <c r="V59" s="30">
        <f t="shared" si="21"/>
        <v>666.66666666666663</v>
      </c>
      <c r="W59" s="30">
        <f t="shared" si="21"/>
        <v>333.33333333333331</v>
      </c>
    </row>
    <row r="60" spans="1:23" ht="31.5" hidden="1" customHeight="1">
      <c r="A60" s="18">
        <v>1150</v>
      </c>
      <c r="B60" s="19" t="s">
        <v>58</v>
      </c>
      <c r="C60" s="20" t="s">
        <v>59</v>
      </c>
      <c r="D60" s="21"/>
      <c r="E60" s="21"/>
      <c r="F60" s="21"/>
      <c r="G60" s="21"/>
      <c r="H60" s="21"/>
      <c r="I60" s="21"/>
      <c r="J60" s="21"/>
      <c r="K60" s="23"/>
      <c r="L60" s="26" t="s">
        <v>17</v>
      </c>
      <c r="M60" s="26" t="s">
        <v>17</v>
      </c>
      <c r="N60" s="26" t="s">
        <v>17</v>
      </c>
      <c r="O60" s="27" t="s">
        <v>17</v>
      </c>
      <c r="P60" s="30"/>
      <c r="Q60" s="30"/>
      <c r="R60" s="30"/>
      <c r="S60" s="30"/>
      <c r="T60" s="30"/>
      <c r="U60" s="30"/>
      <c r="V60" s="30"/>
      <c r="W60" s="30"/>
    </row>
    <row r="61" spans="1:23" ht="38.25" hidden="1" customHeight="1">
      <c r="A61" s="18">
        <v>1151</v>
      </c>
      <c r="B61" s="19" t="s">
        <v>60</v>
      </c>
      <c r="C61" s="20"/>
      <c r="D61" s="21"/>
      <c r="E61" s="21"/>
      <c r="F61" s="21"/>
      <c r="G61" s="21"/>
      <c r="H61" s="21"/>
      <c r="I61" s="21"/>
      <c r="J61" s="21"/>
      <c r="K61" s="23"/>
      <c r="L61" s="26" t="s">
        <v>17</v>
      </c>
      <c r="M61" s="26" t="s">
        <v>17</v>
      </c>
      <c r="N61" s="26" t="s">
        <v>17</v>
      </c>
      <c r="O61" s="27" t="s">
        <v>17</v>
      </c>
      <c r="P61" s="30"/>
      <c r="Q61" s="30"/>
      <c r="R61" s="30"/>
      <c r="S61" s="30"/>
      <c r="T61" s="30"/>
      <c r="U61" s="30"/>
      <c r="V61" s="30"/>
      <c r="W61" s="30"/>
    </row>
    <row r="62" spans="1:23" ht="21" hidden="1" customHeight="1">
      <c r="A62" s="18">
        <v>1152</v>
      </c>
      <c r="B62" s="19" t="s">
        <v>61</v>
      </c>
      <c r="C62" s="20"/>
      <c r="D62" s="21"/>
      <c r="E62" s="21"/>
      <c r="F62" s="21"/>
      <c r="G62" s="21"/>
      <c r="H62" s="21"/>
      <c r="I62" s="21"/>
      <c r="J62" s="21"/>
      <c r="K62" s="23"/>
      <c r="L62" s="26" t="s">
        <v>17</v>
      </c>
      <c r="M62" s="26" t="s">
        <v>17</v>
      </c>
      <c r="N62" s="26" t="s">
        <v>17</v>
      </c>
      <c r="O62" s="27" t="s">
        <v>17</v>
      </c>
      <c r="P62" s="30"/>
      <c r="Q62" s="30"/>
      <c r="R62" s="30"/>
      <c r="S62" s="30"/>
      <c r="T62" s="30"/>
      <c r="U62" s="30"/>
      <c r="V62" s="30"/>
      <c r="W62" s="30"/>
    </row>
    <row r="63" spans="1:23" ht="21" hidden="1" customHeight="1">
      <c r="A63" s="18">
        <v>1153</v>
      </c>
      <c r="B63" s="19" t="s">
        <v>62</v>
      </c>
      <c r="C63" s="20"/>
      <c r="D63" s="21"/>
      <c r="E63" s="21"/>
      <c r="F63" s="21"/>
      <c r="G63" s="21"/>
      <c r="H63" s="21"/>
      <c r="I63" s="21"/>
      <c r="J63" s="21"/>
      <c r="K63" s="23"/>
      <c r="L63" s="26" t="s">
        <v>17</v>
      </c>
      <c r="M63" s="26" t="s">
        <v>17</v>
      </c>
      <c r="N63" s="26" t="s">
        <v>17</v>
      </c>
      <c r="O63" s="27" t="s">
        <v>17</v>
      </c>
      <c r="P63" s="30"/>
      <c r="Q63" s="30"/>
      <c r="R63" s="30"/>
      <c r="S63" s="30"/>
      <c r="T63" s="30"/>
      <c r="U63" s="30"/>
      <c r="V63" s="30"/>
      <c r="W63" s="30"/>
    </row>
    <row r="64" spans="1:23" ht="21" hidden="1" customHeight="1">
      <c r="A64" s="18">
        <v>1154</v>
      </c>
      <c r="B64" s="19" t="s">
        <v>63</v>
      </c>
      <c r="C64" s="20"/>
      <c r="D64" s="21"/>
      <c r="E64" s="21"/>
      <c r="F64" s="21"/>
      <c r="G64" s="21"/>
      <c r="H64" s="21"/>
      <c r="I64" s="21"/>
      <c r="J64" s="21"/>
      <c r="K64" s="23"/>
      <c r="L64" s="26" t="s">
        <v>17</v>
      </c>
      <c r="M64" s="26" t="s">
        <v>17</v>
      </c>
      <c r="N64" s="26" t="s">
        <v>17</v>
      </c>
      <c r="O64" s="27" t="s">
        <v>17</v>
      </c>
      <c r="P64" s="30"/>
      <c r="Q64" s="30"/>
      <c r="R64" s="30"/>
      <c r="S64" s="30"/>
      <c r="T64" s="30"/>
      <c r="U64" s="30"/>
      <c r="V64" s="30"/>
      <c r="W64" s="30"/>
    </row>
    <row r="65" spans="1:23" ht="21" hidden="1" customHeight="1">
      <c r="A65" s="18">
        <v>1155</v>
      </c>
      <c r="B65" s="19" t="s">
        <v>64</v>
      </c>
      <c r="C65" s="20"/>
      <c r="D65" s="21"/>
      <c r="E65" s="21"/>
      <c r="F65" s="21"/>
      <c r="G65" s="21"/>
      <c r="H65" s="21"/>
      <c r="I65" s="21"/>
      <c r="J65" s="21"/>
      <c r="K65" s="23"/>
      <c r="L65" s="26" t="s">
        <v>17</v>
      </c>
      <c r="M65" s="26" t="s">
        <v>17</v>
      </c>
      <c r="N65" s="26" t="s">
        <v>17</v>
      </c>
      <c r="O65" s="27" t="s">
        <v>17</v>
      </c>
      <c r="P65" s="30"/>
      <c r="Q65" s="30"/>
      <c r="R65" s="30"/>
      <c r="S65" s="30"/>
      <c r="T65" s="30"/>
      <c r="U65" s="30"/>
      <c r="V65" s="30"/>
      <c r="W65" s="30"/>
    </row>
    <row r="66" spans="1:23" ht="30" customHeight="1">
      <c r="A66" s="18">
        <v>1200</v>
      </c>
      <c r="B66" s="19" t="s">
        <v>65</v>
      </c>
      <c r="C66" s="20" t="s">
        <v>66</v>
      </c>
      <c r="D66" s="29">
        <f>D75+D82</f>
        <v>483707.11050000001</v>
      </c>
      <c r="E66" s="29">
        <f>E67+E69+E71+E73+E75+E82</f>
        <v>932939.61550000007</v>
      </c>
      <c r="F66" s="29">
        <f>F67+F69+F71+F73+F75+F82</f>
        <v>1696673.8289999999</v>
      </c>
      <c r="G66" s="29">
        <f>G67+G69+G71+G73+G75+G82</f>
        <v>1955025.598</v>
      </c>
      <c r="H66" s="29">
        <f>H67+H71+H75</f>
        <v>161016.32500000001</v>
      </c>
      <c r="I66" s="29">
        <f>I67+I71+I75</f>
        <v>322032.65000000002</v>
      </c>
      <c r="J66" s="29">
        <f>J67+J71+J75</f>
        <v>483048.375</v>
      </c>
      <c r="K66" s="78">
        <f>K67+K71+K75</f>
        <v>644065.30000000005</v>
      </c>
      <c r="L66" s="46">
        <f>L82</f>
        <v>322690.7855</v>
      </c>
      <c r="M66" s="27">
        <f>M82</f>
        <v>610906.96550000005</v>
      </c>
      <c r="N66" s="46">
        <f>N82</f>
        <v>1213625.4539999999</v>
      </c>
      <c r="O66" s="27">
        <f>O82+O73</f>
        <v>1310960.298</v>
      </c>
      <c r="P66" s="30"/>
      <c r="Q66" s="30"/>
      <c r="R66" s="30"/>
      <c r="S66" s="30"/>
      <c r="T66" s="30"/>
      <c r="U66" s="30"/>
      <c r="V66" s="30"/>
      <c r="W66" s="30"/>
    </row>
    <row r="67" spans="1:23" ht="27.75" customHeight="1">
      <c r="A67" s="18">
        <v>1210</v>
      </c>
      <c r="B67" s="19" t="s">
        <v>67</v>
      </c>
      <c r="C67" s="20" t="s">
        <v>68</v>
      </c>
      <c r="D67" s="21"/>
      <c r="E67" s="21"/>
      <c r="F67" s="21"/>
      <c r="G67" s="21"/>
      <c r="H67" s="21"/>
      <c r="I67" s="21"/>
      <c r="J67" s="21"/>
      <c r="K67" s="23"/>
      <c r="L67" s="26" t="s">
        <v>17</v>
      </c>
      <c r="M67" s="26" t="s">
        <v>17</v>
      </c>
      <c r="N67" s="26" t="s">
        <v>17</v>
      </c>
      <c r="O67" s="27" t="s">
        <v>17</v>
      </c>
      <c r="P67" s="30"/>
      <c r="Q67" s="30"/>
      <c r="R67" s="30"/>
      <c r="S67" s="30"/>
      <c r="T67" s="30"/>
      <c r="U67" s="30"/>
      <c r="V67" s="30"/>
      <c r="W67" s="30"/>
    </row>
    <row r="68" spans="1:23" ht="50.25" customHeight="1">
      <c r="A68" s="18">
        <v>1211</v>
      </c>
      <c r="B68" s="19" t="s">
        <v>69</v>
      </c>
      <c r="C68" s="20"/>
      <c r="D68" s="21"/>
      <c r="E68" s="21"/>
      <c r="F68" s="21"/>
      <c r="G68" s="21"/>
      <c r="H68" s="21"/>
      <c r="I68" s="21"/>
      <c r="J68" s="21"/>
      <c r="K68" s="23"/>
      <c r="L68" s="26" t="s">
        <v>17</v>
      </c>
      <c r="M68" s="26" t="s">
        <v>17</v>
      </c>
      <c r="N68" s="26" t="s">
        <v>17</v>
      </c>
      <c r="O68" s="27" t="s">
        <v>17</v>
      </c>
      <c r="P68" s="30"/>
      <c r="Q68" s="30"/>
      <c r="R68" s="30"/>
      <c r="S68" s="30"/>
      <c r="T68" s="30"/>
      <c r="U68" s="30"/>
      <c r="V68" s="30"/>
      <c r="W68" s="30"/>
    </row>
    <row r="69" spans="1:23" ht="36.75" customHeight="1">
      <c r="A69" s="18">
        <v>1220</v>
      </c>
      <c r="B69" s="19" t="s">
        <v>70</v>
      </c>
      <c r="C69" s="20" t="s">
        <v>71</v>
      </c>
      <c r="D69" s="21"/>
      <c r="E69" s="21"/>
      <c r="F69" s="21"/>
      <c r="G69" s="21"/>
      <c r="H69" s="21" t="s">
        <v>17</v>
      </c>
      <c r="I69" s="21" t="s">
        <v>17</v>
      </c>
      <c r="J69" s="21" t="s">
        <v>17</v>
      </c>
      <c r="K69" s="23" t="s">
        <v>17</v>
      </c>
      <c r="L69" s="26"/>
      <c r="M69" s="26"/>
      <c r="N69" s="26"/>
      <c r="O69" s="27"/>
      <c r="P69" s="30"/>
      <c r="Q69" s="30"/>
      <c r="R69" s="30"/>
      <c r="S69" s="30"/>
      <c r="T69" s="30"/>
      <c r="U69" s="30"/>
      <c r="V69" s="30"/>
      <c r="W69" s="30"/>
    </row>
    <row r="70" spans="1:23" ht="48.75" customHeight="1">
      <c r="A70" s="18">
        <v>1221</v>
      </c>
      <c r="B70" s="19" t="s">
        <v>72</v>
      </c>
      <c r="C70" s="20"/>
      <c r="D70" s="21"/>
      <c r="E70" s="21"/>
      <c r="F70" s="21"/>
      <c r="G70" s="21"/>
      <c r="H70" s="21" t="s">
        <v>17</v>
      </c>
      <c r="I70" s="21" t="s">
        <v>17</v>
      </c>
      <c r="J70" s="21" t="s">
        <v>17</v>
      </c>
      <c r="K70" s="23" t="s">
        <v>17</v>
      </c>
      <c r="L70" s="26"/>
      <c r="M70" s="26"/>
      <c r="N70" s="26"/>
      <c r="O70" s="27"/>
      <c r="P70" s="30"/>
      <c r="Q70" s="30"/>
      <c r="R70" s="30"/>
      <c r="S70" s="30"/>
      <c r="T70" s="30"/>
      <c r="U70" s="30"/>
      <c r="V70" s="30"/>
      <c r="W70" s="30"/>
    </row>
    <row r="71" spans="1:23" ht="32.25" customHeight="1">
      <c r="A71" s="18">
        <v>1230</v>
      </c>
      <c r="B71" s="19" t="s">
        <v>73</v>
      </c>
      <c r="C71" s="20" t="s">
        <v>74</v>
      </c>
      <c r="D71" s="21"/>
      <c r="E71" s="21"/>
      <c r="F71" s="21"/>
      <c r="G71" s="21"/>
      <c r="H71" s="21"/>
      <c r="I71" s="21"/>
      <c r="J71" s="21"/>
      <c r="K71" s="23"/>
      <c r="L71" s="26" t="s">
        <v>17</v>
      </c>
      <c r="M71" s="26" t="s">
        <v>17</v>
      </c>
      <c r="N71" s="26" t="s">
        <v>17</v>
      </c>
      <c r="O71" s="27" t="s">
        <v>17</v>
      </c>
      <c r="P71" s="30"/>
      <c r="Q71" s="30"/>
      <c r="R71" s="30"/>
      <c r="S71" s="30"/>
      <c r="T71" s="30"/>
      <c r="U71" s="30"/>
      <c r="V71" s="30"/>
      <c r="W71" s="30"/>
    </row>
    <row r="72" spans="1:23" ht="40.5" customHeight="1">
      <c r="A72" s="18">
        <v>1231</v>
      </c>
      <c r="B72" s="19" t="s">
        <v>75</v>
      </c>
      <c r="C72" s="20"/>
      <c r="D72" s="21"/>
      <c r="E72" s="21"/>
      <c r="F72" s="21"/>
      <c r="G72" s="21"/>
      <c r="H72" s="21"/>
      <c r="I72" s="21"/>
      <c r="J72" s="21"/>
      <c r="K72" s="23"/>
      <c r="L72" s="26" t="s">
        <v>17</v>
      </c>
      <c r="M72" s="26" t="s">
        <v>17</v>
      </c>
      <c r="N72" s="26" t="s">
        <v>17</v>
      </c>
      <c r="O72" s="27" t="s">
        <v>17</v>
      </c>
      <c r="P72" s="30"/>
      <c r="Q72" s="30"/>
      <c r="R72" s="30"/>
      <c r="S72" s="30"/>
      <c r="T72" s="30"/>
      <c r="U72" s="30"/>
      <c r="V72" s="30"/>
      <c r="W72" s="30"/>
    </row>
    <row r="73" spans="1:23" ht="42" customHeight="1">
      <c r="A73" s="18">
        <v>1240</v>
      </c>
      <c r="B73" s="19" t="s">
        <v>76</v>
      </c>
      <c r="C73" s="20" t="s">
        <v>77</v>
      </c>
      <c r="D73" s="21">
        <f>D74</f>
        <v>0</v>
      </c>
      <c r="E73" s="21">
        <f>E74</f>
        <v>0</v>
      </c>
      <c r="F73" s="21">
        <f>F74</f>
        <v>0</v>
      </c>
      <c r="G73" s="21">
        <f>G74</f>
        <v>1539</v>
      </c>
      <c r="H73" s="21" t="s">
        <v>17</v>
      </c>
      <c r="I73" s="21" t="s">
        <v>17</v>
      </c>
      <c r="J73" s="21" t="s">
        <v>17</v>
      </c>
      <c r="K73" s="23" t="s">
        <v>17</v>
      </c>
      <c r="L73" s="26">
        <f>L74</f>
        <v>0</v>
      </c>
      <c r="M73" s="26">
        <f>M74</f>
        <v>0</v>
      </c>
      <c r="N73" s="26">
        <f>N74</f>
        <v>0</v>
      </c>
      <c r="O73" s="27">
        <f>O74</f>
        <v>1539</v>
      </c>
      <c r="P73" s="30"/>
      <c r="Q73" s="30"/>
      <c r="R73" s="30"/>
      <c r="S73" s="30"/>
      <c r="T73" s="30"/>
      <c r="U73" s="30"/>
      <c r="V73" s="30"/>
      <c r="W73" s="30"/>
    </row>
    <row r="74" spans="1:23" ht="43.5" customHeight="1">
      <c r="A74" s="18">
        <v>1241</v>
      </c>
      <c r="B74" s="19" t="s">
        <v>78</v>
      </c>
      <c r="C74" s="20"/>
      <c r="D74" s="21">
        <f>L74</f>
        <v>0</v>
      </c>
      <c r="E74" s="21">
        <f>M74</f>
        <v>0</v>
      </c>
      <c r="F74" s="21">
        <f>N74</f>
        <v>0</v>
      </c>
      <c r="G74" s="21">
        <f>O74</f>
        <v>1539</v>
      </c>
      <c r="H74" s="21" t="s">
        <v>17</v>
      </c>
      <c r="I74" s="21" t="s">
        <v>17</v>
      </c>
      <c r="J74" s="21" t="s">
        <v>17</v>
      </c>
      <c r="K74" s="23" t="s">
        <v>17</v>
      </c>
      <c r="L74" s="26"/>
      <c r="M74" s="26"/>
      <c r="N74" s="26"/>
      <c r="O74" s="27">
        <v>1539</v>
      </c>
      <c r="P74" s="30"/>
      <c r="Q74" s="30"/>
      <c r="R74" s="30"/>
      <c r="S74" s="30"/>
      <c r="T74" s="30"/>
      <c r="U74" s="30"/>
      <c r="V74" s="30"/>
      <c r="W74" s="30"/>
    </row>
    <row r="75" spans="1:23" ht="30.75" customHeight="1">
      <c r="A75" s="18">
        <v>1250</v>
      </c>
      <c r="B75" s="19" t="s">
        <v>79</v>
      </c>
      <c r="C75" s="20" t="s">
        <v>80</v>
      </c>
      <c r="D75" s="29">
        <f t="shared" ref="D75:K75" si="22">D76+D77+D80+D81</f>
        <v>161016.32500000001</v>
      </c>
      <c r="E75" s="29">
        <f t="shared" si="22"/>
        <v>322032.65000000002</v>
      </c>
      <c r="F75" s="29">
        <f t="shared" si="22"/>
        <v>483048.375</v>
      </c>
      <c r="G75" s="29">
        <f t="shared" si="22"/>
        <v>644065.30000000005</v>
      </c>
      <c r="H75" s="29">
        <f t="shared" si="22"/>
        <v>161016.32500000001</v>
      </c>
      <c r="I75" s="29">
        <f t="shared" si="22"/>
        <v>322032.65000000002</v>
      </c>
      <c r="J75" s="29">
        <f t="shared" si="22"/>
        <v>483048.375</v>
      </c>
      <c r="K75" s="78">
        <f t="shared" si="22"/>
        <v>644065.30000000005</v>
      </c>
      <c r="L75" s="26" t="s">
        <v>17</v>
      </c>
      <c r="M75" s="26" t="s">
        <v>17</v>
      </c>
      <c r="N75" s="26" t="s">
        <v>17</v>
      </c>
      <c r="O75" s="27" t="s">
        <v>17</v>
      </c>
      <c r="P75" s="30"/>
      <c r="Q75" s="30"/>
      <c r="R75" s="30"/>
      <c r="S75" s="30"/>
      <c r="T75" s="30"/>
      <c r="U75" s="30"/>
      <c r="V75" s="30"/>
      <c r="W75" s="30"/>
    </row>
    <row r="76" spans="1:23" ht="28.5" customHeight="1">
      <c r="A76" s="18">
        <v>1251</v>
      </c>
      <c r="B76" s="19" t="s">
        <v>81</v>
      </c>
      <c r="C76" s="20"/>
      <c r="D76" s="29">
        <f>H76</f>
        <v>160253.72500000001</v>
      </c>
      <c r="E76" s="29">
        <f>I76</f>
        <v>320507.45</v>
      </c>
      <c r="F76" s="29">
        <f>J76</f>
        <v>480761.17499999999</v>
      </c>
      <c r="G76" s="29">
        <f>K76</f>
        <v>641014.9</v>
      </c>
      <c r="H76" s="80">
        <v>160253.72500000001</v>
      </c>
      <c r="I76" s="35">
        <v>320507.45</v>
      </c>
      <c r="J76" s="35">
        <v>480761.17499999999</v>
      </c>
      <c r="K76" s="36">
        <v>641014.9</v>
      </c>
      <c r="L76" s="26" t="s">
        <v>17</v>
      </c>
      <c r="M76" s="26" t="s">
        <v>17</v>
      </c>
      <c r="N76" s="26" t="s">
        <v>17</v>
      </c>
      <c r="O76" s="27" t="s">
        <v>17</v>
      </c>
      <c r="P76" s="30">
        <f>H76</f>
        <v>160253.72500000001</v>
      </c>
      <c r="Q76" s="30">
        <f>I76-H76</f>
        <v>160253.72500000001</v>
      </c>
      <c r="R76" s="30">
        <f>J76-I76</f>
        <v>160253.72499999998</v>
      </c>
      <c r="S76" s="30">
        <f>K76-J76</f>
        <v>160253.72500000003</v>
      </c>
      <c r="T76" s="30">
        <f>P76/3</f>
        <v>53417.908333333333</v>
      </c>
      <c r="U76" s="30">
        <f>Q76/3</f>
        <v>53417.908333333333</v>
      </c>
      <c r="V76" s="30">
        <f>R76/3</f>
        <v>53417.908333333326</v>
      </c>
      <c r="W76" s="30">
        <f>S76/3</f>
        <v>53417.908333333347</v>
      </c>
    </row>
    <row r="77" spans="1:23" ht="26.25" customHeight="1">
      <c r="A77" s="18">
        <v>1252</v>
      </c>
      <c r="B77" s="19" t="s">
        <v>82</v>
      </c>
      <c r="C77" s="20"/>
      <c r="D77" s="29">
        <f>D78+D79</f>
        <v>0</v>
      </c>
      <c r="E77" s="29">
        <f t="shared" ref="E77:K77" si="23">E78+E79</f>
        <v>0</v>
      </c>
      <c r="F77" s="29">
        <f t="shared" si="23"/>
        <v>0</v>
      </c>
      <c r="G77" s="29">
        <f t="shared" si="23"/>
        <v>0</v>
      </c>
      <c r="H77" s="29">
        <f t="shared" si="23"/>
        <v>0</v>
      </c>
      <c r="I77" s="29">
        <f t="shared" si="23"/>
        <v>0</v>
      </c>
      <c r="J77" s="29">
        <f t="shared" si="23"/>
        <v>0</v>
      </c>
      <c r="K77" s="78">
        <f t="shared" si="23"/>
        <v>0</v>
      </c>
      <c r="L77" s="26" t="s">
        <v>17</v>
      </c>
      <c r="M77" s="26" t="s">
        <v>17</v>
      </c>
      <c r="N77" s="26" t="s">
        <v>17</v>
      </c>
      <c r="O77" s="27" t="s">
        <v>17</v>
      </c>
      <c r="P77" s="30"/>
      <c r="Q77" s="30"/>
      <c r="R77" s="30"/>
      <c r="S77" s="30"/>
      <c r="T77" s="30"/>
      <c r="U77" s="30"/>
      <c r="V77" s="30"/>
      <c r="W77" s="30"/>
    </row>
    <row r="78" spans="1:23" ht="39.75" customHeight="1">
      <c r="A78" s="18">
        <v>1253</v>
      </c>
      <c r="B78" s="19" t="s">
        <v>83</v>
      </c>
      <c r="C78" s="20"/>
      <c r="D78" s="29">
        <f>H78</f>
        <v>0</v>
      </c>
      <c r="E78" s="29">
        <f>I78</f>
        <v>0</v>
      </c>
      <c r="F78" s="29">
        <f>J78</f>
        <v>0</v>
      </c>
      <c r="G78" s="29">
        <f>K78</f>
        <v>0</v>
      </c>
      <c r="H78" s="29">
        <v>0</v>
      </c>
      <c r="I78" s="29">
        <v>0</v>
      </c>
      <c r="J78" s="29">
        <v>0</v>
      </c>
      <c r="K78" s="78">
        <v>0</v>
      </c>
      <c r="L78" s="26" t="s">
        <v>17</v>
      </c>
      <c r="M78" s="26" t="s">
        <v>17</v>
      </c>
      <c r="N78" s="26" t="s">
        <v>17</v>
      </c>
      <c r="O78" s="27" t="s">
        <v>17</v>
      </c>
      <c r="P78" s="30"/>
      <c r="Q78" s="30"/>
      <c r="R78" s="30"/>
      <c r="S78" s="30"/>
      <c r="T78" s="30"/>
      <c r="U78" s="30"/>
      <c r="V78" s="30"/>
      <c r="W78" s="30"/>
    </row>
    <row r="79" spans="1:23" ht="15.75" customHeight="1">
      <c r="A79" s="18">
        <v>1254</v>
      </c>
      <c r="B79" s="19" t="s">
        <v>84</v>
      </c>
      <c r="C79" s="20"/>
      <c r="D79" s="29">
        <f t="shared" ref="D79:G80" si="24">H79</f>
        <v>0</v>
      </c>
      <c r="E79" s="29">
        <f t="shared" si="24"/>
        <v>0</v>
      </c>
      <c r="F79" s="29">
        <f t="shared" si="24"/>
        <v>0</v>
      </c>
      <c r="G79" s="29">
        <f t="shared" si="24"/>
        <v>0</v>
      </c>
      <c r="H79" s="81">
        <v>0</v>
      </c>
      <c r="I79" s="81">
        <v>0</v>
      </c>
      <c r="J79" s="81">
        <v>0</v>
      </c>
      <c r="K79" s="82">
        <v>0</v>
      </c>
      <c r="L79" s="26" t="s">
        <v>17</v>
      </c>
      <c r="M79" s="26" t="s">
        <v>17</v>
      </c>
      <c r="N79" s="26" t="s">
        <v>17</v>
      </c>
      <c r="O79" s="27" t="s">
        <v>17</v>
      </c>
      <c r="P79" s="30"/>
      <c r="Q79" s="30"/>
      <c r="R79" s="30"/>
      <c r="S79" s="30"/>
      <c r="T79" s="30"/>
      <c r="U79" s="30"/>
      <c r="V79" s="30"/>
      <c r="W79" s="30"/>
    </row>
    <row r="80" spans="1:23" ht="24.75" customHeight="1">
      <c r="A80" s="18">
        <v>1255</v>
      </c>
      <c r="B80" s="19" t="s">
        <v>85</v>
      </c>
      <c r="C80" s="20"/>
      <c r="D80" s="29">
        <f t="shared" si="24"/>
        <v>762.6</v>
      </c>
      <c r="E80" s="29">
        <f t="shared" si="24"/>
        <v>1525.2</v>
      </c>
      <c r="F80" s="29">
        <f t="shared" si="24"/>
        <v>2287.1999999999998</v>
      </c>
      <c r="G80" s="29">
        <f t="shared" si="24"/>
        <v>3050.4</v>
      </c>
      <c r="H80" s="33">
        <v>762.6</v>
      </c>
      <c r="I80" s="33">
        <v>1525.2</v>
      </c>
      <c r="J80" s="33">
        <v>2287.1999999999998</v>
      </c>
      <c r="K80" s="34">
        <v>3050.4</v>
      </c>
      <c r="L80" s="26" t="s">
        <v>17</v>
      </c>
      <c r="M80" s="26" t="s">
        <v>17</v>
      </c>
      <c r="N80" s="26" t="s">
        <v>17</v>
      </c>
      <c r="O80" s="27" t="s">
        <v>17</v>
      </c>
      <c r="P80" s="30">
        <f>H80</f>
        <v>762.6</v>
      </c>
      <c r="Q80" s="30">
        <f>I80-H80</f>
        <v>762.6</v>
      </c>
      <c r="R80" s="30">
        <f>J80-I80</f>
        <v>761.99999999999977</v>
      </c>
      <c r="S80" s="30">
        <f>K80-J80</f>
        <v>763.20000000000027</v>
      </c>
      <c r="T80" s="30">
        <f>P80/3</f>
        <v>254.20000000000002</v>
      </c>
      <c r="U80" s="30">
        <f>Q80/3</f>
        <v>254.20000000000002</v>
      </c>
      <c r="V80" s="30">
        <f>R80/3</f>
        <v>253.99999999999991</v>
      </c>
      <c r="W80" s="30">
        <f>S80/3</f>
        <v>254.40000000000009</v>
      </c>
    </row>
    <row r="81" spans="1:23" ht="28.5" customHeight="1">
      <c r="A81" s="18">
        <v>1256</v>
      </c>
      <c r="B81" s="19" t="s">
        <v>86</v>
      </c>
      <c r="C81" s="20"/>
      <c r="D81" s="21"/>
      <c r="E81" s="21"/>
      <c r="F81" s="21"/>
      <c r="G81" s="21"/>
      <c r="H81" s="21"/>
      <c r="I81" s="21"/>
      <c r="J81" s="21"/>
      <c r="K81" s="23"/>
      <c r="L81" s="26" t="s">
        <v>17</v>
      </c>
      <c r="M81" s="26" t="s">
        <v>17</v>
      </c>
      <c r="N81" s="26" t="s">
        <v>17</v>
      </c>
      <c r="O81" s="27" t="s">
        <v>17</v>
      </c>
      <c r="P81" s="30"/>
      <c r="Q81" s="30"/>
      <c r="R81" s="30"/>
      <c r="S81" s="30"/>
      <c r="T81" s="30"/>
      <c r="U81" s="30"/>
      <c r="V81" s="30"/>
      <c r="W81" s="30"/>
    </row>
    <row r="82" spans="1:23" ht="30.75" customHeight="1">
      <c r="A82" s="18">
        <v>1260</v>
      </c>
      <c r="B82" s="19" t="s">
        <v>87</v>
      </c>
      <c r="C82" s="20" t="s">
        <v>88</v>
      </c>
      <c r="D82" s="29">
        <f>D83+D84</f>
        <v>322690.7855</v>
      </c>
      <c r="E82" s="29">
        <f>E83+E84</f>
        <v>610906.96550000005</v>
      </c>
      <c r="F82" s="29">
        <f>F83+F84</f>
        <v>1213625.4539999999</v>
      </c>
      <c r="G82" s="29">
        <f>G83+G84</f>
        <v>1309421.298</v>
      </c>
      <c r="H82" s="21" t="s">
        <v>17</v>
      </c>
      <c r="I82" s="21" t="s">
        <v>17</v>
      </c>
      <c r="J82" s="21" t="s">
        <v>17</v>
      </c>
      <c r="K82" s="23" t="s">
        <v>17</v>
      </c>
      <c r="L82" s="25">
        <f>L83+L84</f>
        <v>322690.7855</v>
      </c>
      <c r="M82" s="26">
        <f>M83+M84</f>
        <v>610906.96550000005</v>
      </c>
      <c r="N82" s="26">
        <f>N83+N84</f>
        <v>1213625.4539999999</v>
      </c>
      <c r="O82" s="26">
        <f>O83+O84</f>
        <v>1309421.298</v>
      </c>
      <c r="P82" s="30"/>
      <c r="Q82" s="30"/>
      <c r="R82" s="30"/>
      <c r="S82" s="30"/>
      <c r="T82" s="30"/>
      <c r="U82" s="30"/>
      <c r="V82" s="30"/>
      <c r="W82" s="30"/>
    </row>
    <row r="83" spans="1:23" ht="33.75" customHeight="1">
      <c r="A83" s="18">
        <v>1261</v>
      </c>
      <c r="B83" s="19" t="s">
        <v>89</v>
      </c>
      <c r="C83" s="20"/>
      <c r="D83" s="29">
        <f>L83</f>
        <v>322690.7855</v>
      </c>
      <c r="E83" s="29">
        <f>M83</f>
        <v>610906.96550000005</v>
      </c>
      <c r="F83" s="29">
        <f>N83</f>
        <v>1213625.4539999999</v>
      </c>
      <c r="G83" s="29">
        <f>O83</f>
        <v>1309421.298</v>
      </c>
      <c r="H83" s="21" t="s">
        <v>17</v>
      </c>
      <c r="I83" s="21" t="s">
        <v>17</v>
      </c>
      <c r="J83" s="21" t="s">
        <v>17</v>
      </c>
      <c r="K83" s="23" t="s">
        <v>17</v>
      </c>
      <c r="L83" s="25">
        <v>322690.7855</v>
      </c>
      <c r="M83" s="26">
        <v>610906.96550000005</v>
      </c>
      <c r="N83" s="26">
        <v>1213625.4539999999</v>
      </c>
      <c r="O83" s="26">
        <v>1309421.298</v>
      </c>
      <c r="P83" s="30"/>
      <c r="Q83" s="30"/>
      <c r="R83" s="30"/>
      <c r="S83" s="30"/>
      <c r="T83" s="30"/>
      <c r="U83" s="30"/>
      <c r="V83" s="30"/>
      <c r="W83" s="30"/>
    </row>
    <row r="84" spans="1:23" ht="30.75" customHeight="1">
      <c r="A84" s="18">
        <v>1262</v>
      </c>
      <c r="B84" s="19" t="s">
        <v>90</v>
      </c>
      <c r="C84" s="20"/>
      <c r="D84" s="21"/>
      <c r="E84" s="21"/>
      <c r="F84" s="21"/>
      <c r="G84" s="21"/>
      <c r="H84" s="21" t="s">
        <v>17</v>
      </c>
      <c r="I84" s="21" t="s">
        <v>17</v>
      </c>
      <c r="J84" s="21" t="s">
        <v>17</v>
      </c>
      <c r="K84" s="23" t="s">
        <v>17</v>
      </c>
      <c r="L84" s="26"/>
      <c r="M84" s="26"/>
      <c r="N84" s="26"/>
      <c r="O84" s="27"/>
      <c r="P84" s="30"/>
      <c r="Q84" s="30"/>
      <c r="R84" s="30"/>
      <c r="S84" s="30"/>
      <c r="T84" s="30"/>
      <c r="U84" s="30"/>
      <c r="V84" s="30"/>
      <c r="W84" s="30"/>
    </row>
    <row r="85" spans="1:23" ht="37.5" customHeight="1">
      <c r="A85" s="18">
        <v>1300</v>
      </c>
      <c r="B85" s="19" t="s">
        <v>91</v>
      </c>
      <c r="C85" s="20" t="s">
        <v>92</v>
      </c>
      <c r="D85" s="29">
        <f>D86+D88+D90+D95+D99+D129+D132+D135+D138</f>
        <v>322954.37579999998</v>
      </c>
      <c r="E85" s="29">
        <f>E86+E88+E90+E95+E99+E129+E132+E135+E138</f>
        <v>748710.87630000012</v>
      </c>
      <c r="F85" s="29">
        <f>F86+F88+F90+F95+F99+F129+F132+F135+F138</f>
        <v>785559.27430000005</v>
      </c>
      <c r="G85" s="29">
        <f>G86+G88+G90+G95+G99+G129+G132+G135+G138</f>
        <v>903010.63130000012</v>
      </c>
      <c r="H85" s="29">
        <f>H88+H90+H95+H99+H129+H132+H138</f>
        <v>39375.851999999999</v>
      </c>
      <c r="I85" s="29">
        <f>I88+I90+I95+I99+I129+I132+I138</f>
        <v>81229.191999999995</v>
      </c>
      <c r="J85" s="21">
        <f>J88+J90+J95+J99+J129+J132+J138</f>
        <v>98077.59</v>
      </c>
      <c r="K85" s="78">
        <f>K88+K90+K95+K99+K129+K132+K138</f>
        <v>140528.94699999999</v>
      </c>
      <c r="L85" s="25">
        <f>L86+L135+L138</f>
        <v>283578.52379999997</v>
      </c>
      <c r="M85" s="26">
        <f>M86+M135+M138</f>
        <v>667481.68430000008</v>
      </c>
      <c r="N85" s="25">
        <f>N86+N135+N138</f>
        <v>687481.68430000008</v>
      </c>
      <c r="O85" s="46">
        <f>O86+O135+O138</f>
        <v>762481.68430000008</v>
      </c>
      <c r="P85" s="30"/>
      <c r="Q85" s="30"/>
      <c r="R85" s="30"/>
      <c r="S85" s="30"/>
      <c r="T85" s="30"/>
      <c r="U85" s="30"/>
      <c r="V85" s="30"/>
      <c r="W85" s="30"/>
    </row>
    <row r="86" spans="1:23" ht="15.75" customHeight="1">
      <c r="A86" s="18">
        <v>1310</v>
      </c>
      <c r="B86" s="19" t="s">
        <v>93</v>
      </c>
      <c r="C86" s="20" t="s">
        <v>94</v>
      </c>
      <c r="D86" s="21"/>
      <c r="E86" s="21"/>
      <c r="F86" s="21"/>
      <c r="G86" s="21"/>
      <c r="H86" s="21" t="s">
        <v>17</v>
      </c>
      <c r="I86" s="21" t="s">
        <v>17</v>
      </c>
      <c r="J86" s="21" t="s">
        <v>17</v>
      </c>
      <c r="K86" s="23" t="s">
        <v>17</v>
      </c>
      <c r="L86" s="26"/>
      <c r="M86" s="26"/>
      <c r="N86" s="26"/>
      <c r="O86" s="27"/>
      <c r="P86" s="30"/>
      <c r="Q86" s="30"/>
      <c r="R86" s="30"/>
      <c r="S86" s="30"/>
      <c r="T86" s="30"/>
      <c r="U86" s="30"/>
      <c r="V86" s="30"/>
      <c r="W86" s="30"/>
    </row>
    <row r="87" spans="1:23" ht="39" customHeight="1">
      <c r="A87" s="18">
        <v>1311</v>
      </c>
      <c r="B87" s="19" t="s">
        <v>95</v>
      </c>
      <c r="C87" s="20"/>
      <c r="D87" s="21"/>
      <c r="E87" s="21"/>
      <c r="F87" s="21"/>
      <c r="G87" s="21"/>
      <c r="H87" s="21" t="s">
        <v>17</v>
      </c>
      <c r="I87" s="21" t="s">
        <v>17</v>
      </c>
      <c r="J87" s="21" t="s">
        <v>17</v>
      </c>
      <c r="K87" s="23" t="s">
        <v>17</v>
      </c>
      <c r="L87" s="26"/>
      <c r="M87" s="26"/>
      <c r="N87" s="26"/>
      <c r="O87" s="27"/>
      <c r="P87" s="30"/>
      <c r="Q87" s="30"/>
      <c r="R87" s="30"/>
      <c r="S87" s="30"/>
      <c r="T87" s="30"/>
      <c r="U87" s="30"/>
      <c r="V87" s="30"/>
      <c r="W87" s="30"/>
    </row>
    <row r="88" spans="1:23" ht="16.5" customHeight="1">
      <c r="A88" s="18">
        <v>1320</v>
      </c>
      <c r="B88" s="19" t="s">
        <v>96</v>
      </c>
      <c r="C88" s="20" t="s">
        <v>97</v>
      </c>
      <c r="D88" s="21"/>
      <c r="E88" s="21"/>
      <c r="F88" s="21"/>
      <c r="G88" s="21"/>
      <c r="H88" s="21"/>
      <c r="I88" s="21"/>
      <c r="J88" s="21"/>
      <c r="K88" s="23"/>
      <c r="L88" s="26" t="s">
        <v>17</v>
      </c>
      <c r="M88" s="26" t="s">
        <v>17</v>
      </c>
      <c r="N88" s="26" t="s">
        <v>17</v>
      </c>
      <c r="O88" s="27" t="s">
        <v>17</v>
      </c>
      <c r="P88" s="30"/>
      <c r="Q88" s="30"/>
      <c r="R88" s="30"/>
      <c r="S88" s="30"/>
      <c r="T88" s="30"/>
      <c r="U88" s="30"/>
      <c r="V88" s="30"/>
      <c r="W88" s="30"/>
    </row>
    <row r="89" spans="1:23" ht="33.75" customHeight="1">
      <c r="A89" s="18">
        <v>1321</v>
      </c>
      <c r="B89" s="19" t="s">
        <v>98</v>
      </c>
      <c r="C89" s="20"/>
      <c r="D89" s="21"/>
      <c r="E89" s="21"/>
      <c r="F89" s="21"/>
      <c r="G89" s="21"/>
      <c r="H89" s="21"/>
      <c r="I89" s="21"/>
      <c r="J89" s="21"/>
      <c r="K89" s="23"/>
      <c r="L89" s="26" t="s">
        <v>17</v>
      </c>
      <c r="M89" s="26" t="s">
        <v>17</v>
      </c>
      <c r="N89" s="26" t="s">
        <v>17</v>
      </c>
      <c r="O89" s="27" t="s">
        <v>17</v>
      </c>
      <c r="P89" s="30"/>
      <c r="Q89" s="30"/>
      <c r="R89" s="30"/>
      <c r="S89" s="30"/>
      <c r="T89" s="30"/>
      <c r="U89" s="30"/>
      <c r="V89" s="30"/>
      <c r="W89" s="30"/>
    </row>
    <row r="90" spans="1:23" ht="34.5" customHeight="1">
      <c r="A90" s="18">
        <v>1330</v>
      </c>
      <c r="B90" s="19" t="s">
        <v>99</v>
      </c>
      <c r="C90" s="20" t="s">
        <v>100</v>
      </c>
      <c r="D90" s="29">
        <f t="shared" ref="D90:K90" si="25">D91+D92+D93+D94</f>
        <v>10027.5</v>
      </c>
      <c r="E90" s="29">
        <f t="shared" si="25"/>
        <v>11515</v>
      </c>
      <c r="F90" s="29">
        <f t="shared" si="25"/>
        <v>12800</v>
      </c>
      <c r="G90" s="29">
        <f t="shared" si="25"/>
        <v>14963.9</v>
      </c>
      <c r="H90" s="29">
        <f t="shared" si="25"/>
        <v>10027.5</v>
      </c>
      <c r="I90" s="29">
        <f t="shared" si="25"/>
        <v>11515</v>
      </c>
      <c r="J90" s="29">
        <f t="shared" si="25"/>
        <v>12800</v>
      </c>
      <c r="K90" s="78">
        <f t="shared" si="25"/>
        <v>14963.9</v>
      </c>
      <c r="L90" s="26" t="s">
        <v>17</v>
      </c>
      <c r="M90" s="26" t="s">
        <v>17</v>
      </c>
      <c r="N90" s="26" t="s">
        <v>17</v>
      </c>
      <c r="O90" s="27" t="s">
        <v>17</v>
      </c>
      <c r="P90" s="30"/>
      <c r="Q90" s="30"/>
      <c r="R90" s="30"/>
      <c r="S90" s="30"/>
      <c r="T90" s="30"/>
      <c r="U90" s="30"/>
      <c r="V90" s="30"/>
      <c r="W90" s="30"/>
    </row>
    <row r="91" spans="1:23" ht="23.25" customHeight="1">
      <c r="A91" s="18">
        <v>1331</v>
      </c>
      <c r="B91" s="19" t="s">
        <v>101</v>
      </c>
      <c r="C91" s="20"/>
      <c r="D91" s="29">
        <f>H91</f>
        <v>9020</v>
      </c>
      <c r="E91" s="29">
        <f>I91</f>
        <v>9500</v>
      </c>
      <c r="F91" s="29">
        <f>J91</f>
        <v>10000</v>
      </c>
      <c r="G91" s="29">
        <f>K91</f>
        <v>11313.9</v>
      </c>
      <c r="H91" s="77">
        <v>9020</v>
      </c>
      <c r="I91" s="33">
        <v>9500</v>
      </c>
      <c r="J91" s="33">
        <v>10000</v>
      </c>
      <c r="K91" s="51">
        <v>11313.9</v>
      </c>
      <c r="L91" s="26" t="s">
        <v>17</v>
      </c>
      <c r="M91" s="26" t="s">
        <v>17</v>
      </c>
      <c r="N91" s="26" t="s">
        <v>17</v>
      </c>
      <c r="O91" s="27" t="s">
        <v>17</v>
      </c>
      <c r="P91" s="30">
        <f>H91</f>
        <v>9020</v>
      </c>
      <c r="Q91" s="30">
        <f>I91-H91</f>
        <v>480</v>
      </c>
      <c r="R91" s="30">
        <f>J91-I91</f>
        <v>500</v>
      </c>
      <c r="S91" s="30">
        <f>K91-J91</f>
        <v>1313.8999999999996</v>
      </c>
      <c r="T91" s="30">
        <f>P91/3</f>
        <v>3006.6666666666665</v>
      </c>
      <c r="U91" s="30">
        <f>Q91/3</f>
        <v>160</v>
      </c>
      <c r="V91" s="30">
        <f>R91/3</f>
        <v>166.66666666666666</v>
      </c>
      <c r="W91" s="30">
        <f>S91/3</f>
        <v>437.96666666666653</v>
      </c>
    </row>
    <row r="92" spans="1:23" ht="30" customHeight="1">
      <c r="A92" s="18">
        <v>1332</v>
      </c>
      <c r="B92" s="19" t="s">
        <v>102</v>
      </c>
      <c r="C92" s="20"/>
      <c r="D92" s="21"/>
      <c r="E92" s="21"/>
      <c r="F92" s="21"/>
      <c r="G92" s="21"/>
      <c r="H92" s="21"/>
      <c r="I92" s="21"/>
      <c r="J92" s="21"/>
      <c r="K92" s="23"/>
      <c r="L92" s="26" t="s">
        <v>17</v>
      </c>
      <c r="M92" s="26" t="s">
        <v>17</v>
      </c>
      <c r="N92" s="26" t="s">
        <v>17</v>
      </c>
      <c r="O92" s="27" t="s">
        <v>17</v>
      </c>
      <c r="P92" s="30"/>
      <c r="Q92" s="30"/>
      <c r="R92" s="30"/>
      <c r="S92" s="30"/>
      <c r="T92" s="30"/>
      <c r="U92" s="30"/>
      <c r="V92" s="30"/>
      <c r="W92" s="30"/>
    </row>
    <row r="93" spans="1:23" ht="39.75" customHeight="1">
      <c r="A93" s="18">
        <v>1333</v>
      </c>
      <c r="B93" s="19" t="s">
        <v>103</v>
      </c>
      <c r="C93" s="20"/>
      <c r="D93" s="29">
        <f t="shared" ref="D93:G94" si="26">H93</f>
        <v>600</v>
      </c>
      <c r="E93" s="29">
        <f t="shared" si="26"/>
        <v>1200</v>
      </c>
      <c r="F93" s="29">
        <f t="shared" si="26"/>
        <v>1800</v>
      </c>
      <c r="G93" s="29">
        <f t="shared" si="26"/>
        <v>2500</v>
      </c>
      <c r="H93" s="77">
        <v>600</v>
      </c>
      <c r="I93" s="33">
        <v>1200</v>
      </c>
      <c r="J93" s="33">
        <v>1800</v>
      </c>
      <c r="K93" s="34">
        <v>2500</v>
      </c>
      <c r="L93" s="26" t="s">
        <v>17</v>
      </c>
      <c r="M93" s="26" t="s">
        <v>17</v>
      </c>
      <c r="N93" s="26" t="s">
        <v>17</v>
      </c>
      <c r="O93" s="27" t="s">
        <v>17</v>
      </c>
      <c r="P93" s="30">
        <f>H93</f>
        <v>600</v>
      </c>
      <c r="Q93" s="30">
        <f t="shared" ref="Q93:S94" si="27">I93-H93</f>
        <v>600</v>
      </c>
      <c r="R93" s="30">
        <f t="shared" si="27"/>
        <v>600</v>
      </c>
      <c r="S93" s="30">
        <f t="shared" si="27"/>
        <v>700</v>
      </c>
      <c r="T93" s="30">
        <f t="shared" ref="T93:W94" si="28">P93/3</f>
        <v>200</v>
      </c>
      <c r="U93" s="30">
        <f t="shared" si="28"/>
        <v>200</v>
      </c>
      <c r="V93" s="30">
        <f t="shared" si="28"/>
        <v>200</v>
      </c>
      <c r="W93" s="30">
        <f t="shared" si="28"/>
        <v>233.33333333333334</v>
      </c>
    </row>
    <row r="94" spans="1:23" ht="19.5" customHeight="1">
      <c r="A94" s="18">
        <v>1334</v>
      </c>
      <c r="B94" s="19" t="s">
        <v>104</v>
      </c>
      <c r="C94" s="20"/>
      <c r="D94" s="29">
        <f t="shared" si="26"/>
        <v>407.5</v>
      </c>
      <c r="E94" s="29">
        <f t="shared" si="26"/>
        <v>815</v>
      </c>
      <c r="F94" s="29">
        <f t="shared" si="26"/>
        <v>1000</v>
      </c>
      <c r="G94" s="29">
        <f t="shared" si="26"/>
        <v>1150</v>
      </c>
      <c r="H94" s="77">
        <v>407.5</v>
      </c>
      <c r="I94" s="33">
        <v>815</v>
      </c>
      <c r="J94" s="33">
        <v>1000</v>
      </c>
      <c r="K94" s="34">
        <v>1150</v>
      </c>
      <c r="L94" s="26" t="s">
        <v>17</v>
      </c>
      <c r="M94" s="26" t="s">
        <v>17</v>
      </c>
      <c r="N94" s="26" t="s">
        <v>17</v>
      </c>
      <c r="O94" s="27" t="s">
        <v>17</v>
      </c>
      <c r="P94" s="30">
        <f>H94</f>
        <v>407.5</v>
      </c>
      <c r="Q94" s="30">
        <f t="shared" si="27"/>
        <v>407.5</v>
      </c>
      <c r="R94" s="30">
        <f t="shared" si="27"/>
        <v>185</v>
      </c>
      <c r="S94" s="30">
        <f t="shared" si="27"/>
        <v>150</v>
      </c>
      <c r="T94" s="30">
        <f t="shared" si="28"/>
        <v>135.83333333333334</v>
      </c>
      <c r="U94" s="30">
        <f t="shared" si="28"/>
        <v>135.83333333333334</v>
      </c>
      <c r="V94" s="30">
        <f t="shared" si="28"/>
        <v>61.666666666666664</v>
      </c>
      <c r="W94" s="30">
        <f t="shared" si="28"/>
        <v>50</v>
      </c>
    </row>
    <row r="95" spans="1:23" ht="33.75" customHeight="1">
      <c r="A95" s="18">
        <v>1340</v>
      </c>
      <c r="B95" s="19" t="s">
        <v>105</v>
      </c>
      <c r="C95" s="20" t="s">
        <v>106</v>
      </c>
      <c r="D95" s="29">
        <f>D96+D97+D98</f>
        <v>999.75</v>
      </c>
      <c r="E95" s="29">
        <f t="shared" ref="E95:K95" si="29">E96+E97+E98</f>
        <v>1999.5</v>
      </c>
      <c r="F95" s="29">
        <f t="shared" si="29"/>
        <v>2799.25</v>
      </c>
      <c r="G95" s="29">
        <f t="shared" si="29"/>
        <v>3399</v>
      </c>
      <c r="H95" s="29">
        <f>H96+H97+H98</f>
        <v>999.75</v>
      </c>
      <c r="I95" s="29">
        <f t="shared" si="29"/>
        <v>1999.5</v>
      </c>
      <c r="J95" s="29">
        <f t="shared" si="29"/>
        <v>2799.25</v>
      </c>
      <c r="K95" s="78">
        <f t="shared" si="29"/>
        <v>3399</v>
      </c>
      <c r="L95" s="26" t="s">
        <v>17</v>
      </c>
      <c r="M95" s="26" t="s">
        <v>17</v>
      </c>
      <c r="N95" s="26" t="s">
        <v>17</v>
      </c>
      <c r="O95" s="27" t="s">
        <v>17</v>
      </c>
      <c r="P95" s="30"/>
      <c r="Q95" s="30"/>
      <c r="R95" s="30"/>
      <c r="S95" s="30"/>
      <c r="T95" s="30"/>
      <c r="U95" s="30"/>
      <c r="V95" s="30"/>
      <c r="W95" s="30"/>
    </row>
    <row r="96" spans="1:23" ht="63" customHeight="1">
      <c r="A96" s="18">
        <v>1341</v>
      </c>
      <c r="B96" s="19" t="s">
        <v>107</v>
      </c>
      <c r="C96" s="20"/>
      <c r="D96" s="21"/>
      <c r="E96" s="21"/>
      <c r="F96" s="21"/>
      <c r="G96" s="21"/>
      <c r="H96" s="57"/>
      <c r="I96" s="57"/>
      <c r="J96" s="57"/>
      <c r="K96" s="83"/>
      <c r="L96" s="26" t="s">
        <v>17</v>
      </c>
      <c r="M96" s="26" t="s">
        <v>17</v>
      </c>
      <c r="N96" s="26" t="s">
        <v>17</v>
      </c>
      <c r="O96" s="27" t="s">
        <v>17</v>
      </c>
      <c r="P96" s="30"/>
      <c r="Q96" s="30"/>
      <c r="R96" s="30"/>
      <c r="S96" s="30"/>
      <c r="T96" s="30"/>
      <c r="U96" s="30"/>
      <c r="V96" s="30"/>
      <c r="W96" s="30"/>
    </row>
    <row r="97" spans="1:23" ht="49.5" customHeight="1">
      <c r="A97" s="18">
        <v>1342</v>
      </c>
      <c r="B97" s="19" t="s">
        <v>108</v>
      </c>
      <c r="C97" s="20"/>
      <c r="D97" s="29">
        <f t="shared" ref="D97:G98" si="30">H97</f>
        <v>499.75</v>
      </c>
      <c r="E97" s="29">
        <f t="shared" si="30"/>
        <v>999.5</v>
      </c>
      <c r="F97" s="29">
        <f t="shared" si="30"/>
        <v>1499.25</v>
      </c>
      <c r="G97" s="29">
        <f t="shared" si="30"/>
        <v>1999</v>
      </c>
      <c r="H97" s="33">
        <v>499.75</v>
      </c>
      <c r="I97" s="33">
        <v>999.5</v>
      </c>
      <c r="J97" s="33">
        <v>1499.25</v>
      </c>
      <c r="K97" s="34">
        <v>1999</v>
      </c>
      <c r="L97" s="26" t="s">
        <v>17</v>
      </c>
      <c r="M97" s="26" t="s">
        <v>17</v>
      </c>
      <c r="N97" s="26" t="s">
        <v>17</v>
      </c>
      <c r="O97" s="27" t="s">
        <v>17</v>
      </c>
      <c r="P97" s="30">
        <f>H97</f>
        <v>499.75</v>
      </c>
      <c r="Q97" s="30">
        <f t="shared" ref="Q97:S98" si="31">I97-H97</f>
        <v>499.75</v>
      </c>
      <c r="R97" s="30">
        <f t="shared" si="31"/>
        <v>499.75</v>
      </c>
      <c r="S97" s="30">
        <f t="shared" si="31"/>
        <v>499.75</v>
      </c>
      <c r="T97" s="30">
        <f t="shared" ref="T97:W98" si="32">P97/3</f>
        <v>166.58333333333334</v>
      </c>
      <c r="U97" s="30">
        <f t="shared" si="32"/>
        <v>166.58333333333334</v>
      </c>
      <c r="V97" s="30">
        <f t="shared" si="32"/>
        <v>166.58333333333334</v>
      </c>
      <c r="W97" s="30">
        <f t="shared" si="32"/>
        <v>166.58333333333334</v>
      </c>
    </row>
    <row r="98" spans="1:23" ht="48" customHeight="1">
      <c r="A98" s="18">
        <v>1343</v>
      </c>
      <c r="B98" s="19" t="s">
        <v>109</v>
      </c>
      <c r="C98" s="20"/>
      <c r="D98" s="29">
        <f t="shared" si="30"/>
        <v>500</v>
      </c>
      <c r="E98" s="29">
        <f t="shared" si="30"/>
        <v>1000</v>
      </c>
      <c r="F98" s="29">
        <f t="shared" si="30"/>
        <v>1300</v>
      </c>
      <c r="G98" s="29">
        <f t="shared" si="30"/>
        <v>1400</v>
      </c>
      <c r="H98" s="33">
        <v>500</v>
      </c>
      <c r="I98" s="33">
        <v>1000</v>
      </c>
      <c r="J98" s="33">
        <v>1300</v>
      </c>
      <c r="K98" s="34">
        <v>1400</v>
      </c>
      <c r="L98" s="26" t="s">
        <v>17</v>
      </c>
      <c r="M98" s="26" t="s">
        <v>17</v>
      </c>
      <c r="N98" s="26" t="s">
        <v>17</v>
      </c>
      <c r="O98" s="27" t="s">
        <v>17</v>
      </c>
      <c r="P98" s="30">
        <f>H98</f>
        <v>500</v>
      </c>
      <c r="Q98" s="30">
        <f t="shared" si="31"/>
        <v>500</v>
      </c>
      <c r="R98" s="30">
        <f t="shared" si="31"/>
        <v>300</v>
      </c>
      <c r="S98" s="30">
        <f t="shared" si="31"/>
        <v>100</v>
      </c>
      <c r="T98" s="30">
        <f t="shared" si="32"/>
        <v>166.66666666666666</v>
      </c>
      <c r="U98" s="30">
        <f t="shared" si="32"/>
        <v>166.66666666666666</v>
      </c>
      <c r="V98" s="30">
        <f t="shared" si="32"/>
        <v>100</v>
      </c>
      <c r="W98" s="30">
        <f t="shared" si="32"/>
        <v>33.333333333333336</v>
      </c>
    </row>
    <row r="99" spans="1:23" ht="23.25" customHeight="1">
      <c r="A99" s="18">
        <v>1350</v>
      </c>
      <c r="B99" s="19" t="s">
        <v>110</v>
      </c>
      <c r="C99" s="20" t="s">
        <v>111</v>
      </c>
      <c r="D99" s="29">
        <f>D100+D127+D128</f>
        <v>25199.222000000002</v>
      </c>
      <c r="E99" s="29">
        <f t="shared" ref="E99:K99" si="33">E100+E127+E128</f>
        <v>48528.210999999996</v>
      </c>
      <c r="F99" s="29">
        <f t="shared" si="33"/>
        <v>62038.5</v>
      </c>
      <c r="G99" s="29">
        <f t="shared" si="33"/>
        <v>75440</v>
      </c>
      <c r="H99" s="29">
        <f t="shared" si="33"/>
        <v>25199.222000000002</v>
      </c>
      <c r="I99" s="29">
        <f t="shared" si="33"/>
        <v>48528.210999999996</v>
      </c>
      <c r="J99" s="29">
        <f t="shared" si="33"/>
        <v>62038.5</v>
      </c>
      <c r="K99" s="84">
        <f t="shared" si="33"/>
        <v>75440</v>
      </c>
      <c r="L99" s="26" t="s">
        <v>17</v>
      </c>
      <c r="M99" s="26" t="s">
        <v>17</v>
      </c>
      <c r="N99" s="26" t="s">
        <v>17</v>
      </c>
      <c r="O99" s="27" t="s">
        <v>17</v>
      </c>
      <c r="P99" s="30"/>
      <c r="Q99" s="30"/>
      <c r="R99" s="30"/>
      <c r="S99" s="30"/>
      <c r="T99" s="30"/>
      <c r="U99" s="30"/>
      <c r="V99" s="30"/>
      <c r="W99" s="30"/>
    </row>
    <row r="100" spans="1:23" ht="55.5" customHeight="1">
      <c r="A100" s="18">
        <v>1351</v>
      </c>
      <c r="B100" s="19" t="s">
        <v>112</v>
      </c>
      <c r="C100" s="20"/>
      <c r="D100" s="29">
        <f>D101+D102+D103+D104+D105+D106+D107+D108+D109+D110+D111+D112+D113+D118+D121+D122+D123+D124+D125+D126</f>
        <v>21199.222000000002</v>
      </c>
      <c r="E100" s="29">
        <f t="shared" ref="E100:K100" si="34">E101+E102+E103+E104+E105+E106+E107+E108+E109+E110+E111+E112+E113+E118+E121+E122+E123+E124+E125+E126</f>
        <v>44528.210999999996</v>
      </c>
      <c r="F100" s="29">
        <f t="shared" si="34"/>
        <v>58038.5</v>
      </c>
      <c r="G100" s="29">
        <f t="shared" si="34"/>
        <v>71440</v>
      </c>
      <c r="H100" s="29">
        <f t="shared" si="34"/>
        <v>21199.222000000002</v>
      </c>
      <c r="I100" s="29">
        <f t="shared" si="34"/>
        <v>44528.210999999996</v>
      </c>
      <c r="J100" s="29">
        <f t="shared" si="34"/>
        <v>58038.5</v>
      </c>
      <c r="K100" s="78">
        <f t="shared" si="34"/>
        <v>71440</v>
      </c>
      <c r="L100" s="26" t="s">
        <v>17</v>
      </c>
      <c r="M100" s="26" t="s">
        <v>17</v>
      </c>
      <c r="N100" s="26" t="s">
        <v>17</v>
      </c>
      <c r="O100" s="27" t="s">
        <v>17</v>
      </c>
      <c r="P100" s="30"/>
      <c r="Q100" s="30"/>
      <c r="R100" s="30"/>
      <c r="S100" s="30"/>
      <c r="T100" s="30"/>
      <c r="U100" s="30"/>
      <c r="V100" s="30"/>
      <c r="W100" s="30"/>
    </row>
    <row r="101" spans="1:23" ht="44.25" customHeight="1">
      <c r="A101" s="18">
        <v>13501</v>
      </c>
      <c r="B101" s="19" t="s">
        <v>113</v>
      </c>
      <c r="C101" s="20"/>
      <c r="D101" s="21"/>
      <c r="E101" s="21"/>
      <c r="F101" s="21"/>
      <c r="G101" s="21"/>
      <c r="H101" s="21"/>
      <c r="I101" s="21"/>
      <c r="J101" s="21"/>
      <c r="K101" s="23"/>
      <c r="L101" s="26" t="s">
        <v>17</v>
      </c>
      <c r="M101" s="26" t="s">
        <v>17</v>
      </c>
      <c r="N101" s="26" t="s">
        <v>17</v>
      </c>
      <c r="O101" s="27" t="s">
        <v>17</v>
      </c>
      <c r="P101" s="30"/>
      <c r="Q101" s="30"/>
      <c r="R101" s="30"/>
      <c r="S101" s="30"/>
      <c r="T101" s="30"/>
      <c r="U101" s="30"/>
      <c r="V101" s="30"/>
      <c r="W101" s="30"/>
    </row>
    <row r="102" spans="1:23" ht="46.5" customHeight="1">
      <c r="A102" s="18">
        <v>13502</v>
      </c>
      <c r="B102" s="19" t="s">
        <v>114</v>
      </c>
      <c r="C102" s="20"/>
      <c r="D102" s="21"/>
      <c r="E102" s="21"/>
      <c r="F102" s="21"/>
      <c r="G102" s="21"/>
      <c r="H102" s="21"/>
      <c r="I102" s="21"/>
      <c r="J102" s="21"/>
      <c r="K102" s="23"/>
      <c r="L102" s="26" t="s">
        <v>17</v>
      </c>
      <c r="M102" s="26" t="s">
        <v>17</v>
      </c>
      <c r="N102" s="26" t="s">
        <v>17</v>
      </c>
      <c r="O102" s="27" t="s">
        <v>17</v>
      </c>
      <c r="P102" s="30"/>
      <c r="Q102" s="30"/>
      <c r="R102" s="30"/>
      <c r="S102" s="30"/>
      <c r="T102" s="30"/>
      <c r="U102" s="30"/>
      <c r="V102" s="30"/>
      <c r="W102" s="30"/>
    </row>
    <row r="103" spans="1:23" ht="36.75" customHeight="1">
      <c r="A103" s="18">
        <v>13503</v>
      </c>
      <c r="B103" s="19" t="s">
        <v>115</v>
      </c>
      <c r="C103" s="20"/>
      <c r="D103" s="29">
        <v>0</v>
      </c>
      <c r="E103" s="29">
        <f>I103</f>
        <v>300</v>
      </c>
      <c r="F103" s="29">
        <f>J103</f>
        <v>300</v>
      </c>
      <c r="G103" s="29">
        <f>K103</f>
        <v>300</v>
      </c>
      <c r="H103" s="33">
        <v>0</v>
      </c>
      <c r="I103" s="21">
        <v>300</v>
      </c>
      <c r="J103" s="21">
        <v>300</v>
      </c>
      <c r="K103" s="85">
        <v>300</v>
      </c>
      <c r="L103" s="26" t="s">
        <v>17</v>
      </c>
      <c r="M103" s="26" t="s">
        <v>17</v>
      </c>
      <c r="N103" s="26" t="s">
        <v>17</v>
      </c>
      <c r="O103" s="27" t="s">
        <v>17</v>
      </c>
      <c r="P103" s="30"/>
      <c r="Q103" s="30"/>
      <c r="R103" s="30"/>
      <c r="S103" s="30"/>
      <c r="T103" s="30"/>
      <c r="U103" s="30"/>
      <c r="V103" s="30"/>
      <c r="W103" s="30"/>
    </row>
    <row r="104" spans="1:23" ht="45.75" customHeight="1">
      <c r="A104" s="18">
        <v>13504</v>
      </c>
      <c r="B104" s="19" t="s">
        <v>116</v>
      </c>
      <c r="C104" s="20"/>
      <c r="D104" s="21"/>
      <c r="E104" s="21"/>
      <c r="F104" s="21"/>
      <c r="G104" s="21"/>
      <c r="H104" s="21"/>
      <c r="I104" s="21"/>
      <c r="J104" s="21"/>
      <c r="K104" s="23"/>
      <c r="L104" s="26" t="s">
        <v>17</v>
      </c>
      <c r="M104" s="26" t="s">
        <v>17</v>
      </c>
      <c r="N104" s="26" t="s">
        <v>17</v>
      </c>
      <c r="O104" s="27" t="s">
        <v>17</v>
      </c>
      <c r="P104" s="30"/>
      <c r="Q104" s="30"/>
      <c r="R104" s="30"/>
      <c r="S104" s="30"/>
      <c r="T104" s="30"/>
      <c r="U104" s="30"/>
      <c r="V104" s="30"/>
      <c r="W104" s="30"/>
    </row>
    <row r="105" spans="1:23" ht="26.25" customHeight="1">
      <c r="A105" s="18">
        <v>13505</v>
      </c>
      <c r="B105" s="19" t="s">
        <v>117</v>
      </c>
      <c r="C105" s="20"/>
      <c r="D105" s="29">
        <f>H105</f>
        <v>37.5</v>
      </c>
      <c r="E105" s="29">
        <f>I105</f>
        <v>75</v>
      </c>
      <c r="F105" s="29">
        <f>J105</f>
        <v>112.5</v>
      </c>
      <c r="G105" s="29">
        <f>K105</f>
        <v>150</v>
      </c>
      <c r="H105" s="33">
        <v>37.5</v>
      </c>
      <c r="I105" s="33">
        <v>75</v>
      </c>
      <c r="J105" s="33">
        <v>112.5</v>
      </c>
      <c r="K105" s="34">
        <v>150</v>
      </c>
      <c r="L105" s="26" t="s">
        <v>17</v>
      </c>
      <c r="M105" s="26" t="s">
        <v>17</v>
      </c>
      <c r="N105" s="26" t="s">
        <v>17</v>
      </c>
      <c r="O105" s="27" t="s">
        <v>17</v>
      </c>
      <c r="P105" s="30">
        <f>H105</f>
        <v>37.5</v>
      </c>
      <c r="Q105" s="30">
        <f>I105-H105</f>
        <v>37.5</v>
      </c>
      <c r="R105" s="30">
        <f>J105-I105</f>
        <v>37.5</v>
      </c>
      <c r="S105" s="30">
        <f>K105-J105</f>
        <v>37.5</v>
      </c>
      <c r="T105" s="30">
        <f>P105/3</f>
        <v>12.5</v>
      </c>
      <c r="U105" s="30">
        <f>Q105/3</f>
        <v>12.5</v>
      </c>
      <c r="V105" s="30">
        <f>R105/3</f>
        <v>12.5</v>
      </c>
      <c r="W105" s="30">
        <f>S105/3</f>
        <v>12.5</v>
      </c>
    </row>
    <row r="106" spans="1:23" ht="25.5" customHeight="1">
      <c r="A106" s="18">
        <v>13506</v>
      </c>
      <c r="B106" s="19" t="s">
        <v>118</v>
      </c>
      <c r="C106" s="20"/>
      <c r="D106" s="29"/>
      <c r="E106" s="29"/>
      <c r="F106" s="29"/>
      <c r="G106" s="29"/>
      <c r="H106" s="29"/>
      <c r="I106" s="29"/>
      <c r="J106" s="29"/>
      <c r="K106" s="78"/>
      <c r="L106" s="26" t="s">
        <v>17</v>
      </c>
      <c r="M106" s="26" t="s">
        <v>17</v>
      </c>
      <c r="N106" s="26" t="s">
        <v>17</v>
      </c>
      <c r="O106" s="27" t="s">
        <v>17</v>
      </c>
      <c r="P106" s="30"/>
      <c r="Q106" s="30"/>
      <c r="R106" s="30"/>
      <c r="S106" s="30"/>
      <c r="T106" s="30"/>
      <c r="U106" s="30"/>
      <c r="V106" s="30"/>
      <c r="W106" s="30"/>
    </row>
    <row r="107" spans="1:23" ht="31.5" customHeight="1">
      <c r="A107" s="18">
        <v>13507</v>
      </c>
      <c r="B107" s="19" t="s">
        <v>119</v>
      </c>
      <c r="C107" s="20"/>
      <c r="D107" s="29">
        <f>H107</f>
        <v>9986.7219999999998</v>
      </c>
      <c r="E107" s="29">
        <f>I107</f>
        <v>26103.210999999999</v>
      </c>
      <c r="F107" s="29">
        <f>J107</f>
        <v>28426</v>
      </c>
      <c r="G107" s="29">
        <f>K107</f>
        <v>40000</v>
      </c>
      <c r="H107" s="33">
        <v>9986.7219999999998</v>
      </c>
      <c r="I107" s="33">
        <v>26103.210999999999</v>
      </c>
      <c r="J107" s="33">
        <v>28426</v>
      </c>
      <c r="K107" s="34">
        <v>40000</v>
      </c>
      <c r="L107" s="26" t="s">
        <v>17</v>
      </c>
      <c r="M107" s="26" t="s">
        <v>17</v>
      </c>
      <c r="N107" s="26" t="s">
        <v>17</v>
      </c>
      <c r="O107" s="27" t="s">
        <v>17</v>
      </c>
      <c r="P107" s="30">
        <f>H107</f>
        <v>9986.7219999999998</v>
      </c>
      <c r="Q107" s="30">
        <f>I107-H107</f>
        <v>16116.489</v>
      </c>
      <c r="R107" s="30">
        <f>J107-I107</f>
        <v>2322.7890000000007</v>
      </c>
      <c r="S107" s="30">
        <f>K107-J107</f>
        <v>11574</v>
      </c>
      <c r="T107" s="30">
        <f>P107/3</f>
        <v>3328.9073333333331</v>
      </c>
      <c r="U107" s="30">
        <f>Q107/3</f>
        <v>5372.1629999999996</v>
      </c>
      <c r="V107" s="30">
        <f>R107/3</f>
        <v>774.26300000000026</v>
      </c>
      <c r="W107" s="30">
        <f>S107/3</f>
        <v>3858</v>
      </c>
    </row>
    <row r="108" spans="1:23" ht="59.25" customHeight="1">
      <c r="A108" s="18">
        <v>13508</v>
      </c>
      <c r="B108" s="19" t="s">
        <v>120</v>
      </c>
      <c r="C108" s="20"/>
      <c r="D108" s="21"/>
      <c r="E108" s="21"/>
      <c r="F108" s="21"/>
      <c r="G108" s="21"/>
      <c r="H108" s="21"/>
      <c r="I108" s="21"/>
      <c r="J108" s="21"/>
      <c r="K108" s="23"/>
      <c r="L108" s="26" t="s">
        <v>17</v>
      </c>
      <c r="M108" s="26" t="s">
        <v>17</v>
      </c>
      <c r="N108" s="26" t="s">
        <v>17</v>
      </c>
      <c r="O108" s="27" t="s">
        <v>17</v>
      </c>
      <c r="P108" s="30"/>
      <c r="Q108" s="30"/>
      <c r="R108" s="30"/>
      <c r="S108" s="30"/>
      <c r="T108" s="30"/>
      <c r="U108" s="30"/>
      <c r="V108" s="30"/>
      <c r="W108" s="30"/>
    </row>
    <row r="109" spans="1:23" ht="19.5" customHeight="1">
      <c r="A109" s="18">
        <v>13509</v>
      </c>
      <c r="B109" s="19" t="s">
        <v>121</v>
      </c>
      <c r="C109" s="20"/>
      <c r="D109" s="21"/>
      <c r="E109" s="21"/>
      <c r="F109" s="21"/>
      <c r="G109" s="21"/>
      <c r="H109" s="21"/>
      <c r="I109" s="21"/>
      <c r="J109" s="21"/>
      <c r="K109" s="23"/>
      <c r="L109" s="26" t="s">
        <v>17</v>
      </c>
      <c r="M109" s="26" t="s">
        <v>17</v>
      </c>
      <c r="N109" s="26" t="s">
        <v>17</v>
      </c>
      <c r="O109" s="27" t="s">
        <v>17</v>
      </c>
      <c r="P109" s="30"/>
      <c r="Q109" s="30"/>
      <c r="R109" s="30"/>
      <c r="S109" s="30"/>
      <c r="T109" s="30"/>
      <c r="U109" s="30"/>
      <c r="V109" s="30"/>
      <c r="W109" s="30"/>
    </row>
    <row r="110" spans="1:23" ht="31.5" customHeight="1">
      <c r="A110" s="18">
        <v>13510</v>
      </c>
      <c r="B110" s="19" t="s">
        <v>122</v>
      </c>
      <c r="C110" s="20"/>
      <c r="D110" s="21"/>
      <c r="E110" s="21"/>
      <c r="F110" s="21"/>
      <c r="G110" s="21"/>
      <c r="H110" s="21"/>
      <c r="I110" s="21"/>
      <c r="J110" s="21"/>
      <c r="K110" s="23"/>
      <c r="L110" s="26" t="s">
        <v>17</v>
      </c>
      <c r="M110" s="26" t="s">
        <v>17</v>
      </c>
      <c r="N110" s="26" t="s">
        <v>17</v>
      </c>
      <c r="O110" s="27" t="s">
        <v>17</v>
      </c>
      <c r="P110" s="30"/>
      <c r="Q110" s="30"/>
      <c r="R110" s="30"/>
      <c r="S110" s="30"/>
      <c r="T110" s="30"/>
      <c r="U110" s="30"/>
      <c r="V110" s="30"/>
      <c r="W110" s="30"/>
    </row>
    <row r="111" spans="1:23" ht="34.5" customHeight="1">
      <c r="A111" s="18">
        <v>13511</v>
      </c>
      <c r="B111" s="19" t="s">
        <v>123</v>
      </c>
      <c r="C111" s="20"/>
      <c r="D111" s="21"/>
      <c r="E111" s="21"/>
      <c r="F111" s="21"/>
      <c r="G111" s="21"/>
      <c r="H111" s="21"/>
      <c r="I111" s="21"/>
      <c r="J111" s="21"/>
      <c r="K111" s="23"/>
      <c r="L111" s="26" t="s">
        <v>17</v>
      </c>
      <c r="M111" s="26" t="s">
        <v>17</v>
      </c>
      <c r="N111" s="26" t="s">
        <v>17</v>
      </c>
      <c r="O111" s="27" t="s">
        <v>17</v>
      </c>
      <c r="P111" s="30"/>
      <c r="Q111" s="30"/>
      <c r="R111" s="30"/>
      <c r="S111" s="30"/>
      <c r="T111" s="30"/>
      <c r="U111" s="30"/>
      <c r="V111" s="30"/>
      <c r="W111" s="30"/>
    </row>
    <row r="112" spans="1:23" ht="36.75" customHeight="1">
      <c r="A112" s="18">
        <v>13512</v>
      </c>
      <c r="B112" s="19" t="s">
        <v>124</v>
      </c>
      <c r="C112" s="20"/>
      <c r="D112" s="29">
        <f>H112</f>
        <v>4900</v>
      </c>
      <c r="E112" s="29">
        <f>I112</f>
        <v>5500</v>
      </c>
      <c r="F112" s="29">
        <f>J112</f>
        <v>5700</v>
      </c>
      <c r="G112" s="29">
        <f>K112</f>
        <v>6200</v>
      </c>
      <c r="H112" s="29">
        <v>4900</v>
      </c>
      <c r="I112" s="29">
        <v>5500</v>
      </c>
      <c r="J112" s="29">
        <v>5700</v>
      </c>
      <c r="K112" s="78">
        <v>6200</v>
      </c>
      <c r="L112" s="26" t="s">
        <v>17</v>
      </c>
      <c r="M112" s="26" t="s">
        <v>17</v>
      </c>
      <c r="N112" s="26" t="s">
        <v>17</v>
      </c>
      <c r="O112" s="27" t="s">
        <v>17</v>
      </c>
      <c r="P112" s="30">
        <f>H112</f>
        <v>4900</v>
      </c>
      <c r="Q112" s="30">
        <f t="shared" ref="Q112:S113" si="35">I112-H112</f>
        <v>600</v>
      </c>
      <c r="R112" s="30">
        <f t="shared" si="35"/>
        <v>200</v>
      </c>
      <c r="S112" s="30">
        <f t="shared" si="35"/>
        <v>500</v>
      </c>
      <c r="T112" s="30">
        <f t="shared" ref="T112:W113" si="36">P112/3</f>
        <v>1633.3333333333333</v>
      </c>
      <c r="U112" s="30">
        <f t="shared" si="36"/>
        <v>200</v>
      </c>
      <c r="V112" s="30">
        <f t="shared" si="36"/>
        <v>66.666666666666671</v>
      </c>
      <c r="W112" s="30">
        <f>S112/3</f>
        <v>166.66666666666666</v>
      </c>
    </row>
    <row r="113" spans="1:23" ht="26.25" customHeight="1">
      <c r="A113" s="18">
        <v>13513</v>
      </c>
      <c r="B113" s="19" t="s">
        <v>125</v>
      </c>
      <c r="C113" s="20"/>
      <c r="D113" s="29">
        <f t="shared" ref="D113:G120" si="37">H113</f>
        <v>4000</v>
      </c>
      <c r="E113" s="29">
        <f t="shared" si="37"/>
        <v>8000</v>
      </c>
      <c r="F113" s="29">
        <f t="shared" si="37"/>
        <v>15000</v>
      </c>
      <c r="G113" s="29">
        <f t="shared" si="37"/>
        <v>15690</v>
      </c>
      <c r="H113" s="34">
        <v>4000</v>
      </c>
      <c r="I113" s="34">
        <v>8000</v>
      </c>
      <c r="J113" s="34">
        <v>15000</v>
      </c>
      <c r="K113" s="34">
        <v>15690</v>
      </c>
      <c r="L113" s="26" t="s">
        <v>17</v>
      </c>
      <c r="M113" s="26" t="s">
        <v>17</v>
      </c>
      <c r="N113" s="26" t="s">
        <v>17</v>
      </c>
      <c r="O113" s="27" t="s">
        <v>17</v>
      </c>
      <c r="P113" s="30">
        <f>H113</f>
        <v>4000</v>
      </c>
      <c r="Q113" s="30">
        <f t="shared" si="35"/>
        <v>4000</v>
      </c>
      <c r="R113" s="30">
        <f t="shared" si="35"/>
        <v>7000</v>
      </c>
      <c r="S113" s="30">
        <f t="shared" si="35"/>
        <v>690</v>
      </c>
      <c r="T113" s="30">
        <f t="shared" si="36"/>
        <v>1333.3333333333333</v>
      </c>
      <c r="U113" s="30">
        <f t="shared" si="36"/>
        <v>1333.3333333333333</v>
      </c>
      <c r="V113" s="30">
        <f t="shared" si="36"/>
        <v>2333.3333333333335</v>
      </c>
      <c r="W113" s="30">
        <f t="shared" si="36"/>
        <v>230</v>
      </c>
    </row>
    <row r="114" spans="1:23" ht="18.75" hidden="1" customHeight="1">
      <c r="A114" s="18"/>
      <c r="B114" s="19" t="s">
        <v>126</v>
      </c>
      <c r="C114" s="20"/>
      <c r="D114" s="29">
        <f t="shared" si="37"/>
        <v>700</v>
      </c>
      <c r="E114" s="29">
        <f t="shared" si="37"/>
        <v>1450</v>
      </c>
      <c r="F114" s="29">
        <f t="shared" si="37"/>
        <v>2310</v>
      </c>
      <c r="G114" s="29">
        <f t="shared" si="37"/>
        <v>3310</v>
      </c>
      <c r="H114" s="33">
        <v>700</v>
      </c>
      <c r="I114" s="33">
        <v>1450</v>
      </c>
      <c r="J114" s="33">
        <v>2310</v>
      </c>
      <c r="K114" s="34">
        <v>3310</v>
      </c>
      <c r="L114" s="26"/>
      <c r="M114" s="26"/>
      <c r="N114" s="26"/>
      <c r="O114" s="27"/>
      <c r="P114" s="30"/>
      <c r="Q114" s="30"/>
      <c r="R114" s="30"/>
      <c r="S114" s="30"/>
      <c r="T114" s="30"/>
      <c r="U114" s="30"/>
      <c r="V114" s="30"/>
      <c r="W114" s="30"/>
    </row>
    <row r="115" spans="1:23" ht="16.5" hidden="1" customHeight="1">
      <c r="A115" s="18"/>
      <c r="B115" s="19" t="s">
        <v>127</v>
      </c>
      <c r="C115" s="20"/>
      <c r="D115" s="29">
        <f t="shared" si="37"/>
        <v>704</v>
      </c>
      <c r="E115" s="29">
        <f t="shared" si="37"/>
        <v>1294</v>
      </c>
      <c r="F115" s="29">
        <f t="shared" si="37"/>
        <v>1769</v>
      </c>
      <c r="G115" s="29">
        <f t="shared" si="37"/>
        <v>2474</v>
      </c>
      <c r="H115" s="33">
        <v>704</v>
      </c>
      <c r="I115" s="33">
        <v>1294</v>
      </c>
      <c r="J115" s="33">
        <v>1769</v>
      </c>
      <c r="K115" s="34">
        <v>2474</v>
      </c>
      <c r="L115" s="26"/>
      <c r="M115" s="26"/>
      <c r="N115" s="26"/>
      <c r="O115" s="27"/>
      <c r="P115" s="30"/>
      <c r="Q115" s="30"/>
      <c r="R115" s="30"/>
      <c r="S115" s="30"/>
      <c r="T115" s="30"/>
      <c r="U115" s="30"/>
      <c r="V115" s="30"/>
      <c r="W115" s="30"/>
    </row>
    <row r="116" spans="1:23" ht="18.75" hidden="1" customHeight="1">
      <c r="A116" s="18"/>
      <c r="B116" s="19" t="s">
        <v>128</v>
      </c>
      <c r="C116" s="20"/>
      <c r="D116" s="29">
        <f t="shared" si="37"/>
        <v>600</v>
      </c>
      <c r="E116" s="29">
        <f t="shared" si="37"/>
        <v>1200</v>
      </c>
      <c r="F116" s="29">
        <f t="shared" si="37"/>
        <v>1950</v>
      </c>
      <c r="G116" s="29">
        <f t="shared" si="37"/>
        <v>2900</v>
      </c>
      <c r="H116" s="33">
        <v>600</v>
      </c>
      <c r="I116" s="33">
        <v>1200</v>
      </c>
      <c r="J116" s="33">
        <v>1950</v>
      </c>
      <c r="K116" s="34">
        <v>2900</v>
      </c>
      <c r="L116" s="26"/>
      <c r="M116" s="26"/>
      <c r="N116" s="26"/>
      <c r="O116" s="27"/>
      <c r="P116" s="30"/>
      <c r="Q116" s="30"/>
      <c r="R116" s="30"/>
      <c r="S116" s="30"/>
      <c r="T116" s="30"/>
      <c r="U116" s="30"/>
      <c r="V116" s="30"/>
      <c r="W116" s="30"/>
    </row>
    <row r="117" spans="1:23" ht="18" hidden="1" customHeight="1">
      <c r="A117" s="18"/>
      <c r="B117" s="37" t="s">
        <v>129</v>
      </c>
      <c r="C117" s="38"/>
      <c r="D117" s="29">
        <f t="shared" si="37"/>
        <v>1500</v>
      </c>
      <c r="E117" s="29">
        <f t="shared" si="37"/>
        <v>2850</v>
      </c>
      <c r="F117" s="29">
        <f t="shared" si="37"/>
        <v>4000</v>
      </c>
      <c r="G117" s="29">
        <f t="shared" si="37"/>
        <v>5500</v>
      </c>
      <c r="H117" s="35">
        <v>1500</v>
      </c>
      <c r="I117" s="35">
        <v>2850</v>
      </c>
      <c r="J117" s="35">
        <v>4000</v>
      </c>
      <c r="K117" s="36">
        <v>5500</v>
      </c>
      <c r="L117" s="26"/>
      <c r="M117" s="26"/>
      <c r="N117" s="26"/>
      <c r="O117" s="27"/>
      <c r="P117" s="30"/>
      <c r="Q117" s="30"/>
      <c r="R117" s="30"/>
      <c r="S117" s="30"/>
      <c r="T117" s="30"/>
      <c r="U117" s="30"/>
      <c r="V117" s="30"/>
      <c r="W117" s="30"/>
    </row>
    <row r="118" spans="1:23" ht="42.75" customHeight="1">
      <c r="A118" s="41">
        <v>13514</v>
      </c>
      <c r="B118" s="42" t="s">
        <v>130</v>
      </c>
      <c r="C118" s="43"/>
      <c r="D118" s="25">
        <f t="shared" si="37"/>
        <v>2275</v>
      </c>
      <c r="E118" s="25">
        <f t="shared" si="37"/>
        <v>4550</v>
      </c>
      <c r="F118" s="25">
        <f t="shared" si="37"/>
        <v>8500</v>
      </c>
      <c r="G118" s="25">
        <f t="shared" si="37"/>
        <v>9100</v>
      </c>
      <c r="H118" s="33">
        <v>2275</v>
      </c>
      <c r="I118" s="33">
        <v>4550</v>
      </c>
      <c r="J118" s="33">
        <v>8500</v>
      </c>
      <c r="K118" s="34">
        <v>9100</v>
      </c>
      <c r="L118" s="26" t="s">
        <v>17</v>
      </c>
      <c r="M118" s="26" t="s">
        <v>17</v>
      </c>
      <c r="N118" s="26" t="s">
        <v>17</v>
      </c>
      <c r="O118" s="27" t="s">
        <v>17</v>
      </c>
      <c r="P118" s="30">
        <f>H118</f>
        <v>2275</v>
      </c>
      <c r="Q118" s="30">
        <f>I118-H118</f>
        <v>2275</v>
      </c>
      <c r="R118" s="30">
        <f>J118-I118</f>
        <v>3950</v>
      </c>
      <c r="S118" s="30">
        <f>K118-J118</f>
        <v>600</v>
      </c>
      <c r="T118" s="30">
        <f>P118/3</f>
        <v>758.33333333333337</v>
      </c>
      <c r="U118" s="30">
        <f>Q118/3</f>
        <v>758.33333333333337</v>
      </c>
      <c r="V118" s="30">
        <f>R118/3</f>
        <v>1316.6666666666667</v>
      </c>
      <c r="W118" s="30">
        <f>S118/3</f>
        <v>200</v>
      </c>
    </row>
    <row r="119" spans="1:23" ht="24.75" hidden="1" customHeight="1">
      <c r="A119" s="41"/>
      <c r="B119" s="42" t="s">
        <v>131</v>
      </c>
      <c r="C119" s="43"/>
      <c r="D119" s="26">
        <f t="shared" si="37"/>
        <v>345</v>
      </c>
      <c r="E119" s="26">
        <f t="shared" si="37"/>
        <v>675</v>
      </c>
      <c r="F119" s="26">
        <f t="shared" si="37"/>
        <v>865</v>
      </c>
      <c r="G119" s="26">
        <f>K119</f>
        <v>1165</v>
      </c>
      <c r="H119" s="57">
        <v>345</v>
      </c>
      <c r="I119" s="57">
        <v>675</v>
      </c>
      <c r="J119" s="57">
        <v>865</v>
      </c>
      <c r="K119" s="83">
        <v>1165</v>
      </c>
      <c r="L119" s="26"/>
      <c r="M119" s="26"/>
      <c r="N119" s="26"/>
      <c r="O119" s="27"/>
      <c r="P119" s="30"/>
      <c r="Q119" s="30"/>
      <c r="R119" s="30"/>
      <c r="S119" s="30"/>
      <c r="T119" s="30"/>
      <c r="U119" s="30"/>
      <c r="V119" s="30"/>
      <c r="W119" s="30"/>
    </row>
    <row r="120" spans="1:23" ht="21" hidden="1" customHeight="1">
      <c r="A120" s="41"/>
      <c r="B120" s="42" t="s">
        <v>132</v>
      </c>
      <c r="C120" s="43"/>
      <c r="D120" s="26">
        <f t="shared" si="37"/>
        <v>1524</v>
      </c>
      <c r="E120" s="26">
        <f t="shared" si="37"/>
        <v>2540</v>
      </c>
      <c r="F120" s="26">
        <f t="shared" si="37"/>
        <v>3048</v>
      </c>
      <c r="G120" s="26">
        <f>K120</f>
        <v>4572</v>
      </c>
      <c r="H120" s="57">
        <v>1524</v>
      </c>
      <c r="I120" s="57">
        <v>2540</v>
      </c>
      <c r="J120" s="57">
        <v>3048</v>
      </c>
      <c r="K120" s="83">
        <v>4572</v>
      </c>
      <c r="L120" s="26"/>
      <c r="M120" s="26"/>
      <c r="N120" s="26"/>
      <c r="O120" s="27"/>
      <c r="P120" s="30"/>
      <c r="Q120" s="30"/>
      <c r="R120" s="30"/>
      <c r="S120" s="30"/>
      <c r="T120" s="30"/>
      <c r="U120" s="30"/>
      <c r="V120" s="30"/>
      <c r="W120" s="30"/>
    </row>
    <row r="121" spans="1:23" ht="36" customHeight="1">
      <c r="A121" s="41">
        <v>13515</v>
      </c>
      <c r="B121" s="42" t="s">
        <v>133</v>
      </c>
      <c r="C121" s="43"/>
      <c r="D121" s="26"/>
      <c r="E121" s="26"/>
      <c r="F121" s="26"/>
      <c r="G121" s="26"/>
      <c r="H121" s="26"/>
      <c r="I121" s="26"/>
      <c r="J121" s="26"/>
      <c r="K121" s="54"/>
      <c r="L121" s="26" t="s">
        <v>17</v>
      </c>
      <c r="M121" s="26" t="s">
        <v>17</v>
      </c>
      <c r="N121" s="26" t="s">
        <v>17</v>
      </c>
      <c r="O121" s="27" t="s">
        <v>17</v>
      </c>
      <c r="P121" s="30"/>
      <c r="Q121" s="30"/>
      <c r="R121" s="30"/>
      <c r="S121" s="30"/>
      <c r="T121" s="30"/>
      <c r="U121" s="30"/>
      <c r="V121" s="30"/>
      <c r="W121" s="30"/>
    </row>
    <row r="122" spans="1:23" ht="36.75" customHeight="1">
      <c r="A122" s="18">
        <v>13516</v>
      </c>
      <c r="B122" s="55" t="s">
        <v>134</v>
      </c>
      <c r="C122" s="86"/>
      <c r="D122" s="75"/>
      <c r="E122" s="75"/>
      <c r="F122" s="75"/>
      <c r="G122" s="75"/>
      <c r="H122" s="75"/>
      <c r="I122" s="75"/>
      <c r="J122" s="75"/>
      <c r="K122" s="87"/>
      <c r="L122" s="26" t="s">
        <v>17</v>
      </c>
      <c r="M122" s="26" t="s">
        <v>17</v>
      </c>
      <c r="N122" s="26" t="s">
        <v>17</v>
      </c>
      <c r="O122" s="27" t="s">
        <v>17</v>
      </c>
      <c r="P122" s="30"/>
      <c r="Q122" s="30"/>
      <c r="R122" s="30"/>
      <c r="S122" s="30"/>
      <c r="T122" s="30"/>
      <c r="U122" s="30"/>
      <c r="V122" s="30"/>
      <c r="W122" s="30"/>
    </row>
    <row r="123" spans="1:23" ht="45.75" customHeight="1">
      <c r="A123" s="18">
        <v>13517</v>
      </c>
      <c r="B123" s="19" t="s">
        <v>135</v>
      </c>
      <c r="C123" s="20"/>
      <c r="D123" s="21"/>
      <c r="E123" s="21"/>
      <c r="F123" s="21"/>
      <c r="G123" s="21"/>
      <c r="H123" s="21"/>
      <c r="I123" s="21"/>
      <c r="J123" s="21"/>
      <c r="K123" s="23"/>
      <c r="L123" s="26" t="s">
        <v>17</v>
      </c>
      <c r="M123" s="26" t="s">
        <v>17</v>
      </c>
      <c r="N123" s="26" t="s">
        <v>17</v>
      </c>
      <c r="O123" s="27" t="s">
        <v>17</v>
      </c>
      <c r="P123" s="30"/>
      <c r="Q123" s="30"/>
      <c r="R123" s="30"/>
      <c r="S123" s="30"/>
      <c r="T123" s="30"/>
      <c r="U123" s="30"/>
      <c r="V123" s="30"/>
      <c r="W123" s="30"/>
    </row>
    <row r="124" spans="1:23" ht="27" customHeight="1">
      <c r="A124" s="18">
        <v>13518</v>
      </c>
      <c r="B124" s="19" t="s">
        <v>136</v>
      </c>
      <c r="C124" s="20"/>
      <c r="D124" s="21"/>
      <c r="E124" s="21"/>
      <c r="F124" s="21"/>
      <c r="G124" s="21"/>
      <c r="H124" s="21"/>
      <c r="I124" s="21"/>
      <c r="J124" s="21"/>
      <c r="K124" s="23"/>
      <c r="L124" s="26" t="s">
        <v>17</v>
      </c>
      <c r="M124" s="26" t="s">
        <v>17</v>
      </c>
      <c r="N124" s="26" t="s">
        <v>17</v>
      </c>
      <c r="O124" s="27" t="s">
        <v>17</v>
      </c>
      <c r="P124" s="30"/>
      <c r="Q124" s="30"/>
      <c r="R124" s="30"/>
      <c r="S124" s="30"/>
      <c r="T124" s="30"/>
      <c r="U124" s="30"/>
      <c r="V124" s="30"/>
      <c r="W124" s="30"/>
    </row>
    <row r="125" spans="1:23" ht="25.5" customHeight="1">
      <c r="A125" s="18">
        <v>13519</v>
      </c>
      <c r="B125" s="19" t="s">
        <v>137</v>
      </c>
      <c r="C125" s="20"/>
      <c r="D125" s="29">
        <f>H125</f>
        <v>0</v>
      </c>
      <c r="E125" s="29">
        <f>I125</f>
        <v>0</v>
      </c>
      <c r="F125" s="29">
        <f>J125</f>
        <v>0</v>
      </c>
      <c r="G125" s="29">
        <f>K125</f>
        <v>0</v>
      </c>
      <c r="H125" s="33">
        <v>0</v>
      </c>
      <c r="I125" s="33">
        <v>0</v>
      </c>
      <c r="J125" s="33">
        <v>0</v>
      </c>
      <c r="K125" s="34">
        <v>0</v>
      </c>
      <c r="L125" s="26" t="s">
        <v>17</v>
      </c>
      <c r="M125" s="26" t="s">
        <v>17</v>
      </c>
      <c r="N125" s="26" t="s">
        <v>17</v>
      </c>
      <c r="O125" s="27" t="s">
        <v>17</v>
      </c>
      <c r="P125" s="30"/>
      <c r="Q125" s="30"/>
      <c r="R125" s="30"/>
      <c r="S125" s="30"/>
      <c r="T125" s="30"/>
      <c r="U125" s="30"/>
      <c r="V125" s="30"/>
      <c r="W125" s="30"/>
    </row>
    <row r="126" spans="1:23" ht="21" customHeight="1">
      <c r="A126" s="18">
        <v>13520</v>
      </c>
      <c r="B126" s="19" t="s">
        <v>138</v>
      </c>
      <c r="C126" s="20"/>
      <c r="D126" s="29"/>
      <c r="E126" s="29"/>
      <c r="F126" s="29"/>
      <c r="G126" s="29"/>
      <c r="H126" s="29"/>
      <c r="I126" s="29"/>
      <c r="J126" s="29"/>
      <c r="K126" s="78"/>
      <c r="L126" s="26" t="s">
        <v>17</v>
      </c>
      <c r="M126" s="26" t="s">
        <v>17</v>
      </c>
      <c r="N126" s="26" t="s">
        <v>17</v>
      </c>
      <c r="O126" s="27" t="s">
        <v>17</v>
      </c>
      <c r="P126" s="30"/>
      <c r="Q126" s="30"/>
      <c r="R126" s="30"/>
      <c r="S126" s="30"/>
      <c r="T126" s="30"/>
      <c r="U126" s="30"/>
      <c r="V126" s="30"/>
      <c r="W126" s="30"/>
    </row>
    <row r="127" spans="1:23" ht="28.5" customHeight="1">
      <c r="A127" s="18">
        <v>1352</v>
      </c>
      <c r="B127" s="19" t="s">
        <v>139</v>
      </c>
      <c r="C127" s="20"/>
      <c r="D127" s="29">
        <f>H127</f>
        <v>4000</v>
      </c>
      <c r="E127" s="29">
        <f>I127</f>
        <v>4000</v>
      </c>
      <c r="F127" s="29">
        <f>J127</f>
        <v>4000</v>
      </c>
      <c r="G127" s="29">
        <f>K127</f>
        <v>4000</v>
      </c>
      <c r="H127" s="33">
        <v>4000</v>
      </c>
      <c r="I127" s="33">
        <v>4000</v>
      </c>
      <c r="J127" s="33">
        <v>4000</v>
      </c>
      <c r="K127" s="34">
        <v>4000</v>
      </c>
      <c r="L127" s="26" t="s">
        <v>17</v>
      </c>
      <c r="M127" s="26" t="s">
        <v>17</v>
      </c>
      <c r="N127" s="26" t="s">
        <v>17</v>
      </c>
      <c r="O127" s="27" t="s">
        <v>17</v>
      </c>
      <c r="P127" s="30">
        <f>H127</f>
        <v>4000</v>
      </c>
      <c r="Q127" s="30">
        <f>I127-H127</f>
        <v>0</v>
      </c>
      <c r="R127" s="30">
        <f>J127-I127</f>
        <v>0</v>
      </c>
      <c r="S127" s="30">
        <f>K127-J127</f>
        <v>0</v>
      </c>
      <c r="T127" s="30">
        <f>P127/3</f>
        <v>1333.3333333333333</v>
      </c>
      <c r="U127" s="30">
        <f>Q127/3</f>
        <v>0</v>
      </c>
      <c r="V127" s="30">
        <f>R127/3</f>
        <v>0</v>
      </c>
      <c r="W127" s="30">
        <f>S127/3</f>
        <v>0</v>
      </c>
    </row>
    <row r="128" spans="1:23" ht="26.25" customHeight="1">
      <c r="A128" s="18">
        <v>1353</v>
      </c>
      <c r="B128" s="19" t="s">
        <v>140</v>
      </c>
      <c r="C128" s="20"/>
      <c r="D128" s="21"/>
      <c r="E128" s="21"/>
      <c r="F128" s="21"/>
      <c r="G128" s="21"/>
      <c r="H128" s="21"/>
      <c r="I128" s="21"/>
      <c r="J128" s="21"/>
      <c r="K128" s="23"/>
      <c r="L128" s="26" t="s">
        <v>17</v>
      </c>
      <c r="M128" s="26" t="s">
        <v>17</v>
      </c>
      <c r="N128" s="26" t="s">
        <v>17</v>
      </c>
      <c r="O128" s="27" t="s">
        <v>17</v>
      </c>
      <c r="P128" s="30"/>
      <c r="Q128" s="30"/>
      <c r="R128" s="30"/>
      <c r="S128" s="30"/>
      <c r="T128" s="30"/>
      <c r="U128" s="30"/>
      <c r="V128" s="30"/>
      <c r="W128" s="30"/>
    </row>
    <row r="129" spans="1:25" ht="30.75" customHeight="1">
      <c r="A129" s="18">
        <v>1360</v>
      </c>
      <c r="B129" s="19" t="s">
        <v>141</v>
      </c>
      <c r="C129" s="20" t="s">
        <v>142</v>
      </c>
      <c r="D129" s="29">
        <f t="shared" ref="D129:K129" si="38">D130+D131</f>
        <v>100</v>
      </c>
      <c r="E129" s="29">
        <f t="shared" si="38"/>
        <v>100</v>
      </c>
      <c r="F129" s="29">
        <f t="shared" si="38"/>
        <v>100</v>
      </c>
      <c r="G129" s="29">
        <f t="shared" si="38"/>
        <v>100</v>
      </c>
      <c r="H129" s="29">
        <f t="shared" si="38"/>
        <v>100</v>
      </c>
      <c r="I129" s="29">
        <f t="shared" si="38"/>
        <v>100</v>
      </c>
      <c r="J129" s="29">
        <f t="shared" si="38"/>
        <v>100</v>
      </c>
      <c r="K129" s="29">
        <f t="shared" si="38"/>
        <v>100</v>
      </c>
      <c r="L129" s="26" t="s">
        <v>17</v>
      </c>
      <c r="M129" s="26" t="s">
        <v>17</v>
      </c>
      <c r="N129" s="26" t="s">
        <v>17</v>
      </c>
      <c r="O129" s="27" t="s">
        <v>17</v>
      </c>
      <c r="P129" s="30"/>
      <c r="Q129" s="30"/>
      <c r="R129" s="30"/>
      <c r="S129" s="30"/>
      <c r="T129" s="30"/>
      <c r="U129" s="30"/>
      <c r="V129" s="30"/>
      <c r="W129" s="30"/>
    </row>
    <row r="130" spans="1:25" ht="43.5" customHeight="1">
      <c r="A130" s="18">
        <v>1361</v>
      </c>
      <c r="B130" s="19" t="s">
        <v>143</v>
      </c>
      <c r="C130" s="20"/>
      <c r="D130" s="29">
        <f>H130</f>
        <v>100</v>
      </c>
      <c r="E130" s="29">
        <f>I130</f>
        <v>100</v>
      </c>
      <c r="F130" s="29">
        <f>J130</f>
        <v>100</v>
      </c>
      <c r="G130" s="29">
        <f>K130</f>
        <v>100</v>
      </c>
      <c r="H130" s="33">
        <v>100</v>
      </c>
      <c r="I130" s="33">
        <v>100</v>
      </c>
      <c r="J130" s="33">
        <v>100</v>
      </c>
      <c r="K130" s="34">
        <v>100</v>
      </c>
      <c r="L130" s="26" t="s">
        <v>17</v>
      </c>
      <c r="M130" s="26" t="s">
        <v>17</v>
      </c>
      <c r="N130" s="26" t="s">
        <v>17</v>
      </c>
      <c r="O130" s="27" t="s">
        <v>17</v>
      </c>
      <c r="P130" s="30">
        <f>H130</f>
        <v>100</v>
      </c>
      <c r="Q130" s="30">
        <f>I130-H130</f>
        <v>0</v>
      </c>
      <c r="R130" s="30">
        <f>J130-I130</f>
        <v>0</v>
      </c>
      <c r="S130" s="30">
        <f>K130-J130</f>
        <v>0</v>
      </c>
      <c r="T130" s="30">
        <f>P130/3</f>
        <v>33.333333333333336</v>
      </c>
      <c r="U130" s="30">
        <f>Q130/3</f>
        <v>0</v>
      </c>
      <c r="V130" s="30">
        <f>R130/3</f>
        <v>0</v>
      </c>
      <c r="W130" s="30">
        <f>S130/3</f>
        <v>0</v>
      </c>
    </row>
    <row r="131" spans="1:25" ht="37.5" customHeight="1">
      <c r="A131" s="18">
        <v>1362</v>
      </c>
      <c r="B131" s="19" t="s">
        <v>144</v>
      </c>
      <c r="C131" s="20"/>
      <c r="D131" s="21"/>
      <c r="E131" s="21"/>
      <c r="F131" s="21"/>
      <c r="G131" s="21"/>
      <c r="H131" s="21"/>
      <c r="I131" s="21"/>
      <c r="J131" s="21"/>
      <c r="K131" s="23"/>
      <c r="L131" s="26" t="s">
        <v>17</v>
      </c>
      <c r="M131" s="26" t="s">
        <v>17</v>
      </c>
      <c r="N131" s="26" t="s">
        <v>17</v>
      </c>
      <c r="O131" s="27" t="s">
        <v>17</v>
      </c>
      <c r="P131" s="30"/>
      <c r="Q131" s="30"/>
      <c r="R131" s="30"/>
      <c r="S131" s="30"/>
      <c r="T131" s="30"/>
      <c r="U131" s="30"/>
      <c r="V131" s="30"/>
      <c r="W131" s="30"/>
    </row>
    <row r="132" spans="1:25" ht="33.75" customHeight="1">
      <c r="A132" s="18">
        <v>1370</v>
      </c>
      <c r="B132" s="19" t="s">
        <v>145</v>
      </c>
      <c r="C132" s="20" t="s">
        <v>146</v>
      </c>
      <c r="D132" s="21"/>
      <c r="E132" s="21"/>
      <c r="F132" s="21"/>
      <c r="G132" s="21"/>
      <c r="H132" s="21"/>
      <c r="I132" s="21"/>
      <c r="J132" s="21"/>
      <c r="K132" s="23"/>
      <c r="L132" s="26" t="s">
        <v>17</v>
      </c>
      <c r="M132" s="26" t="s">
        <v>17</v>
      </c>
      <c r="N132" s="26" t="s">
        <v>17</v>
      </c>
      <c r="O132" s="27" t="s">
        <v>17</v>
      </c>
      <c r="P132" s="30"/>
      <c r="Q132" s="30"/>
      <c r="R132" s="30"/>
      <c r="S132" s="30"/>
      <c r="T132" s="30"/>
      <c r="U132" s="30"/>
      <c r="V132" s="30"/>
      <c r="W132" s="30"/>
    </row>
    <row r="133" spans="1:25" ht="41.25" customHeight="1">
      <c r="A133" s="18">
        <v>1371</v>
      </c>
      <c r="B133" s="19" t="s">
        <v>147</v>
      </c>
      <c r="C133" s="20"/>
      <c r="D133" s="21"/>
      <c r="E133" s="21"/>
      <c r="F133" s="21"/>
      <c r="G133" s="21"/>
      <c r="H133" s="21"/>
      <c r="I133" s="21"/>
      <c r="J133" s="21"/>
      <c r="K133" s="23"/>
      <c r="L133" s="26" t="s">
        <v>17</v>
      </c>
      <c r="M133" s="26" t="s">
        <v>17</v>
      </c>
      <c r="N133" s="26" t="s">
        <v>17</v>
      </c>
      <c r="O133" s="27" t="s">
        <v>17</v>
      </c>
      <c r="P133" s="30"/>
      <c r="Q133" s="30"/>
      <c r="R133" s="30"/>
      <c r="S133" s="30"/>
      <c r="T133" s="30"/>
      <c r="U133" s="30"/>
      <c r="V133" s="30"/>
      <c r="W133" s="30"/>
    </row>
    <row r="134" spans="1:25" ht="32.25" customHeight="1">
      <c r="A134" s="18">
        <v>1372</v>
      </c>
      <c r="B134" s="19" t="s">
        <v>148</v>
      </c>
      <c r="C134" s="20"/>
      <c r="D134" s="21"/>
      <c r="E134" s="21"/>
      <c r="F134" s="21"/>
      <c r="G134" s="21"/>
      <c r="H134" s="21"/>
      <c r="I134" s="21"/>
      <c r="J134" s="21"/>
      <c r="K134" s="23"/>
      <c r="L134" s="26" t="s">
        <v>17</v>
      </c>
      <c r="M134" s="26" t="s">
        <v>17</v>
      </c>
      <c r="N134" s="26" t="s">
        <v>17</v>
      </c>
      <c r="O134" s="27" t="s">
        <v>17</v>
      </c>
      <c r="P134" s="30"/>
      <c r="Q134" s="30"/>
      <c r="R134" s="30"/>
      <c r="S134" s="30"/>
      <c r="T134" s="30"/>
      <c r="U134" s="30"/>
      <c r="V134" s="30"/>
      <c r="W134" s="30"/>
    </row>
    <row r="135" spans="1:25" ht="42" customHeight="1">
      <c r="A135" s="18">
        <v>1380</v>
      </c>
      <c r="B135" s="19" t="s">
        <v>149</v>
      </c>
      <c r="C135" s="20" t="s">
        <v>150</v>
      </c>
      <c r="D135" s="21">
        <f>D136+D137</f>
        <v>248578.5238</v>
      </c>
      <c r="E135" s="21">
        <f>E136+E137</f>
        <v>584481.68430000008</v>
      </c>
      <c r="F135" s="21">
        <f>F136+F137</f>
        <v>584481.68430000008</v>
      </c>
      <c r="G135" s="21">
        <f>G136+G137</f>
        <v>584481.68430000008</v>
      </c>
      <c r="H135" s="21" t="s">
        <v>17</v>
      </c>
      <c r="I135" s="21" t="s">
        <v>17</v>
      </c>
      <c r="J135" s="21" t="s">
        <v>17</v>
      </c>
      <c r="K135" s="23" t="s">
        <v>17</v>
      </c>
      <c r="L135" s="26">
        <f>L136+L137</f>
        <v>248578.5238</v>
      </c>
      <c r="M135" s="26">
        <f>M136+M137</f>
        <v>584481.68430000008</v>
      </c>
      <c r="N135" s="26">
        <f>N136+N137</f>
        <v>584481.68430000008</v>
      </c>
      <c r="O135" s="27">
        <f>O136+O137</f>
        <v>584481.68430000008</v>
      </c>
      <c r="P135" s="30"/>
      <c r="Q135" s="30"/>
      <c r="R135" s="30"/>
      <c r="S135" s="30"/>
      <c r="T135" s="30"/>
      <c r="U135" s="30"/>
      <c r="V135" s="30"/>
      <c r="W135" s="30"/>
    </row>
    <row r="136" spans="1:25" ht="84" customHeight="1">
      <c r="A136" s="18">
        <v>1381</v>
      </c>
      <c r="B136" s="19" t="s">
        <v>151</v>
      </c>
      <c r="C136" s="20"/>
      <c r="D136" s="21">
        <f t="shared" ref="D136:G137" si="39">L136</f>
        <v>85750</v>
      </c>
      <c r="E136" s="21">
        <f t="shared" si="39"/>
        <v>85750</v>
      </c>
      <c r="F136" s="21">
        <f t="shared" si="39"/>
        <v>85750</v>
      </c>
      <c r="G136" s="21">
        <f t="shared" si="39"/>
        <v>85750</v>
      </c>
      <c r="H136" s="21" t="s">
        <v>17</v>
      </c>
      <c r="I136" s="21" t="s">
        <v>17</v>
      </c>
      <c r="J136" s="21" t="s">
        <v>17</v>
      </c>
      <c r="K136" s="23" t="s">
        <v>17</v>
      </c>
      <c r="L136" s="27">
        <v>85750</v>
      </c>
      <c r="M136" s="27">
        <v>85750</v>
      </c>
      <c r="N136" s="27">
        <v>85750</v>
      </c>
      <c r="O136" s="27">
        <v>85750</v>
      </c>
      <c r="P136" s="30"/>
      <c r="Q136" s="30"/>
      <c r="R136" s="30"/>
      <c r="S136" s="30"/>
      <c r="T136" s="30"/>
      <c r="U136" s="30"/>
      <c r="V136" s="30"/>
      <c r="W136" s="30"/>
    </row>
    <row r="137" spans="1:25" ht="75" customHeight="1">
      <c r="A137" s="18">
        <v>1382</v>
      </c>
      <c r="B137" s="19" t="s">
        <v>152</v>
      </c>
      <c r="C137" s="20"/>
      <c r="D137" s="21">
        <f t="shared" si="39"/>
        <v>162828.5238</v>
      </c>
      <c r="E137" s="21">
        <f t="shared" si="39"/>
        <v>498731.68430000002</v>
      </c>
      <c r="F137" s="21">
        <f t="shared" si="39"/>
        <v>498731.68430000002</v>
      </c>
      <c r="G137" s="21">
        <f t="shared" si="39"/>
        <v>498731.68430000002</v>
      </c>
      <c r="H137" s="21" t="s">
        <v>17</v>
      </c>
      <c r="I137" s="21" t="s">
        <v>17</v>
      </c>
      <c r="J137" s="21" t="s">
        <v>17</v>
      </c>
      <c r="K137" s="23" t="s">
        <v>17</v>
      </c>
      <c r="L137" s="57">
        <v>162828.5238</v>
      </c>
      <c r="M137" s="88">
        <v>498731.68430000002</v>
      </c>
      <c r="N137" s="88">
        <v>498731.68430000002</v>
      </c>
      <c r="O137" s="88">
        <v>498731.68430000002</v>
      </c>
      <c r="P137" s="30"/>
      <c r="Q137" s="30"/>
      <c r="R137" s="30"/>
      <c r="S137" s="30"/>
      <c r="T137" s="30"/>
      <c r="U137" s="30"/>
      <c r="V137" s="30"/>
      <c r="W137" s="30"/>
    </row>
    <row r="138" spans="1:25" ht="21" customHeight="1">
      <c r="A138" s="18">
        <v>1390</v>
      </c>
      <c r="B138" s="19" t="s">
        <v>153</v>
      </c>
      <c r="C138" s="20" t="s">
        <v>154</v>
      </c>
      <c r="D138" s="29">
        <f>D139+D140+D141</f>
        <v>38049.379999999997</v>
      </c>
      <c r="E138" s="29">
        <f>E139+E140+E141</f>
        <v>102086.481</v>
      </c>
      <c r="F138" s="29">
        <f>F139+F140+F141</f>
        <v>123339.84</v>
      </c>
      <c r="G138" s="29">
        <f>G139+G140+G141</f>
        <v>224626.04699999999</v>
      </c>
      <c r="H138" s="29">
        <f>H141</f>
        <v>3049.38</v>
      </c>
      <c r="I138" s="29">
        <f>I141</f>
        <v>19086.481</v>
      </c>
      <c r="J138" s="29">
        <f>J141</f>
        <v>20339.84</v>
      </c>
      <c r="K138" s="78">
        <f>K141</f>
        <v>46626.046999999999</v>
      </c>
      <c r="L138" s="25">
        <f>L139+L140+L141</f>
        <v>35000</v>
      </c>
      <c r="M138" s="25">
        <f>M139+M140+M141</f>
        <v>83000</v>
      </c>
      <c r="N138" s="25">
        <f>N139+N140+N141</f>
        <v>103000</v>
      </c>
      <c r="O138" s="46">
        <f>O139+O140+O141</f>
        <v>178000</v>
      </c>
      <c r="P138" s="30"/>
      <c r="Q138" s="30"/>
      <c r="R138" s="30"/>
      <c r="S138" s="30"/>
      <c r="T138" s="30"/>
      <c r="U138" s="30"/>
      <c r="V138" s="30"/>
      <c r="W138" s="30"/>
    </row>
    <row r="139" spans="1:25" ht="21.75" customHeight="1">
      <c r="A139" s="18">
        <v>1391</v>
      </c>
      <c r="B139" s="19" t="s">
        <v>155</v>
      </c>
      <c r="C139" s="20"/>
      <c r="D139" s="29"/>
      <c r="E139" s="29"/>
      <c r="F139" s="29"/>
      <c r="G139" s="29"/>
      <c r="H139" s="29" t="s">
        <v>17</v>
      </c>
      <c r="I139" s="29" t="s">
        <v>17</v>
      </c>
      <c r="J139" s="29" t="s">
        <v>17</v>
      </c>
      <c r="K139" s="78" t="s">
        <v>17</v>
      </c>
      <c r="L139" s="25"/>
      <c r="M139" s="25"/>
      <c r="N139" s="25"/>
      <c r="O139" s="46"/>
      <c r="P139" s="30"/>
      <c r="Q139" s="30"/>
      <c r="R139" s="30"/>
      <c r="S139" s="30"/>
      <c r="T139" s="30"/>
      <c r="U139" s="30"/>
      <c r="V139" s="30"/>
      <c r="W139" s="30"/>
    </row>
    <row r="140" spans="1:25" ht="22.5" customHeight="1">
      <c r="A140" s="18">
        <v>1392</v>
      </c>
      <c r="B140" s="19" t="s">
        <v>156</v>
      </c>
      <c r="C140" s="20"/>
      <c r="D140" s="29">
        <f>L140</f>
        <v>35000</v>
      </c>
      <c r="E140" s="29">
        <f>M140</f>
        <v>83000</v>
      </c>
      <c r="F140" s="29">
        <f>N140</f>
        <v>103000</v>
      </c>
      <c r="G140" s="29">
        <f>O140</f>
        <v>178000</v>
      </c>
      <c r="H140" s="29" t="s">
        <v>17</v>
      </c>
      <c r="I140" s="29" t="s">
        <v>17</v>
      </c>
      <c r="J140" s="29" t="s">
        <v>17</v>
      </c>
      <c r="K140" s="78"/>
      <c r="L140" s="30">
        <v>35000</v>
      </c>
      <c r="M140" s="30">
        <v>83000</v>
      </c>
      <c r="N140" s="29">
        <v>103000</v>
      </c>
      <c r="O140" s="89">
        <v>178000</v>
      </c>
      <c r="P140" s="30"/>
      <c r="Q140" s="30"/>
      <c r="R140" s="30"/>
      <c r="S140" s="30"/>
      <c r="T140" s="30"/>
      <c r="U140" s="30"/>
      <c r="V140" s="30"/>
      <c r="W140" s="30"/>
      <c r="Y140" s="90"/>
    </row>
    <row r="141" spans="1:25" ht="24" customHeight="1">
      <c r="A141" s="18">
        <v>1393</v>
      </c>
      <c r="B141" s="19" t="s">
        <v>157</v>
      </c>
      <c r="C141" s="20"/>
      <c r="D141" s="29">
        <f>H141</f>
        <v>3049.38</v>
      </c>
      <c r="E141" s="29">
        <f>I141</f>
        <v>19086.481</v>
      </c>
      <c r="F141" s="29">
        <f>J141</f>
        <v>20339.84</v>
      </c>
      <c r="G141" s="29">
        <f>K141</f>
        <v>46626.046999999999</v>
      </c>
      <c r="H141" s="33">
        <v>3049.38</v>
      </c>
      <c r="I141" s="33">
        <v>19086.481</v>
      </c>
      <c r="J141" s="33">
        <v>20339.84</v>
      </c>
      <c r="K141" s="34">
        <v>46626.046999999999</v>
      </c>
      <c r="L141" s="25"/>
      <c r="M141" s="25"/>
      <c r="N141" s="25"/>
      <c r="O141" s="46"/>
      <c r="P141" s="30">
        <f>H141</f>
        <v>3049.38</v>
      </c>
      <c r="Q141" s="30">
        <f>I141-H141</f>
        <v>16037.100999999999</v>
      </c>
      <c r="R141" s="30">
        <f>J141-I141</f>
        <v>1253.3590000000004</v>
      </c>
      <c r="S141" s="30">
        <f>K141-J141</f>
        <v>26286.206999999999</v>
      </c>
      <c r="T141" s="30">
        <f>P141/3</f>
        <v>1016.46</v>
      </c>
      <c r="U141" s="30">
        <f>Q141/3</f>
        <v>5345.7003333333332</v>
      </c>
      <c r="V141" s="30">
        <f>R141/3</f>
        <v>417.78633333333346</v>
      </c>
      <c r="W141" s="30">
        <f>S141/3</f>
        <v>8762.0689999999995</v>
      </c>
    </row>
    <row r="142" spans="1:25" ht="21" customHeight="1">
      <c r="A142" s="91"/>
      <c r="B142" s="92" t="s">
        <v>158</v>
      </c>
      <c r="C142" s="93"/>
      <c r="D142" s="94">
        <f>H142+L142</f>
        <v>155671.9111</v>
      </c>
      <c r="E142" s="94">
        <f>I142+M142</f>
        <v>155671.9111</v>
      </c>
      <c r="F142" s="94">
        <f>J142+N142</f>
        <v>155671.9111</v>
      </c>
      <c r="G142" s="94">
        <f>K142+O142</f>
        <v>155671.9111</v>
      </c>
      <c r="H142" s="95">
        <v>3830.9304000000002</v>
      </c>
      <c r="I142" s="95">
        <v>3830.9304000000002</v>
      </c>
      <c r="J142" s="95">
        <v>3830.9304000000002</v>
      </c>
      <c r="K142" s="95">
        <f>'[3]hatvac 4'!E23</f>
        <v>3830.9303999999993</v>
      </c>
      <c r="L142" s="95">
        <v>151840.98069999999</v>
      </c>
      <c r="M142" s="95">
        <v>151840.98069999999</v>
      </c>
      <c r="N142" s="95">
        <v>151840.98069999999</v>
      </c>
      <c r="O142" s="95">
        <f>'[3]hatvac 4'!F23</f>
        <v>151840.98069999999</v>
      </c>
      <c r="P142" s="30"/>
      <c r="Q142" s="30"/>
      <c r="R142" s="30"/>
      <c r="S142" s="30"/>
      <c r="T142" s="30"/>
      <c r="U142" s="30"/>
      <c r="V142" s="30"/>
      <c r="W142" s="30"/>
    </row>
    <row r="143" spans="1:25" ht="33" hidden="1" customHeight="1">
      <c r="A143" s="91"/>
      <c r="B143" s="92" t="s">
        <v>159</v>
      </c>
      <c r="C143" s="93"/>
      <c r="D143" s="94">
        <f t="shared" ref="D143:K143" si="40">D8+D142</f>
        <v>981817.0014999999</v>
      </c>
      <c r="E143" s="94">
        <f>E8+E142-E140</f>
        <v>1855139.7365000001</v>
      </c>
      <c r="F143" s="94">
        <f>F8+F142-F140</f>
        <v>2661070.2885000003</v>
      </c>
      <c r="G143" s="96">
        <f t="shared" si="40"/>
        <v>3014128.5004000003</v>
      </c>
      <c r="H143" s="96">
        <f>H8+H142</f>
        <v>258706.71149999992</v>
      </c>
      <c r="I143" s="96">
        <f t="shared" si="40"/>
        <v>507910.10600000003</v>
      </c>
      <c r="J143" s="96">
        <f t="shared" si="40"/>
        <v>711122.16949999996</v>
      </c>
      <c r="K143" s="97">
        <f t="shared" si="40"/>
        <v>966845.53740000003</v>
      </c>
      <c r="L143" s="98">
        <f>L8+L142</f>
        <v>758110.28999999992</v>
      </c>
      <c r="M143" s="98">
        <f>M8+M142</f>
        <v>1430229.6305000002</v>
      </c>
      <c r="N143" s="98">
        <f>N8+N142</f>
        <v>2052948.1189999999</v>
      </c>
      <c r="O143" s="98">
        <f>O8+O142</f>
        <v>2225282.963</v>
      </c>
      <c r="P143" s="30"/>
      <c r="Q143" s="30"/>
      <c r="R143" s="30"/>
      <c r="S143" s="30"/>
      <c r="T143" s="30"/>
      <c r="U143" s="30"/>
      <c r="V143" s="30"/>
      <c r="W143" s="30"/>
    </row>
    <row r="144" spans="1:25" s="105" customFormat="1" ht="12" hidden="1" customHeight="1">
      <c r="A144" s="99"/>
      <c r="B144" s="100"/>
      <c r="C144" s="101"/>
      <c r="D144" s="102"/>
      <c r="E144" s="102"/>
      <c r="F144" s="102"/>
      <c r="G144" s="102"/>
      <c r="H144" s="102"/>
      <c r="I144" s="102"/>
      <c r="J144" s="102"/>
      <c r="K144" s="103"/>
      <c r="L144" s="102"/>
      <c r="M144" s="102"/>
      <c r="N144" s="102"/>
      <c r="O144" s="104"/>
    </row>
    <row r="145" spans="1:15" s="105" customFormat="1" ht="16.5" hidden="1" customHeight="1">
      <c r="A145" s="106"/>
      <c r="D145" s="107">
        <f>D143-'[3]caxseri erbashx'!G10</f>
        <v>0</v>
      </c>
      <c r="E145" s="108">
        <f>E143-'[3]caxseri erbashx'!H10</f>
        <v>-4.9999984912574291E-4</v>
      </c>
      <c r="F145" s="107">
        <f>F143-'[3]caxseri erbashx'!I10</f>
        <v>0</v>
      </c>
      <c r="G145" s="107">
        <f>G143-'[3]caxseri erbashx'!J10</f>
        <v>0</v>
      </c>
      <c r="H145" s="107">
        <f>H143-'[3]caxseri erbashx'!K10</f>
        <v>0</v>
      </c>
      <c r="I145" s="107">
        <f>I143-'[3]caxseri erbashx'!L10</f>
        <v>0</v>
      </c>
      <c r="J145" s="107">
        <f>J143-'[3]caxseri erbashx'!M10</f>
        <v>0</v>
      </c>
      <c r="K145" s="108">
        <f>K143-'[3]caxseri erbashx'!N10</f>
        <v>0</v>
      </c>
      <c r="L145" s="109">
        <f>L143-'[3]caxseri erbashx'!O10</f>
        <v>0</v>
      </c>
      <c r="M145" s="110">
        <f>M143-'[3]caxseri erbashx'!P10</f>
        <v>-4.9999984912574291E-4</v>
      </c>
      <c r="N145" s="111">
        <f>N143-'[3]caxseri erbashx'!Q10</f>
        <v>0</v>
      </c>
      <c r="O145" s="112">
        <f>O143-'[3]caxseri erbashx'!R10</f>
        <v>0</v>
      </c>
    </row>
    <row r="146" spans="1:15" s="113" customFormat="1" ht="8.25" customHeight="1">
      <c r="B146" s="114"/>
      <c r="C146" s="115"/>
      <c r="D146" s="116"/>
      <c r="E146" s="116"/>
      <c r="F146" s="116"/>
      <c r="G146" s="116"/>
    </row>
    <row r="147" spans="1:15" s="113" customFormat="1" ht="15" customHeight="1">
      <c r="A147" s="117" t="s">
        <v>160</v>
      </c>
      <c r="B147" s="114"/>
      <c r="C147" s="115"/>
      <c r="D147" s="116"/>
      <c r="E147" s="116"/>
      <c r="F147" s="116"/>
      <c r="G147" s="116"/>
      <c r="H147" s="107"/>
      <c r="I147" s="118"/>
    </row>
    <row r="148" spans="1:15" s="113" customFormat="1" ht="12.75" customHeight="1">
      <c r="A148" s="119" t="s">
        <v>161</v>
      </c>
      <c r="B148" s="114"/>
      <c r="C148" s="115"/>
      <c r="D148" s="116"/>
      <c r="E148" s="116"/>
      <c r="F148" s="116"/>
      <c r="G148" s="116"/>
    </row>
    <row r="149" spans="1:15" s="113" customFormat="1" ht="1.5" hidden="1" customHeight="1">
      <c r="A149" s="120"/>
      <c r="B149" s="114"/>
      <c r="C149" s="115"/>
      <c r="D149" s="116"/>
      <c r="E149" s="116"/>
      <c r="F149" s="116"/>
      <c r="G149" s="116"/>
    </row>
    <row r="150" spans="1:15" s="113" customFormat="1" ht="12.75" customHeight="1">
      <c r="A150" s="121" t="s">
        <v>162</v>
      </c>
      <c r="B150" s="114"/>
      <c r="C150" s="115"/>
      <c r="D150" s="116"/>
      <c r="E150" s="116"/>
      <c r="F150" s="116"/>
      <c r="G150" s="116"/>
      <c r="H150" s="118"/>
    </row>
    <row r="151" spans="1:15" s="113" customFormat="1" ht="15" hidden="1" customHeight="1">
      <c r="A151" s="122"/>
      <c r="B151" s="114"/>
      <c r="C151" s="115"/>
      <c r="D151" s="116"/>
      <c r="E151" s="116"/>
      <c r="F151" s="116"/>
      <c r="G151" s="116"/>
    </row>
    <row r="152" spans="1:15" s="113" customFormat="1" ht="12.75" customHeight="1">
      <c r="A152" s="123" t="s">
        <v>163</v>
      </c>
      <c r="B152" s="114"/>
      <c r="C152" s="115"/>
      <c r="D152" s="116"/>
      <c r="E152" s="116"/>
      <c r="F152" s="116"/>
      <c r="G152" s="116"/>
      <c r="I152" s="124"/>
    </row>
    <row r="153" spans="1:15" s="113" customFormat="1" ht="11.25" customHeight="1">
      <c r="A153" s="123" t="s">
        <v>164</v>
      </c>
      <c r="B153" s="114"/>
      <c r="C153" s="115"/>
      <c r="D153" s="116"/>
      <c r="E153" s="116"/>
      <c r="F153" s="116"/>
      <c r="G153" s="116"/>
      <c r="I153" s="124"/>
    </row>
    <row r="154" spans="1:15" s="113" customFormat="1" ht="15" customHeight="1">
      <c r="A154" s="125"/>
      <c r="B154" s="114"/>
      <c r="C154" s="115"/>
      <c r="D154" s="116"/>
      <c r="E154" s="116"/>
      <c r="F154" s="116"/>
      <c r="G154" s="116"/>
    </row>
    <row r="155" spans="1:15" s="113" customFormat="1" ht="15" customHeight="1">
      <c r="B155" s="114"/>
      <c r="C155" s="115"/>
      <c r="D155" s="116"/>
      <c r="E155" s="116"/>
      <c r="F155" s="116"/>
      <c r="G155" s="116"/>
    </row>
    <row r="156" spans="1:15" ht="21" customHeight="1"/>
    <row r="157" spans="1:15" ht="21" customHeight="1"/>
    <row r="158" spans="1:15" ht="21" customHeight="1"/>
    <row r="159" spans="1:15" ht="21" customHeight="1"/>
    <row r="160" spans="1:15" ht="21" customHeight="1"/>
  </sheetData>
  <mergeCells count="9">
    <mergeCell ref="A1:O1"/>
    <mergeCell ref="A2:O2"/>
    <mergeCell ref="A3:O3"/>
    <mergeCell ref="A5:A6"/>
    <mergeCell ref="B5:B6"/>
    <mergeCell ref="C5:C6"/>
    <mergeCell ref="D5:G5"/>
    <mergeCell ref="H5:K5"/>
    <mergeCell ref="L5:O5"/>
  </mergeCells>
  <pageMargins left="0.42" right="0.24" top="0.22" bottom="0.31" header="0.2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60"/>
  <sheetViews>
    <sheetView zoomScale="166" zoomScaleNormal="166" workbookViewId="0">
      <selection activeCell="H6" sqref="H6"/>
    </sheetView>
  </sheetViews>
  <sheetFormatPr defaultRowHeight="9.75"/>
  <cols>
    <col min="1" max="1" width="3.5703125" style="126" customWidth="1"/>
    <col min="2" max="2" width="28" style="7" customWidth="1"/>
    <col min="3" max="3" width="3.140625" style="7" customWidth="1"/>
    <col min="4" max="4" width="8.7109375" style="7" customWidth="1"/>
    <col min="5" max="6" width="9.28515625" style="7" customWidth="1"/>
    <col min="7" max="7" width="9.5703125" style="7" customWidth="1"/>
    <col min="8" max="8" width="9.140625" style="7" customWidth="1"/>
    <col min="9" max="9" width="8.42578125" style="7" customWidth="1"/>
    <col min="10" max="10" width="8.7109375" style="7" customWidth="1"/>
    <col min="11" max="11" width="9.5703125" style="7" customWidth="1"/>
    <col min="12" max="12" width="9.28515625" style="7" customWidth="1"/>
    <col min="13" max="14" width="8.7109375" style="7" customWidth="1"/>
    <col min="15" max="15" width="9.42578125" style="127" customWidth="1"/>
    <col min="16" max="16" width="7" style="7" hidden="1" customWidth="1"/>
    <col min="17" max="17" width="7.7109375" style="7" hidden="1" customWidth="1"/>
    <col min="18" max="18" width="7.42578125" style="7" hidden="1" customWidth="1"/>
    <col min="19" max="19" width="7.5703125" style="7" hidden="1" customWidth="1"/>
    <col min="20" max="20" width="6.42578125" style="7" hidden="1" customWidth="1"/>
    <col min="21" max="21" width="6.28515625" style="7" hidden="1" customWidth="1"/>
    <col min="22" max="22" width="5.7109375" style="7" hidden="1" customWidth="1"/>
    <col min="23" max="23" width="5.5703125" style="7" hidden="1" customWidth="1"/>
    <col min="24" max="24" width="1" style="7" customWidth="1"/>
    <col min="25" max="256" width="9.140625" style="7"/>
    <col min="257" max="257" width="3.5703125" style="7" customWidth="1"/>
    <col min="258" max="258" width="28" style="7" customWidth="1"/>
    <col min="259" max="259" width="3.140625" style="7" customWidth="1"/>
    <col min="260" max="260" width="8.7109375" style="7" customWidth="1"/>
    <col min="261" max="262" width="9.28515625" style="7" customWidth="1"/>
    <col min="263" max="263" width="9.5703125" style="7" customWidth="1"/>
    <col min="264" max="264" width="9.140625" style="7" customWidth="1"/>
    <col min="265" max="265" width="8.42578125" style="7" customWidth="1"/>
    <col min="266" max="266" width="8.7109375" style="7" customWidth="1"/>
    <col min="267" max="267" width="9.5703125" style="7" customWidth="1"/>
    <col min="268" max="268" width="9.28515625" style="7" customWidth="1"/>
    <col min="269" max="270" width="8.7109375" style="7" customWidth="1"/>
    <col min="271" max="271" width="9.42578125" style="7" customWidth="1"/>
    <col min="272" max="279" width="0" style="7" hidden="1" customWidth="1"/>
    <col min="280" max="280" width="1" style="7" customWidth="1"/>
    <col min="281" max="512" width="9.140625" style="7"/>
    <col min="513" max="513" width="3.5703125" style="7" customWidth="1"/>
    <col min="514" max="514" width="28" style="7" customWidth="1"/>
    <col min="515" max="515" width="3.140625" style="7" customWidth="1"/>
    <col min="516" max="516" width="8.7109375" style="7" customWidth="1"/>
    <col min="517" max="518" width="9.28515625" style="7" customWidth="1"/>
    <col min="519" max="519" width="9.5703125" style="7" customWidth="1"/>
    <col min="520" max="520" width="9.140625" style="7" customWidth="1"/>
    <col min="521" max="521" width="8.42578125" style="7" customWidth="1"/>
    <col min="522" max="522" width="8.7109375" style="7" customWidth="1"/>
    <col min="523" max="523" width="9.5703125" style="7" customWidth="1"/>
    <col min="524" max="524" width="9.28515625" style="7" customWidth="1"/>
    <col min="525" max="526" width="8.7109375" style="7" customWidth="1"/>
    <col min="527" max="527" width="9.42578125" style="7" customWidth="1"/>
    <col min="528" max="535" width="0" style="7" hidden="1" customWidth="1"/>
    <col min="536" max="536" width="1" style="7" customWidth="1"/>
    <col min="537" max="768" width="9.140625" style="7"/>
    <col min="769" max="769" width="3.5703125" style="7" customWidth="1"/>
    <col min="770" max="770" width="28" style="7" customWidth="1"/>
    <col min="771" max="771" width="3.140625" style="7" customWidth="1"/>
    <col min="772" max="772" width="8.7109375" style="7" customWidth="1"/>
    <col min="773" max="774" width="9.28515625" style="7" customWidth="1"/>
    <col min="775" max="775" width="9.5703125" style="7" customWidth="1"/>
    <col min="776" max="776" width="9.140625" style="7" customWidth="1"/>
    <col min="777" max="777" width="8.42578125" style="7" customWidth="1"/>
    <col min="778" max="778" width="8.7109375" style="7" customWidth="1"/>
    <col min="779" max="779" width="9.5703125" style="7" customWidth="1"/>
    <col min="780" max="780" width="9.28515625" style="7" customWidth="1"/>
    <col min="781" max="782" width="8.7109375" style="7" customWidth="1"/>
    <col min="783" max="783" width="9.42578125" style="7" customWidth="1"/>
    <col min="784" max="791" width="0" style="7" hidden="1" customWidth="1"/>
    <col min="792" max="792" width="1" style="7" customWidth="1"/>
    <col min="793" max="1024" width="9.140625" style="7"/>
    <col min="1025" max="1025" width="3.5703125" style="7" customWidth="1"/>
    <col min="1026" max="1026" width="28" style="7" customWidth="1"/>
    <col min="1027" max="1027" width="3.140625" style="7" customWidth="1"/>
    <col min="1028" max="1028" width="8.7109375" style="7" customWidth="1"/>
    <col min="1029" max="1030" width="9.28515625" style="7" customWidth="1"/>
    <col min="1031" max="1031" width="9.5703125" style="7" customWidth="1"/>
    <col min="1032" max="1032" width="9.140625" style="7" customWidth="1"/>
    <col min="1033" max="1033" width="8.42578125" style="7" customWidth="1"/>
    <col min="1034" max="1034" width="8.7109375" style="7" customWidth="1"/>
    <col min="1035" max="1035" width="9.5703125" style="7" customWidth="1"/>
    <col min="1036" max="1036" width="9.28515625" style="7" customWidth="1"/>
    <col min="1037" max="1038" width="8.7109375" style="7" customWidth="1"/>
    <col min="1039" max="1039" width="9.42578125" style="7" customWidth="1"/>
    <col min="1040" max="1047" width="0" style="7" hidden="1" customWidth="1"/>
    <col min="1048" max="1048" width="1" style="7" customWidth="1"/>
    <col min="1049" max="1280" width="9.140625" style="7"/>
    <col min="1281" max="1281" width="3.5703125" style="7" customWidth="1"/>
    <col min="1282" max="1282" width="28" style="7" customWidth="1"/>
    <col min="1283" max="1283" width="3.140625" style="7" customWidth="1"/>
    <col min="1284" max="1284" width="8.7109375" style="7" customWidth="1"/>
    <col min="1285" max="1286" width="9.28515625" style="7" customWidth="1"/>
    <col min="1287" max="1287" width="9.5703125" style="7" customWidth="1"/>
    <col min="1288" max="1288" width="9.140625" style="7" customWidth="1"/>
    <col min="1289" max="1289" width="8.42578125" style="7" customWidth="1"/>
    <col min="1290" max="1290" width="8.7109375" style="7" customWidth="1"/>
    <col min="1291" max="1291" width="9.5703125" style="7" customWidth="1"/>
    <col min="1292" max="1292" width="9.28515625" style="7" customWidth="1"/>
    <col min="1293" max="1294" width="8.7109375" style="7" customWidth="1"/>
    <col min="1295" max="1295" width="9.42578125" style="7" customWidth="1"/>
    <col min="1296" max="1303" width="0" style="7" hidden="1" customWidth="1"/>
    <col min="1304" max="1304" width="1" style="7" customWidth="1"/>
    <col min="1305" max="1536" width="9.140625" style="7"/>
    <col min="1537" max="1537" width="3.5703125" style="7" customWidth="1"/>
    <col min="1538" max="1538" width="28" style="7" customWidth="1"/>
    <col min="1539" max="1539" width="3.140625" style="7" customWidth="1"/>
    <col min="1540" max="1540" width="8.7109375" style="7" customWidth="1"/>
    <col min="1541" max="1542" width="9.28515625" style="7" customWidth="1"/>
    <col min="1543" max="1543" width="9.5703125" style="7" customWidth="1"/>
    <col min="1544" max="1544" width="9.140625" style="7" customWidth="1"/>
    <col min="1545" max="1545" width="8.42578125" style="7" customWidth="1"/>
    <col min="1546" max="1546" width="8.7109375" style="7" customWidth="1"/>
    <col min="1547" max="1547" width="9.5703125" style="7" customWidth="1"/>
    <col min="1548" max="1548" width="9.28515625" style="7" customWidth="1"/>
    <col min="1549" max="1550" width="8.7109375" style="7" customWidth="1"/>
    <col min="1551" max="1551" width="9.42578125" style="7" customWidth="1"/>
    <col min="1552" max="1559" width="0" style="7" hidden="1" customWidth="1"/>
    <col min="1560" max="1560" width="1" style="7" customWidth="1"/>
    <col min="1561" max="1792" width="9.140625" style="7"/>
    <col min="1793" max="1793" width="3.5703125" style="7" customWidth="1"/>
    <col min="1794" max="1794" width="28" style="7" customWidth="1"/>
    <col min="1795" max="1795" width="3.140625" style="7" customWidth="1"/>
    <col min="1796" max="1796" width="8.7109375" style="7" customWidth="1"/>
    <col min="1797" max="1798" width="9.28515625" style="7" customWidth="1"/>
    <col min="1799" max="1799" width="9.5703125" style="7" customWidth="1"/>
    <col min="1800" max="1800" width="9.140625" style="7" customWidth="1"/>
    <col min="1801" max="1801" width="8.42578125" style="7" customWidth="1"/>
    <col min="1802" max="1802" width="8.7109375" style="7" customWidth="1"/>
    <col min="1803" max="1803" width="9.5703125" style="7" customWidth="1"/>
    <col min="1804" max="1804" width="9.28515625" style="7" customWidth="1"/>
    <col min="1805" max="1806" width="8.7109375" style="7" customWidth="1"/>
    <col min="1807" max="1807" width="9.42578125" style="7" customWidth="1"/>
    <col min="1808" max="1815" width="0" style="7" hidden="1" customWidth="1"/>
    <col min="1816" max="1816" width="1" style="7" customWidth="1"/>
    <col min="1817" max="2048" width="9.140625" style="7"/>
    <col min="2049" max="2049" width="3.5703125" style="7" customWidth="1"/>
    <col min="2050" max="2050" width="28" style="7" customWidth="1"/>
    <col min="2051" max="2051" width="3.140625" style="7" customWidth="1"/>
    <col min="2052" max="2052" width="8.7109375" style="7" customWidth="1"/>
    <col min="2053" max="2054" width="9.28515625" style="7" customWidth="1"/>
    <col min="2055" max="2055" width="9.5703125" style="7" customWidth="1"/>
    <col min="2056" max="2056" width="9.140625" style="7" customWidth="1"/>
    <col min="2057" max="2057" width="8.42578125" style="7" customWidth="1"/>
    <col min="2058" max="2058" width="8.7109375" style="7" customWidth="1"/>
    <col min="2059" max="2059" width="9.5703125" style="7" customWidth="1"/>
    <col min="2060" max="2060" width="9.28515625" style="7" customWidth="1"/>
    <col min="2061" max="2062" width="8.7109375" style="7" customWidth="1"/>
    <col min="2063" max="2063" width="9.42578125" style="7" customWidth="1"/>
    <col min="2064" max="2071" width="0" style="7" hidden="1" customWidth="1"/>
    <col min="2072" max="2072" width="1" style="7" customWidth="1"/>
    <col min="2073" max="2304" width="9.140625" style="7"/>
    <col min="2305" max="2305" width="3.5703125" style="7" customWidth="1"/>
    <col min="2306" max="2306" width="28" style="7" customWidth="1"/>
    <col min="2307" max="2307" width="3.140625" style="7" customWidth="1"/>
    <col min="2308" max="2308" width="8.7109375" style="7" customWidth="1"/>
    <col min="2309" max="2310" width="9.28515625" style="7" customWidth="1"/>
    <col min="2311" max="2311" width="9.5703125" style="7" customWidth="1"/>
    <col min="2312" max="2312" width="9.140625" style="7" customWidth="1"/>
    <col min="2313" max="2313" width="8.42578125" style="7" customWidth="1"/>
    <col min="2314" max="2314" width="8.7109375" style="7" customWidth="1"/>
    <col min="2315" max="2315" width="9.5703125" style="7" customWidth="1"/>
    <col min="2316" max="2316" width="9.28515625" style="7" customWidth="1"/>
    <col min="2317" max="2318" width="8.7109375" style="7" customWidth="1"/>
    <col min="2319" max="2319" width="9.42578125" style="7" customWidth="1"/>
    <col min="2320" max="2327" width="0" style="7" hidden="1" customWidth="1"/>
    <col min="2328" max="2328" width="1" style="7" customWidth="1"/>
    <col min="2329" max="2560" width="9.140625" style="7"/>
    <col min="2561" max="2561" width="3.5703125" style="7" customWidth="1"/>
    <col min="2562" max="2562" width="28" style="7" customWidth="1"/>
    <col min="2563" max="2563" width="3.140625" style="7" customWidth="1"/>
    <col min="2564" max="2564" width="8.7109375" style="7" customWidth="1"/>
    <col min="2565" max="2566" width="9.28515625" style="7" customWidth="1"/>
    <col min="2567" max="2567" width="9.5703125" style="7" customWidth="1"/>
    <col min="2568" max="2568" width="9.140625" style="7" customWidth="1"/>
    <col min="2569" max="2569" width="8.42578125" style="7" customWidth="1"/>
    <col min="2570" max="2570" width="8.7109375" style="7" customWidth="1"/>
    <col min="2571" max="2571" width="9.5703125" style="7" customWidth="1"/>
    <col min="2572" max="2572" width="9.28515625" style="7" customWidth="1"/>
    <col min="2573" max="2574" width="8.7109375" style="7" customWidth="1"/>
    <col min="2575" max="2575" width="9.42578125" style="7" customWidth="1"/>
    <col min="2576" max="2583" width="0" style="7" hidden="1" customWidth="1"/>
    <col min="2584" max="2584" width="1" style="7" customWidth="1"/>
    <col min="2585" max="2816" width="9.140625" style="7"/>
    <col min="2817" max="2817" width="3.5703125" style="7" customWidth="1"/>
    <col min="2818" max="2818" width="28" style="7" customWidth="1"/>
    <col min="2819" max="2819" width="3.140625" style="7" customWidth="1"/>
    <col min="2820" max="2820" width="8.7109375" style="7" customWidth="1"/>
    <col min="2821" max="2822" width="9.28515625" style="7" customWidth="1"/>
    <col min="2823" max="2823" width="9.5703125" style="7" customWidth="1"/>
    <col min="2824" max="2824" width="9.140625" style="7" customWidth="1"/>
    <col min="2825" max="2825" width="8.42578125" style="7" customWidth="1"/>
    <col min="2826" max="2826" width="8.7109375" style="7" customWidth="1"/>
    <col min="2827" max="2827" width="9.5703125" style="7" customWidth="1"/>
    <col min="2828" max="2828" width="9.28515625" style="7" customWidth="1"/>
    <col min="2829" max="2830" width="8.7109375" style="7" customWidth="1"/>
    <col min="2831" max="2831" width="9.42578125" style="7" customWidth="1"/>
    <col min="2832" max="2839" width="0" style="7" hidden="1" customWidth="1"/>
    <col min="2840" max="2840" width="1" style="7" customWidth="1"/>
    <col min="2841" max="3072" width="9.140625" style="7"/>
    <col min="3073" max="3073" width="3.5703125" style="7" customWidth="1"/>
    <col min="3074" max="3074" width="28" style="7" customWidth="1"/>
    <col min="3075" max="3075" width="3.140625" style="7" customWidth="1"/>
    <col min="3076" max="3076" width="8.7109375" style="7" customWidth="1"/>
    <col min="3077" max="3078" width="9.28515625" style="7" customWidth="1"/>
    <col min="3079" max="3079" width="9.5703125" style="7" customWidth="1"/>
    <col min="3080" max="3080" width="9.140625" style="7" customWidth="1"/>
    <col min="3081" max="3081" width="8.42578125" style="7" customWidth="1"/>
    <col min="3082" max="3082" width="8.7109375" style="7" customWidth="1"/>
    <col min="3083" max="3083" width="9.5703125" style="7" customWidth="1"/>
    <col min="3084" max="3084" width="9.28515625" style="7" customWidth="1"/>
    <col min="3085" max="3086" width="8.7109375" style="7" customWidth="1"/>
    <col min="3087" max="3087" width="9.42578125" style="7" customWidth="1"/>
    <col min="3088" max="3095" width="0" style="7" hidden="1" customWidth="1"/>
    <col min="3096" max="3096" width="1" style="7" customWidth="1"/>
    <col min="3097" max="3328" width="9.140625" style="7"/>
    <col min="3329" max="3329" width="3.5703125" style="7" customWidth="1"/>
    <col min="3330" max="3330" width="28" style="7" customWidth="1"/>
    <col min="3331" max="3331" width="3.140625" style="7" customWidth="1"/>
    <col min="3332" max="3332" width="8.7109375" style="7" customWidth="1"/>
    <col min="3333" max="3334" width="9.28515625" style="7" customWidth="1"/>
    <col min="3335" max="3335" width="9.5703125" style="7" customWidth="1"/>
    <col min="3336" max="3336" width="9.140625" style="7" customWidth="1"/>
    <col min="3337" max="3337" width="8.42578125" style="7" customWidth="1"/>
    <col min="3338" max="3338" width="8.7109375" style="7" customWidth="1"/>
    <col min="3339" max="3339" width="9.5703125" style="7" customWidth="1"/>
    <col min="3340" max="3340" width="9.28515625" style="7" customWidth="1"/>
    <col min="3341" max="3342" width="8.7109375" style="7" customWidth="1"/>
    <col min="3343" max="3343" width="9.42578125" style="7" customWidth="1"/>
    <col min="3344" max="3351" width="0" style="7" hidden="1" customWidth="1"/>
    <col min="3352" max="3352" width="1" style="7" customWidth="1"/>
    <col min="3353" max="3584" width="9.140625" style="7"/>
    <col min="3585" max="3585" width="3.5703125" style="7" customWidth="1"/>
    <col min="3586" max="3586" width="28" style="7" customWidth="1"/>
    <col min="3587" max="3587" width="3.140625" style="7" customWidth="1"/>
    <col min="3588" max="3588" width="8.7109375" style="7" customWidth="1"/>
    <col min="3589" max="3590" width="9.28515625" style="7" customWidth="1"/>
    <col min="3591" max="3591" width="9.5703125" style="7" customWidth="1"/>
    <col min="3592" max="3592" width="9.140625" style="7" customWidth="1"/>
    <col min="3593" max="3593" width="8.42578125" style="7" customWidth="1"/>
    <col min="3594" max="3594" width="8.7109375" style="7" customWidth="1"/>
    <col min="3595" max="3595" width="9.5703125" style="7" customWidth="1"/>
    <col min="3596" max="3596" width="9.28515625" style="7" customWidth="1"/>
    <col min="3597" max="3598" width="8.7109375" style="7" customWidth="1"/>
    <col min="3599" max="3599" width="9.42578125" style="7" customWidth="1"/>
    <col min="3600" max="3607" width="0" style="7" hidden="1" customWidth="1"/>
    <col min="3608" max="3608" width="1" style="7" customWidth="1"/>
    <col min="3609" max="3840" width="9.140625" style="7"/>
    <col min="3841" max="3841" width="3.5703125" style="7" customWidth="1"/>
    <col min="3842" max="3842" width="28" style="7" customWidth="1"/>
    <col min="3843" max="3843" width="3.140625" style="7" customWidth="1"/>
    <col min="3844" max="3844" width="8.7109375" style="7" customWidth="1"/>
    <col min="3845" max="3846" width="9.28515625" style="7" customWidth="1"/>
    <col min="3847" max="3847" width="9.5703125" style="7" customWidth="1"/>
    <col min="3848" max="3848" width="9.140625" style="7" customWidth="1"/>
    <col min="3849" max="3849" width="8.42578125" style="7" customWidth="1"/>
    <col min="3850" max="3850" width="8.7109375" style="7" customWidth="1"/>
    <col min="3851" max="3851" width="9.5703125" style="7" customWidth="1"/>
    <col min="3852" max="3852" width="9.28515625" style="7" customWidth="1"/>
    <col min="3853" max="3854" width="8.7109375" style="7" customWidth="1"/>
    <col min="3855" max="3855" width="9.42578125" style="7" customWidth="1"/>
    <col min="3856" max="3863" width="0" style="7" hidden="1" customWidth="1"/>
    <col min="3864" max="3864" width="1" style="7" customWidth="1"/>
    <col min="3865" max="4096" width="9.140625" style="7"/>
    <col min="4097" max="4097" width="3.5703125" style="7" customWidth="1"/>
    <col min="4098" max="4098" width="28" style="7" customWidth="1"/>
    <col min="4099" max="4099" width="3.140625" style="7" customWidth="1"/>
    <col min="4100" max="4100" width="8.7109375" style="7" customWidth="1"/>
    <col min="4101" max="4102" width="9.28515625" style="7" customWidth="1"/>
    <col min="4103" max="4103" width="9.5703125" style="7" customWidth="1"/>
    <col min="4104" max="4104" width="9.140625" style="7" customWidth="1"/>
    <col min="4105" max="4105" width="8.42578125" style="7" customWidth="1"/>
    <col min="4106" max="4106" width="8.7109375" style="7" customWidth="1"/>
    <col min="4107" max="4107" width="9.5703125" style="7" customWidth="1"/>
    <col min="4108" max="4108" width="9.28515625" style="7" customWidth="1"/>
    <col min="4109" max="4110" width="8.7109375" style="7" customWidth="1"/>
    <col min="4111" max="4111" width="9.42578125" style="7" customWidth="1"/>
    <col min="4112" max="4119" width="0" style="7" hidden="1" customWidth="1"/>
    <col min="4120" max="4120" width="1" style="7" customWidth="1"/>
    <col min="4121" max="4352" width="9.140625" style="7"/>
    <col min="4353" max="4353" width="3.5703125" style="7" customWidth="1"/>
    <col min="4354" max="4354" width="28" style="7" customWidth="1"/>
    <col min="4355" max="4355" width="3.140625" style="7" customWidth="1"/>
    <col min="4356" max="4356" width="8.7109375" style="7" customWidth="1"/>
    <col min="4357" max="4358" width="9.28515625" style="7" customWidth="1"/>
    <col min="4359" max="4359" width="9.5703125" style="7" customWidth="1"/>
    <col min="4360" max="4360" width="9.140625" style="7" customWidth="1"/>
    <col min="4361" max="4361" width="8.42578125" style="7" customWidth="1"/>
    <col min="4362" max="4362" width="8.7109375" style="7" customWidth="1"/>
    <col min="4363" max="4363" width="9.5703125" style="7" customWidth="1"/>
    <col min="4364" max="4364" width="9.28515625" style="7" customWidth="1"/>
    <col min="4365" max="4366" width="8.7109375" style="7" customWidth="1"/>
    <col min="4367" max="4367" width="9.42578125" style="7" customWidth="1"/>
    <col min="4368" max="4375" width="0" style="7" hidden="1" customWidth="1"/>
    <col min="4376" max="4376" width="1" style="7" customWidth="1"/>
    <col min="4377" max="4608" width="9.140625" style="7"/>
    <col min="4609" max="4609" width="3.5703125" style="7" customWidth="1"/>
    <col min="4610" max="4610" width="28" style="7" customWidth="1"/>
    <col min="4611" max="4611" width="3.140625" style="7" customWidth="1"/>
    <col min="4612" max="4612" width="8.7109375" style="7" customWidth="1"/>
    <col min="4613" max="4614" width="9.28515625" style="7" customWidth="1"/>
    <col min="4615" max="4615" width="9.5703125" style="7" customWidth="1"/>
    <col min="4616" max="4616" width="9.140625" style="7" customWidth="1"/>
    <col min="4617" max="4617" width="8.42578125" style="7" customWidth="1"/>
    <col min="4618" max="4618" width="8.7109375" style="7" customWidth="1"/>
    <col min="4619" max="4619" width="9.5703125" style="7" customWidth="1"/>
    <col min="4620" max="4620" width="9.28515625" style="7" customWidth="1"/>
    <col min="4621" max="4622" width="8.7109375" style="7" customWidth="1"/>
    <col min="4623" max="4623" width="9.42578125" style="7" customWidth="1"/>
    <col min="4624" max="4631" width="0" style="7" hidden="1" customWidth="1"/>
    <col min="4632" max="4632" width="1" style="7" customWidth="1"/>
    <col min="4633" max="4864" width="9.140625" style="7"/>
    <col min="4865" max="4865" width="3.5703125" style="7" customWidth="1"/>
    <col min="4866" max="4866" width="28" style="7" customWidth="1"/>
    <col min="4867" max="4867" width="3.140625" style="7" customWidth="1"/>
    <col min="4868" max="4868" width="8.7109375" style="7" customWidth="1"/>
    <col min="4869" max="4870" width="9.28515625" style="7" customWidth="1"/>
    <col min="4871" max="4871" width="9.5703125" style="7" customWidth="1"/>
    <col min="4872" max="4872" width="9.140625" style="7" customWidth="1"/>
    <col min="4873" max="4873" width="8.42578125" style="7" customWidth="1"/>
    <col min="4874" max="4874" width="8.7109375" style="7" customWidth="1"/>
    <col min="4875" max="4875" width="9.5703125" style="7" customWidth="1"/>
    <col min="4876" max="4876" width="9.28515625" style="7" customWidth="1"/>
    <col min="4877" max="4878" width="8.7109375" style="7" customWidth="1"/>
    <col min="4879" max="4879" width="9.42578125" style="7" customWidth="1"/>
    <col min="4880" max="4887" width="0" style="7" hidden="1" customWidth="1"/>
    <col min="4888" max="4888" width="1" style="7" customWidth="1"/>
    <col min="4889" max="5120" width="9.140625" style="7"/>
    <col min="5121" max="5121" width="3.5703125" style="7" customWidth="1"/>
    <col min="5122" max="5122" width="28" style="7" customWidth="1"/>
    <col min="5123" max="5123" width="3.140625" style="7" customWidth="1"/>
    <col min="5124" max="5124" width="8.7109375" style="7" customWidth="1"/>
    <col min="5125" max="5126" width="9.28515625" style="7" customWidth="1"/>
    <col min="5127" max="5127" width="9.5703125" style="7" customWidth="1"/>
    <col min="5128" max="5128" width="9.140625" style="7" customWidth="1"/>
    <col min="5129" max="5129" width="8.42578125" style="7" customWidth="1"/>
    <col min="5130" max="5130" width="8.7109375" style="7" customWidth="1"/>
    <col min="5131" max="5131" width="9.5703125" style="7" customWidth="1"/>
    <col min="5132" max="5132" width="9.28515625" style="7" customWidth="1"/>
    <col min="5133" max="5134" width="8.7109375" style="7" customWidth="1"/>
    <col min="5135" max="5135" width="9.42578125" style="7" customWidth="1"/>
    <col min="5136" max="5143" width="0" style="7" hidden="1" customWidth="1"/>
    <col min="5144" max="5144" width="1" style="7" customWidth="1"/>
    <col min="5145" max="5376" width="9.140625" style="7"/>
    <col min="5377" max="5377" width="3.5703125" style="7" customWidth="1"/>
    <col min="5378" max="5378" width="28" style="7" customWidth="1"/>
    <col min="5379" max="5379" width="3.140625" style="7" customWidth="1"/>
    <col min="5380" max="5380" width="8.7109375" style="7" customWidth="1"/>
    <col min="5381" max="5382" width="9.28515625" style="7" customWidth="1"/>
    <col min="5383" max="5383" width="9.5703125" style="7" customWidth="1"/>
    <col min="5384" max="5384" width="9.140625" style="7" customWidth="1"/>
    <col min="5385" max="5385" width="8.42578125" style="7" customWidth="1"/>
    <col min="5386" max="5386" width="8.7109375" style="7" customWidth="1"/>
    <col min="5387" max="5387" width="9.5703125" style="7" customWidth="1"/>
    <col min="5388" max="5388" width="9.28515625" style="7" customWidth="1"/>
    <col min="5389" max="5390" width="8.7109375" style="7" customWidth="1"/>
    <col min="5391" max="5391" width="9.42578125" style="7" customWidth="1"/>
    <col min="5392" max="5399" width="0" style="7" hidden="1" customWidth="1"/>
    <col min="5400" max="5400" width="1" style="7" customWidth="1"/>
    <col min="5401" max="5632" width="9.140625" style="7"/>
    <col min="5633" max="5633" width="3.5703125" style="7" customWidth="1"/>
    <col min="5634" max="5634" width="28" style="7" customWidth="1"/>
    <col min="5635" max="5635" width="3.140625" style="7" customWidth="1"/>
    <col min="5636" max="5636" width="8.7109375" style="7" customWidth="1"/>
    <col min="5637" max="5638" width="9.28515625" style="7" customWidth="1"/>
    <col min="5639" max="5639" width="9.5703125" style="7" customWidth="1"/>
    <col min="5640" max="5640" width="9.140625" style="7" customWidth="1"/>
    <col min="5641" max="5641" width="8.42578125" style="7" customWidth="1"/>
    <col min="5642" max="5642" width="8.7109375" style="7" customWidth="1"/>
    <col min="5643" max="5643" width="9.5703125" style="7" customWidth="1"/>
    <col min="5644" max="5644" width="9.28515625" style="7" customWidth="1"/>
    <col min="5645" max="5646" width="8.7109375" style="7" customWidth="1"/>
    <col min="5647" max="5647" width="9.42578125" style="7" customWidth="1"/>
    <col min="5648" max="5655" width="0" style="7" hidden="1" customWidth="1"/>
    <col min="5656" max="5656" width="1" style="7" customWidth="1"/>
    <col min="5657" max="5888" width="9.140625" style="7"/>
    <col min="5889" max="5889" width="3.5703125" style="7" customWidth="1"/>
    <col min="5890" max="5890" width="28" style="7" customWidth="1"/>
    <col min="5891" max="5891" width="3.140625" style="7" customWidth="1"/>
    <col min="5892" max="5892" width="8.7109375" style="7" customWidth="1"/>
    <col min="5893" max="5894" width="9.28515625" style="7" customWidth="1"/>
    <col min="5895" max="5895" width="9.5703125" style="7" customWidth="1"/>
    <col min="5896" max="5896" width="9.140625" style="7" customWidth="1"/>
    <col min="5897" max="5897" width="8.42578125" style="7" customWidth="1"/>
    <col min="5898" max="5898" width="8.7109375" style="7" customWidth="1"/>
    <col min="5899" max="5899" width="9.5703125" style="7" customWidth="1"/>
    <col min="5900" max="5900" width="9.28515625" style="7" customWidth="1"/>
    <col min="5901" max="5902" width="8.7109375" style="7" customWidth="1"/>
    <col min="5903" max="5903" width="9.42578125" style="7" customWidth="1"/>
    <col min="5904" max="5911" width="0" style="7" hidden="1" customWidth="1"/>
    <col min="5912" max="5912" width="1" style="7" customWidth="1"/>
    <col min="5913" max="6144" width="9.140625" style="7"/>
    <col min="6145" max="6145" width="3.5703125" style="7" customWidth="1"/>
    <col min="6146" max="6146" width="28" style="7" customWidth="1"/>
    <col min="6147" max="6147" width="3.140625" style="7" customWidth="1"/>
    <col min="6148" max="6148" width="8.7109375" style="7" customWidth="1"/>
    <col min="6149" max="6150" width="9.28515625" style="7" customWidth="1"/>
    <col min="6151" max="6151" width="9.5703125" style="7" customWidth="1"/>
    <col min="6152" max="6152" width="9.140625" style="7" customWidth="1"/>
    <col min="6153" max="6153" width="8.42578125" style="7" customWidth="1"/>
    <col min="6154" max="6154" width="8.7109375" style="7" customWidth="1"/>
    <col min="6155" max="6155" width="9.5703125" style="7" customWidth="1"/>
    <col min="6156" max="6156" width="9.28515625" style="7" customWidth="1"/>
    <col min="6157" max="6158" width="8.7109375" style="7" customWidth="1"/>
    <col min="6159" max="6159" width="9.42578125" style="7" customWidth="1"/>
    <col min="6160" max="6167" width="0" style="7" hidden="1" customWidth="1"/>
    <col min="6168" max="6168" width="1" style="7" customWidth="1"/>
    <col min="6169" max="6400" width="9.140625" style="7"/>
    <col min="6401" max="6401" width="3.5703125" style="7" customWidth="1"/>
    <col min="6402" max="6402" width="28" style="7" customWidth="1"/>
    <col min="6403" max="6403" width="3.140625" style="7" customWidth="1"/>
    <col min="6404" max="6404" width="8.7109375" style="7" customWidth="1"/>
    <col min="6405" max="6406" width="9.28515625" style="7" customWidth="1"/>
    <col min="6407" max="6407" width="9.5703125" style="7" customWidth="1"/>
    <col min="6408" max="6408" width="9.140625" style="7" customWidth="1"/>
    <col min="6409" max="6409" width="8.42578125" style="7" customWidth="1"/>
    <col min="6410" max="6410" width="8.7109375" style="7" customWidth="1"/>
    <col min="6411" max="6411" width="9.5703125" style="7" customWidth="1"/>
    <col min="6412" max="6412" width="9.28515625" style="7" customWidth="1"/>
    <col min="6413" max="6414" width="8.7109375" style="7" customWidth="1"/>
    <col min="6415" max="6415" width="9.42578125" style="7" customWidth="1"/>
    <col min="6416" max="6423" width="0" style="7" hidden="1" customWidth="1"/>
    <col min="6424" max="6424" width="1" style="7" customWidth="1"/>
    <col min="6425" max="6656" width="9.140625" style="7"/>
    <col min="6657" max="6657" width="3.5703125" style="7" customWidth="1"/>
    <col min="6658" max="6658" width="28" style="7" customWidth="1"/>
    <col min="6659" max="6659" width="3.140625" style="7" customWidth="1"/>
    <col min="6660" max="6660" width="8.7109375" style="7" customWidth="1"/>
    <col min="6661" max="6662" width="9.28515625" style="7" customWidth="1"/>
    <col min="6663" max="6663" width="9.5703125" style="7" customWidth="1"/>
    <col min="6664" max="6664" width="9.140625" style="7" customWidth="1"/>
    <col min="6665" max="6665" width="8.42578125" style="7" customWidth="1"/>
    <col min="6666" max="6666" width="8.7109375" style="7" customWidth="1"/>
    <col min="6667" max="6667" width="9.5703125" style="7" customWidth="1"/>
    <col min="6668" max="6668" width="9.28515625" style="7" customWidth="1"/>
    <col min="6669" max="6670" width="8.7109375" style="7" customWidth="1"/>
    <col min="6671" max="6671" width="9.42578125" style="7" customWidth="1"/>
    <col min="6672" max="6679" width="0" style="7" hidden="1" customWidth="1"/>
    <col min="6680" max="6680" width="1" style="7" customWidth="1"/>
    <col min="6681" max="6912" width="9.140625" style="7"/>
    <col min="6913" max="6913" width="3.5703125" style="7" customWidth="1"/>
    <col min="6914" max="6914" width="28" style="7" customWidth="1"/>
    <col min="6915" max="6915" width="3.140625" style="7" customWidth="1"/>
    <col min="6916" max="6916" width="8.7109375" style="7" customWidth="1"/>
    <col min="6917" max="6918" width="9.28515625" style="7" customWidth="1"/>
    <col min="6919" max="6919" width="9.5703125" style="7" customWidth="1"/>
    <col min="6920" max="6920" width="9.140625" style="7" customWidth="1"/>
    <col min="6921" max="6921" width="8.42578125" style="7" customWidth="1"/>
    <col min="6922" max="6922" width="8.7109375" style="7" customWidth="1"/>
    <col min="6923" max="6923" width="9.5703125" style="7" customWidth="1"/>
    <col min="6924" max="6924" width="9.28515625" style="7" customWidth="1"/>
    <col min="6925" max="6926" width="8.7109375" style="7" customWidth="1"/>
    <col min="6927" max="6927" width="9.42578125" style="7" customWidth="1"/>
    <col min="6928" max="6935" width="0" style="7" hidden="1" customWidth="1"/>
    <col min="6936" max="6936" width="1" style="7" customWidth="1"/>
    <col min="6937" max="7168" width="9.140625" style="7"/>
    <col min="7169" max="7169" width="3.5703125" style="7" customWidth="1"/>
    <col min="7170" max="7170" width="28" style="7" customWidth="1"/>
    <col min="7171" max="7171" width="3.140625" style="7" customWidth="1"/>
    <col min="7172" max="7172" width="8.7109375" style="7" customWidth="1"/>
    <col min="7173" max="7174" width="9.28515625" style="7" customWidth="1"/>
    <col min="7175" max="7175" width="9.5703125" style="7" customWidth="1"/>
    <col min="7176" max="7176" width="9.140625" style="7" customWidth="1"/>
    <col min="7177" max="7177" width="8.42578125" style="7" customWidth="1"/>
    <col min="7178" max="7178" width="8.7109375" style="7" customWidth="1"/>
    <col min="7179" max="7179" width="9.5703125" style="7" customWidth="1"/>
    <col min="7180" max="7180" width="9.28515625" style="7" customWidth="1"/>
    <col min="7181" max="7182" width="8.7109375" style="7" customWidth="1"/>
    <col min="7183" max="7183" width="9.42578125" style="7" customWidth="1"/>
    <col min="7184" max="7191" width="0" style="7" hidden="1" customWidth="1"/>
    <col min="7192" max="7192" width="1" style="7" customWidth="1"/>
    <col min="7193" max="7424" width="9.140625" style="7"/>
    <col min="7425" max="7425" width="3.5703125" style="7" customWidth="1"/>
    <col min="7426" max="7426" width="28" style="7" customWidth="1"/>
    <col min="7427" max="7427" width="3.140625" style="7" customWidth="1"/>
    <col min="7428" max="7428" width="8.7109375" style="7" customWidth="1"/>
    <col min="7429" max="7430" width="9.28515625" style="7" customWidth="1"/>
    <col min="7431" max="7431" width="9.5703125" style="7" customWidth="1"/>
    <col min="7432" max="7432" width="9.140625" style="7" customWidth="1"/>
    <col min="7433" max="7433" width="8.42578125" style="7" customWidth="1"/>
    <col min="7434" max="7434" width="8.7109375" style="7" customWidth="1"/>
    <col min="7435" max="7435" width="9.5703125" style="7" customWidth="1"/>
    <col min="7436" max="7436" width="9.28515625" style="7" customWidth="1"/>
    <col min="7437" max="7438" width="8.7109375" style="7" customWidth="1"/>
    <col min="7439" max="7439" width="9.42578125" style="7" customWidth="1"/>
    <col min="7440" max="7447" width="0" style="7" hidden="1" customWidth="1"/>
    <col min="7448" max="7448" width="1" style="7" customWidth="1"/>
    <col min="7449" max="7680" width="9.140625" style="7"/>
    <col min="7681" max="7681" width="3.5703125" style="7" customWidth="1"/>
    <col min="7682" max="7682" width="28" style="7" customWidth="1"/>
    <col min="7683" max="7683" width="3.140625" style="7" customWidth="1"/>
    <col min="7684" max="7684" width="8.7109375" style="7" customWidth="1"/>
    <col min="7685" max="7686" width="9.28515625" style="7" customWidth="1"/>
    <col min="7687" max="7687" width="9.5703125" style="7" customWidth="1"/>
    <col min="7688" max="7688" width="9.140625" style="7" customWidth="1"/>
    <col min="7689" max="7689" width="8.42578125" style="7" customWidth="1"/>
    <col min="7690" max="7690" width="8.7109375" style="7" customWidth="1"/>
    <col min="7691" max="7691" width="9.5703125" style="7" customWidth="1"/>
    <col min="7692" max="7692" width="9.28515625" style="7" customWidth="1"/>
    <col min="7693" max="7694" width="8.7109375" style="7" customWidth="1"/>
    <col min="7695" max="7695" width="9.42578125" style="7" customWidth="1"/>
    <col min="7696" max="7703" width="0" style="7" hidden="1" customWidth="1"/>
    <col min="7704" max="7704" width="1" style="7" customWidth="1"/>
    <col min="7705" max="7936" width="9.140625" style="7"/>
    <col min="7937" max="7937" width="3.5703125" style="7" customWidth="1"/>
    <col min="7938" max="7938" width="28" style="7" customWidth="1"/>
    <col min="7939" max="7939" width="3.140625" style="7" customWidth="1"/>
    <col min="7940" max="7940" width="8.7109375" style="7" customWidth="1"/>
    <col min="7941" max="7942" width="9.28515625" style="7" customWidth="1"/>
    <col min="7943" max="7943" width="9.5703125" style="7" customWidth="1"/>
    <col min="7944" max="7944" width="9.140625" style="7" customWidth="1"/>
    <col min="7945" max="7945" width="8.42578125" style="7" customWidth="1"/>
    <col min="7946" max="7946" width="8.7109375" style="7" customWidth="1"/>
    <col min="7947" max="7947" width="9.5703125" style="7" customWidth="1"/>
    <col min="7948" max="7948" width="9.28515625" style="7" customWidth="1"/>
    <col min="7949" max="7950" width="8.7109375" style="7" customWidth="1"/>
    <col min="7951" max="7951" width="9.42578125" style="7" customWidth="1"/>
    <col min="7952" max="7959" width="0" style="7" hidden="1" customWidth="1"/>
    <col min="7960" max="7960" width="1" style="7" customWidth="1"/>
    <col min="7961" max="8192" width="9.140625" style="7"/>
    <col min="8193" max="8193" width="3.5703125" style="7" customWidth="1"/>
    <col min="8194" max="8194" width="28" style="7" customWidth="1"/>
    <col min="8195" max="8195" width="3.140625" style="7" customWidth="1"/>
    <col min="8196" max="8196" width="8.7109375" style="7" customWidth="1"/>
    <col min="8197" max="8198" width="9.28515625" style="7" customWidth="1"/>
    <col min="8199" max="8199" width="9.5703125" style="7" customWidth="1"/>
    <col min="8200" max="8200" width="9.140625" style="7" customWidth="1"/>
    <col min="8201" max="8201" width="8.42578125" style="7" customWidth="1"/>
    <col min="8202" max="8202" width="8.7109375" style="7" customWidth="1"/>
    <col min="8203" max="8203" width="9.5703125" style="7" customWidth="1"/>
    <col min="8204" max="8204" width="9.28515625" style="7" customWidth="1"/>
    <col min="8205" max="8206" width="8.7109375" style="7" customWidth="1"/>
    <col min="8207" max="8207" width="9.42578125" style="7" customWidth="1"/>
    <col min="8208" max="8215" width="0" style="7" hidden="1" customWidth="1"/>
    <col min="8216" max="8216" width="1" style="7" customWidth="1"/>
    <col min="8217" max="8448" width="9.140625" style="7"/>
    <col min="8449" max="8449" width="3.5703125" style="7" customWidth="1"/>
    <col min="8450" max="8450" width="28" style="7" customWidth="1"/>
    <col min="8451" max="8451" width="3.140625" style="7" customWidth="1"/>
    <col min="8452" max="8452" width="8.7109375" style="7" customWidth="1"/>
    <col min="8453" max="8454" width="9.28515625" style="7" customWidth="1"/>
    <col min="8455" max="8455" width="9.5703125" style="7" customWidth="1"/>
    <col min="8456" max="8456" width="9.140625" style="7" customWidth="1"/>
    <col min="8457" max="8457" width="8.42578125" style="7" customWidth="1"/>
    <col min="8458" max="8458" width="8.7109375" style="7" customWidth="1"/>
    <col min="8459" max="8459" width="9.5703125" style="7" customWidth="1"/>
    <col min="8460" max="8460" width="9.28515625" style="7" customWidth="1"/>
    <col min="8461" max="8462" width="8.7109375" style="7" customWidth="1"/>
    <col min="8463" max="8463" width="9.42578125" style="7" customWidth="1"/>
    <col min="8464" max="8471" width="0" style="7" hidden="1" customWidth="1"/>
    <col min="8472" max="8472" width="1" style="7" customWidth="1"/>
    <col min="8473" max="8704" width="9.140625" style="7"/>
    <col min="8705" max="8705" width="3.5703125" style="7" customWidth="1"/>
    <col min="8706" max="8706" width="28" style="7" customWidth="1"/>
    <col min="8707" max="8707" width="3.140625" style="7" customWidth="1"/>
    <col min="8708" max="8708" width="8.7109375" style="7" customWidth="1"/>
    <col min="8709" max="8710" width="9.28515625" style="7" customWidth="1"/>
    <col min="8711" max="8711" width="9.5703125" style="7" customWidth="1"/>
    <col min="8712" max="8712" width="9.140625" style="7" customWidth="1"/>
    <col min="8713" max="8713" width="8.42578125" style="7" customWidth="1"/>
    <col min="8714" max="8714" width="8.7109375" style="7" customWidth="1"/>
    <col min="8715" max="8715" width="9.5703125" style="7" customWidth="1"/>
    <col min="8716" max="8716" width="9.28515625" style="7" customWidth="1"/>
    <col min="8717" max="8718" width="8.7109375" style="7" customWidth="1"/>
    <col min="8719" max="8719" width="9.42578125" style="7" customWidth="1"/>
    <col min="8720" max="8727" width="0" style="7" hidden="1" customWidth="1"/>
    <col min="8728" max="8728" width="1" style="7" customWidth="1"/>
    <col min="8729" max="8960" width="9.140625" style="7"/>
    <col min="8961" max="8961" width="3.5703125" style="7" customWidth="1"/>
    <col min="8962" max="8962" width="28" style="7" customWidth="1"/>
    <col min="8963" max="8963" width="3.140625" style="7" customWidth="1"/>
    <col min="8964" max="8964" width="8.7109375" style="7" customWidth="1"/>
    <col min="8965" max="8966" width="9.28515625" style="7" customWidth="1"/>
    <col min="8967" max="8967" width="9.5703125" style="7" customWidth="1"/>
    <col min="8968" max="8968" width="9.140625" style="7" customWidth="1"/>
    <col min="8969" max="8969" width="8.42578125" style="7" customWidth="1"/>
    <col min="8970" max="8970" width="8.7109375" style="7" customWidth="1"/>
    <col min="8971" max="8971" width="9.5703125" style="7" customWidth="1"/>
    <col min="8972" max="8972" width="9.28515625" style="7" customWidth="1"/>
    <col min="8973" max="8974" width="8.7109375" style="7" customWidth="1"/>
    <col min="8975" max="8975" width="9.42578125" style="7" customWidth="1"/>
    <col min="8976" max="8983" width="0" style="7" hidden="1" customWidth="1"/>
    <col min="8984" max="8984" width="1" style="7" customWidth="1"/>
    <col min="8985" max="9216" width="9.140625" style="7"/>
    <col min="9217" max="9217" width="3.5703125" style="7" customWidth="1"/>
    <col min="9218" max="9218" width="28" style="7" customWidth="1"/>
    <col min="9219" max="9219" width="3.140625" style="7" customWidth="1"/>
    <col min="9220" max="9220" width="8.7109375" style="7" customWidth="1"/>
    <col min="9221" max="9222" width="9.28515625" style="7" customWidth="1"/>
    <col min="9223" max="9223" width="9.5703125" style="7" customWidth="1"/>
    <col min="9224" max="9224" width="9.140625" style="7" customWidth="1"/>
    <col min="9225" max="9225" width="8.42578125" style="7" customWidth="1"/>
    <col min="9226" max="9226" width="8.7109375" style="7" customWidth="1"/>
    <col min="9227" max="9227" width="9.5703125" style="7" customWidth="1"/>
    <col min="9228" max="9228" width="9.28515625" style="7" customWidth="1"/>
    <col min="9229" max="9230" width="8.7109375" style="7" customWidth="1"/>
    <col min="9231" max="9231" width="9.42578125" style="7" customWidth="1"/>
    <col min="9232" max="9239" width="0" style="7" hidden="1" customWidth="1"/>
    <col min="9240" max="9240" width="1" style="7" customWidth="1"/>
    <col min="9241" max="9472" width="9.140625" style="7"/>
    <col min="9473" max="9473" width="3.5703125" style="7" customWidth="1"/>
    <col min="9474" max="9474" width="28" style="7" customWidth="1"/>
    <col min="9475" max="9475" width="3.140625" style="7" customWidth="1"/>
    <col min="9476" max="9476" width="8.7109375" style="7" customWidth="1"/>
    <col min="9477" max="9478" width="9.28515625" style="7" customWidth="1"/>
    <col min="9479" max="9479" width="9.5703125" style="7" customWidth="1"/>
    <col min="9480" max="9480" width="9.140625" style="7" customWidth="1"/>
    <col min="9481" max="9481" width="8.42578125" style="7" customWidth="1"/>
    <col min="9482" max="9482" width="8.7109375" style="7" customWidth="1"/>
    <col min="9483" max="9483" width="9.5703125" style="7" customWidth="1"/>
    <col min="9484" max="9484" width="9.28515625" style="7" customWidth="1"/>
    <col min="9485" max="9486" width="8.7109375" style="7" customWidth="1"/>
    <col min="9487" max="9487" width="9.42578125" style="7" customWidth="1"/>
    <col min="9488" max="9495" width="0" style="7" hidden="1" customWidth="1"/>
    <col min="9496" max="9496" width="1" style="7" customWidth="1"/>
    <col min="9497" max="9728" width="9.140625" style="7"/>
    <col min="9729" max="9729" width="3.5703125" style="7" customWidth="1"/>
    <col min="9730" max="9730" width="28" style="7" customWidth="1"/>
    <col min="9731" max="9731" width="3.140625" style="7" customWidth="1"/>
    <col min="9732" max="9732" width="8.7109375" style="7" customWidth="1"/>
    <col min="9733" max="9734" width="9.28515625" style="7" customWidth="1"/>
    <col min="9735" max="9735" width="9.5703125" style="7" customWidth="1"/>
    <col min="9736" max="9736" width="9.140625" style="7" customWidth="1"/>
    <col min="9737" max="9737" width="8.42578125" style="7" customWidth="1"/>
    <col min="9738" max="9738" width="8.7109375" style="7" customWidth="1"/>
    <col min="9739" max="9739" width="9.5703125" style="7" customWidth="1"/>
    <col min="9740" max="9740" width="9.28515625" style="7" customWidth="1"/>
    <col min="9741" max="9742" width="8.7109375" style="7" customWidth="1"/>
    <col min="9743" max="9743" width="9.42578125" style="7" customWidth="1"/>
    <col min="9744" max="9751" width="0" style="7" hidden="1" customWidth="1"/>
    <col min="9752" max="9752" width="1" style="7" customWidth="1"/>
    <col min="9753" max="9984" width="9.140625" style="7"/>
    <col min="9985" max="9985" width="3.5703125" style="7" customWidth="1"/>
    <col min="9986" max="9986" width="28" style="7" customWidth="1"/>
    <col min="9987" max="9987" width="3.140625" style="7" customWidth="1"/>
    <col min="9988" max="9988" width="8.7109375" style="7" customWidth="1"/>
    <col min="9989" max="9990" width="9.28515625" style="7" customWidth="1"/>
    <col min="9991" max="9991" width="9.5703125" style="7" customWidth="1"/>
    <col min="9992" max="9992" width="9.140625" style="7" customWidth="1"/>
    <col min="9993" max="9993" width="8.42578125" style="7" customWidth="1"/>
    <col min="9994" max="9994" width="8.7109375" style="7" customWidth="1"/>
    <col min="9995" max="9995" width="9.5703125" style="7" customWidth="1"/>
    <col min="9996" max="9996" width="9.28515625" style="7" customWidth="1"/>
    <col min="9997" max="9998" width="8.7109375" style="7" customWidth="1"/>
    <col min="9999" max="9999" width="9.42578125" style="7" customWidth="1"/>
    <col min="10000" max="10007" width="0" style="7" hidden="1" customWidth="1"/>
    <col min="10008" max="10008" width="1" style="7" customWidth="1"/>
    <col min="10009" max="10240" width="9.140625" style="7"/>
    <col min="10241" max="10241" width="3.5703125" style="7" customWidth="1"/>
    <col min="10242" max="10242" width="28" style="7" customWidth="1"/>
    <col min="10243" max="10243" width="3.140625" style="7" customWidth="1"/>
    <col min="10244" max="10244" width="8.7109375" style="7" customWidth="1"/>
    <col min="10245" max="10246" width="9.28515625" style="7" customWidth="1"/>
    <col min="10247" max="10247" width="9.5703125" style="7" customWidth="1"/>
    <col min="10248" max="10248" width="9.140625" style="7" customWidth="1"/>
    <col min="10249" max="10249" width="8.42578125" style="7" customWidth="1"/>
    <col min="10250" max="10250" width="8.7109375" style="7" customWidth="1"/>
    <col min="10251" max="10251" width="9.5703125" style="7" customWidth="1"/>
    <col min="10252" max="10252" width="9.28515625" style="7" customWidth="1"/>
    <col min="10253" max="10254" width="8.7109375" style="7" customWidth="1"/>
    <col min="10255" max="10255" width="9.42578125" style="7" customWidth="1"/>
    <col min="10256" max="10263" width="0" style="7" hidden="1" customWidth="1"/>
    <col min="10264" max="10264" width="1" style="7" customWidth="1"/>
    <col min="10265" max="10496" width="9.140625" style="7"/>
    <col min="10497" max="10497" width="3.5703125" style="7" customWidth="1"/>
    <col min="10498" max="10498" width="28" style="7" customWidth="1"/>
    <col min="10499" max="10499" width="3.140625" style="7" customWidth="1"/>
    <col min="10500" max="10500" width="8.7109375" style="7" customWidth="1"/>
    <col min="10501" max="10502" width="9.28515625" style="7" customWidth="1"/>
    <col min="10503" max="10503" width="9.5703125" style="7" customWidth="1"/>
    <col min="10504" max="10504" width="9.140625" style="7" customWidth="1"/>
    <col min="10505" max="10505" width="8.42578125" style="7" customWidth="1"/>
    <col min="10506" max="10506" width="8.7109375" style="7" customWidth="1"/>
    <col min="10507" max="10507" width="9.5703125" style="7" customWidth="1"/>
    <col min="10508" max="10508" width="9.28515625" style="7" customWidth="1"/>
    <col min="10509" max="10510" width="8.7109375" style="7" customWidth="1"/>
    <col min="10511" max="10511" width="9.42578125" style="7" customWidth="1"/>
    <col min="10512" max="10519" width="0" style="7" hidden="1" customWidth="1"/>
    <col min="10520" max="10520" width="1" style="7" customWidth="1"/>
    <col min="10521" max="10752" width="9.140625" style="7"/>
    <col min="10753" max="10753" width="3.5703125" style="7" customWidth="1"/>
    <col min="10754" max="10754" width="28" style="7" customWidth="1"/>
    <col min="10755" max="10755" width="3.140625" style="7" customWidth="1"/>
    <col min="10756" max="10756" width="8.7109375" style="7" customWidth="1"/>
    <col min="10757" max="10758" width="9.28515625" style="7" customWidth="1"/>
    <col min="10759" max="10759" width="9.5703125" style="7" customWidth="1"/>
    <col min="10760" max="10760" width="9.140625" style="7" customWidth="1"/>
    <col min="10761" max="10761" width="8.42578125" style="7" customWidth="1"/>
    <col min="10762" max="10762" width="8.7109375" style="7" customWidth="1"/>
    <col min="10763" max="10763" width="9.5703125" style="7" customWidth="1"/>
    <col min="10764" max="10764" width="9.28515625" style="7" customWidth="1"/>
    <col min="10765" max="10766" width="8.7109375" style="7" customWidth="1"/>
    <col min="10767" max="10767" width="9.42578125" style="7" customWidth="1"/>
    <col min="10768" max="10775" width="0" style="7" hidden="1" customWidth="1"/>
    <col min="10776" max="10776" width="1" style="7" customWidth="1"/>
    <col min="10777" max="11008" width="9.140625" style="7"/>
    <col min="11009" max="11009" width="3.5703125" style="7" customWidth="1"/>
    <col min="11010" max="11010" width="28" style="7" customWidth="1"/>
    <col min="11011" max="11011" width="3.140625" style="7" customWidth="1"/>
    <col min="11012" max="11012" width="8.7109375" style="7" customWidth="1"/>
    <col min="11013" max="11014" width="9.28515625" style="7" customWidth="1"/>
    <col min="11015" max="11015" width="9.5703125" style="7" customWidth="1"/>
    <col min="11016" max="11016" width="9.140625" style="7" customWidth="1"/>
    <col min="11017" max="11017" width="8.42578125" style="7" customWidth="1"/>
    <col min="11018" max="11018" width="8.7109375" style="7" customWidth="1"/>
    <col min="11019" max="11019" width="9.5703125" style="7" customWidth="1"/>
    <col min="11020" max="11020" width="9.28515625" style="7" customWidth="1"/>
    <col min="11021" max="11022" width="8.7109375" style="7" customWidth="1"/>
    <col min="11023" max="11023" width="9.42578125" style="7" customWidth="1"/>
    <col min="11024" max="11031" width="0" style="7" hidden="1" customWidth="1"/>
    <col min="11032" max="11032" width="1" style="7" customWidth="1"/>
    <col min="11033" max="11264" width="9.140625" style="7"/>
    <col min="11265" max="11265" width="3.5703125" style="7" customWidth="1"/>
    <col min="11266" max="11266" width="28" style="7" customWidth="1"/>
    <col min="11267" max="11267" width="3.140625" style="7" customWidth="1"/>
    <col min="11268" max="11268" width="8.7109375" style="7" customWidth="1"/>
    <col min="11269" max="11270" width="9.28515625" style="7" customWidth="1"/>
    <col min="11271" max="11271" width="9.5703125" style="7" customWidth="1"/>
    <col min="11272" max="11272" width="9.140625" style="7" customWidth="1"/>
    <col min="11273" max="11273" width="8.42578125" style="7" customWidth="1"/>
    <col min="11274" max="11274" width="8.7109375" style="7" customWidth="1"/>
    <col min="11275" max="11275" width="9.5703125" style="7" customWidth="1"/>
    <col min="11276" max="11276" width="9.28515625" style="7" customWidth="1"/>
    <col min="11277" max="11278" width="8.7109375" style="7" customWidth="1"/>
    <col min="11279" max="11279" width="9.42578125" style="7" customWidth="1"/>
    <col min="11280" max="11287" width="0" style="7" hidden="1" customWidth="1"/>
    <col min="11288" max="11288" width="1" style="7" customWidth="1"/>
    <col min="11289" max="11520" width="9.140625" style="7"/>
    <col min="11521" max="11521" width="3.5703125" style="7" customWidth="1"/>
    <col min="11522" max="11522" width="28" style="7" customWidth="1"/>
    <col min="11523" max="11523" width="3.140625" style="7" customWidth="1"/>
    <col min="11524" max="11524" width="8.7109375" style="7" customWidth="1"/>
    <col min="11525" max="11526" width="9.28515625" style="7" customWidth="1"/>
    <col min="11527" max="11527" width="9.5703125" style="7" customWidth="1"/>
    <col min="11528" max="11528" width="9.140625" style="7" customWidth="1"/>
    <col min="11529" max="11529" width="8.42578125" style="7" customWidth="1"/>
    <col min="11530" max="11530" width="8.7109375" style="7" customWidth="1"/>
    <col min="11531" max="11531" width="9.5703125" style="7" customWidth="1"/>
    <col min="11532" max="11532" width="9.28515625" style="7" customWidth="1"/>
    <col min="11533" max="11534" width="8.7109375" style="7" customWidth="1"/>
    <col min="11535" max="11535" width="9.42578125" style="7" customWidth="1"/>
    <col min="11536" max="11543" width="0" style="7" hidden="1" customWidth="1"/>
    <col min="11544" max="11544" width="1" style="7" customWidth="1"/>
    <col min="11545" max="11776" width="9.140625" style="7"/>
    <col min="11777" max="11777" width="3.5703125" style="7" customWidth="1"/>
    <col min="11778" max="11778" width="28" style="7" customWidth="1"/>
    <col min="11779" max="11779" width="3.140625" style="7" customWidth="1"/>
    <col min="11780" max="11780" width="8.7109375" style="7" customWidth="1"/>
    <col min="11781" max="11782" width="9.28515625" style="7" customWidth="1"/>
    <col min="11783" max="11783" width="9.5703125" style="7" customWidth="1"/>
    <col min="11784" max="11784" width="9.140625" style="7" customWidth="1"/>
    <col min="11785" max="11785" width="8.42578125" style="7" customWidth="1"/>
    <col min="11786" max="11786" width="8.7109375" style="7" customWidth="1"/>
    <col min="11787" max="11787" width="9.5703125" style="7" customWidth="1"/>
    <col min="11788" max="11788" width="9.28515625" style="7" customWidth="1"/>
    <col min="11789" max="11790" width="8.7109375" style="7" customWidth="1"/>
    <col min="11791" max="11791" width="9.42578125" style="7" customWidth="1"/>
    <col min="11792" max="11799" width="0" style="7" hidden="1" customWidth="1"/>
    <col min="11800" max="11800" width="1" style="7" customWidth="1"/>
    <col min="11801" max="12032" width="9.140625" style="7"/>
    <col min="12033" max="12033" width="3.5703125" style="7" customWidth="1"/>
    <col min="12034" max="12034" width="28" style="7" customWidth="1"/>
    <col min="12035" max="12035" width="3.140625" style="7" customWidth="1"/>
    <col min="12036" max="12036" width="8.7109375" style="7" customWidth="1"/>
    <col min="12037" max="12038" width="9.28515625" style="7" customWidth="1"/>
    <col min="12039" max="12039" width="9.5703125" style="7" customWidth="1"/>
    <col min="12040" max="12040" width="9.140625" style="7" customWidth="1"/>
    <col min="12041" max="12041" width="8.42578125" style="7" customWidth="1"/>
    <col min="12042" max="12042" width="8.7109375" style="7" customWidth="1"/>
    <col min="12043" max="12043" width="9.5703125" style="7" customWidth="1"/>
    <col min="12044" max="12044" width="9.28515625" style="7" customWidth="1"/>
    <col min="12045" max="12046" width="8.7109375" style="7" customWidth="1"/>
    <col min="12047" max="12047" width="9.42578125" style="7" customWidth="1"/>
    <col min="12048" max="12055" width="0" style="7" hidden="1" customWidth="1"/>
    <col min="12056" max="12056" width="1" style="7" customWidth="1"/>
    <col min="12057" max="12288" width="9.140625" style="7"/>
    <col min="12289" max="12289" width="3.5703125" style="7" customWidth="1"/>
    <col min="12290" max="12290" width="28" style="7" customWidth="1"/>
    <col min="12291" max="12291" width="3.140625" style="7" customWidth="1"/>
    <col min="12292" max="12292" width="8.7109375" style="7" customWidth="1"/>
    <col min="12293" max="12294" width="9.28515625" style="7" customWidth="1"/>
    <col min="12295" max="12295" width="9.5703125" style="7" customWidth="1"/>
    <col min="12296" max="12296" width="9.140625" style="7" customWidth="1"/>
    <col min="12297" max="12297" width="8.42578125" style="7" customWidth="1"/>
    <col min="12298" max="12298" width="8.7109375" style="7" customWidth="1"/>
    <col min="12299" max="12299" width="9.5703125" style="7" customWidth="1"/>
    <col min="12300" max="12300" width="9.28515625" style="7" customWidth="1"/>
    <col min="12301" max="12302" width="8.7109375" style="7" customWidth="1"/>
    <col min="12303" max="12303" width="9.42578125" style="7" customWidth="1"/>
    <col min="12304" max="12311" width="0" style="7" hidden="1" customWidth="1"/>
    <col min="12312" max="12312" width="1" style="7" customWidth="1"/>
    <col min="12313" max="12544" width="9.140625" style="7"/>
    <col min="12545" max="12545" width="3.5703125" style="7" customWidth="1"/>
    <col min="12546" max="12546" width="28" style="7" customWidth="1"/>
    <col min="12547" max="12547" width="3.140625" style="7" customWidth="1"/>
    <col min="12548" max="12548" width="8.7109375" style="7" customWidth="1"/>
    <col min="12549" max="12550" width="9.28515625" style="7" customWidth="1"/>
    <col min="12551" max="12551" width="9.5703125" style="7" customWidth="1"/>
    <col min="12552" max="12552" width="9.140625" style="7" customWidth="1"/>
    <col min="12553" max="12553" width="8.42578125" style="7" customWidth="1"/>
    <col min="12554" max="12554" width="8.7109375" style="7" customWidth="1"/>
    <col min="12555" max="12555" width="9.5703125" style="7" customWidth="1"/>
    <col min="12556" max="12556" width="9.28515625" style="7" customWidth="1"/>
    <col min="12557" max="12558" width="8.7109375" style="7" customWidth="1"/>
    <col min="12559" max="12559" width="9.42578125" style="7" customWidth="1"/>
    <col min="12560" max="12567" width="0" style="7" hidden="1" customWidth="1"/>
    <col min="12568" max="12568" width="1" style="7" customWidth="1"/>
    <col min="12569" max="12800" width="9.140625" style="7"/>
    <col min="12801" max="12801" width="3.5703125" style="7" customWidth="1"/>
    <col min="12802" max="12802" width="28" style="7" customWidth="1"/>
    <col min="12803" max="12803" width="3.140625" style="7" customWidth="1"/>
    <col min="12804" max="12804" width="8.7109375" style="7" customWidth="1"/>
    <col min="12805" max="12806" width="9.28515625" style="7" customWidth="1"/>
    <col min="12807" max="12807" width="9.5703125" style="7" customWidth="1"/>
    <col min="12808" max="12808" width="9.140625" style="7" customWidth="1"/>
    <col min="12809" max="12809" width="8.42578125" style="7" customWidth="1"/>
    <col min="12810" max="12810" width="8.7109375" style="7" customWidth="1"/>
    <col min="12811" max="12811" width="9.5703125" style="7" customWidth="1"/>
    <col min="12812" max="12812" width="9.28515625" style="7" customWidth="1"/>
    <col min="12813" max="12814" width="8.7109375" style="7" customWidth="1"/>
    <col min="12815" max="12815" width="9.42578125" style="7" customWidth="1"/>
    <col min="12816" max="12823" width="0" style="7" hidden="1" customWidth="1"/>
    <col min="12824" max="12824" width="1" style="7" customWidth="1"/>
    <col min="12825" max="13056" width="9.140625" style="7"/>
    <col min="13057" max="13057" width="3.5703125" style="7" customWidth="1"/>
    <col min="13058" max="13058" width="28" style="7" customWidth="1"/>
    <col min="13059" max="13059" width="3.140625" style="7" customWidth="1"/>
    <col min="13060" max="13060" width="8.7109375" style="7" customWidth="1"/>
    <col min="13061" max="13062" width="9.28515625" style="7" customWidth="1"/>
    <col min="13063" max="13063" width="9.5703125" style="7" customWidth="1"/>
    <col min="13064" max="13064" width="9.140625" style="7" customWidth="1"/>
    <col min="13065" max="13065" width="8.42578125" style="7" customWidth="1"/>
    <col min="13066" max="13066" width="8.7109375" style="7" customWidth="1"/>
    <col min="13067" max="13067" width="9.5703125" style="7" customWidth="1"/>
    <col min="13068" max="13068" width="9.28515625" style="7" customWidth="1"/>
    <col min="13069" max="13070" width="8.7109375" style="7" customWidth="1"/>
    <col min="13071" max="13071" width="9.42578125" style="7" customWidth="1"/>
    <col min="13072" max="13079" width="0" style="7" hidden="1" customWidth="1"/>
    <col min="13080" max="13080" width="1" style="7" customWidth="1"/>
    <col min="13081" max="13312" width="9.140625" style="7"/>
    <col min="13313" max="13313" width="3.5703125" style="7" customWidth="1"/>
    <col min="13314" max="13314" width="28" style="7" customWidth="1"/>
    <col min="13315" max="13315" width="3.140625" style="7" customWidth="1"/>
    <col min="13316" max="13316" width="8.7109375" style="7" customWidth="1"/>
    <col min="13317" max="13318" width="9.28515625" style="7" customWidth="1"/>
    <col min="13319" max="13319" width="9.5703125" style="7" customWidth="1"/>
    <col min="13320" max="13320" width="9.140625" style="7" customWidth="1"/>
    <col min="13321" max="13321" width="8.42578125" style="7" customWidth="1"/>
    <col min="13322" max="13322" width="8.7109375" style="7" customWidth="1"/>
    <col min="13323" max="13323" width="9.5703125" style="7" customWidth="1"/>
    <col min="13324" max="13324" width="9.28515625" style="7" customWidth="1"/>
    <col min="13325" max="13326" width="8.7109375" style="7" customWidth="1"/>
    <col min="13327" max="13327" width="9.42578125" style="7" customWidth="1"/>
    <col min="13328" max="13335" width="0" style="7" hidden="1" customWidth="1"/>
    <col min="13336" max="13336" width="1" style="7" customWidth="1"/>
    <col min="13337" max="13568" width="9.140625" style="7"/>
    <col min="13569" max="13569" width="3.5703125" style="7" customWidth="1"/>
    <col min="13570" max="13570" width="28" style="7" customWidth="1"/>
    <col min="13571" max="13571" width="3.140625" style="7" customWidth="1"/>
    <col min="13572" max="13572" width="8.7109375" style="7" customWidth="1"/>
    <col min="13573" max="13574" width="9.28515625" style="7" customWidth="1"/>
    <col min="13575" max="13575" width="9.5703125" style="7" customWidth="1"/>
    <col min="13576" max="13576" width="9.140625" style="7" customWidth="1"/>
    <col min="13577" max="13577" width="8.42578125" style="7" customWidth="1"/>
    <col min="13578" max="13578" width="8.7109375" style="7" customWidth="1"/>
    <col min="13579" max="13579" width="9.5703125" style="7" customWidth="1"/>
    <col min="13580" max="13580" width="9.28515625" style="7" customWidth="1"/>
    <col min="13581" max="13582" width="8.7109375" style="7" customWidth="1"/>
    <col min="13583" max="13583" width="9.42578125" style="7" customWidth="1"/>
    <col min="13584" max="13591" width="0" style="7" hidden="1" customWidth="1"/>
    <col min="13592" max="13592" width="1" style="7" customWidth="1"/>
    <col min="13593" max="13824" width="9.140625" style="7"/>
    <col min="13825" max="13825" width="3.5703125" style="7" customWidth="1"/>
    <col min="13826" max="13826" width="28" style="7" customWidth="1"/>
    <col min="13827" max="13827" width="3.140625" style="7" customWidth="1"/>
    <col min="13828" max="13828" width="8.7109375" style="7" customWidth="1"/>
    <col min="13829" max="13830" width="9.28515625" style="7" customWidth="1"/>
    <col min="13831" max="13831" width="9.5703125" style="7" customWidth="1"/>
    <col min="13832" max="13832" width="9.140625" style="7" customWidth="1"/>
    <col min="13833" max="13833" width="8.42578125" style="7" customWidth="1"/>
    <col min="13834" max="13834" width="8.7109375" style="7" customWidth="1"/>
    <col min="13835" max="13835" width="9.5703125" style="7" customWidth="1"/>
    <col min="13836" max="13836" width="9.28515625" style="7" customWidth="1"/>
    <col min="13837" max="13838" width="8.7109375" style="7" customWidth="1"/>
    <col min="13839" max="13839" width="9.42578125" style="7" customWidth="1"/>
    <col min="13840" max="13847" width="0" style="7" hidden="1" customWidth="1"/>
    <col min="13848" max="13848" width="1" style="7" customWidth="1"/>
    <col min="13849" max="14080" width="9.140625" style="7"/>
    <col min="14081" max="14081" width="3.5703125" style="7" customWidth="1"/>
    <col min="14082" max="14082" width="28" style="7" customWidth="1"/>
    <col min="14083" max="14083" width="3.140625" style="7" customWidth="1"/>
    <col min="14084" max="14084" width="8.7109375" style="7" customWidth="1"/>
    <col min="14085" max="14086" width="9.28515625" style="7" customWidth="1"/>
    <col min="14087" max="14087" width="9.5703125" style="7" customWidth="1"/>
    <col min="14088" max="14088" width="9.140625" style="7" customWidth="1"/>
    <col min="14089" max="14089" width="8.42578125" style="7" customWidth="1"/>
    <col min="14090" max="14090" width="8.7109375" style="7" customWidth="1"/>
    <col min="14091" max="14091" width="9.5703125" style="7" customWidth="1"/>
    <col min="14092" max="14092" width="9.28515625" style="7" customWidth="1"/>
    <col min="14093" max="14094" width="8.7109375" style="7" customWidth="1"/>
    <col min="14095" max="14095" width="9.42578125" style="7" customWidth="1"/>
    <col min="14096" max="14103" width="0" style="7" hidden="1" customWidth="1"/>
    <col min="14104" max="14104" width="1" style="7" customWidth="1"/>
    <col min="14105" max="14336" width="9.140625" style="7"/>
    <col min="14337" max="14337" width="3.5703125" style="7" customWidth="1"/>
    <col min="14338" max="14338" width="28" style="7" customWidth="1"/>
    <col min="14339" max="14339" width="3.140625" style="7" customWidth="1"/>
    <col min="14340" max="14340" width="8.7109375" style="7" customWidth="1"/>
    <col min="14341" max="14342" width="9.28515625" style="7" customWidth="1"/>
    <col min="14343" max="14343" width="9.5703125" style="7" customWidth="1"/>
    <col min="14344" max="14344" width="9.140625" style="7" customWidth="1"/>
    <col min="14345" max="14345" width="8.42578125" style="7" customWidth="1"/>
    <col min="14346" max="14346" width="8.7109375" style="7" customWidth="1"/>
    <col min="14347" max="14347" width="9.5703125" style="7" customWidth="1"/>
    <col min="14348" max="14348" width="9.28515625" style="7" customWidth="1"/>
    <col min="14349" max="14350" width="8.7109375" style="7" customWidth="1"/>
    <col min="14351" max="14351" width="9.42578125" style="7" customWidth="1"/>
    <col min="14352" max="14359" width="0" style="7" hidden="1" customWidth="1"/>
    <col min="14360" max="14360" width="1" style="7" customWidth="1"/>
    <col min="14361" max="14592" width="9.140625" style="7"/>
    <col min="14593" max="14593" width="3.5703125" style="7" customWidth="1"/>
    <col min="14594" max="14594" width="28" style="7" customWidth="1"/>
    <col min="14595" max="14595" width="3.140625" style="7" customWidth="1"/>
    <col min="14596" max="14596" width="8.7109375" style="7" customWidth="1"/>
    <col min="14597" max="14598" width="9.28515625" style="7" customWidth="1"/>
    <col min="14599" max="14599" width="9.5703125" style="7" customWidth="1"/>
    <col min="14600" max="14600" width="9.140625" style="7" customWidth="1"/>
    <col min="14601" max="14601" width="8.42578125" style="7" customWidth="1"/>
    <col min="14602" max="14602" width="8.7109375" style="7" customWidth="1"/>
    <col min="14603" max="14603" width="9.5703125" style="7" customWidth="1"/>
    <col min="14604" max="14604" width="9.28515625" style="7" customWidth="1"/>
    <col min="14605" max="14606" width="8.7109375" style="7" customWidth="1"/>
    <col min="14607" max="14607" width="9.42578125" style="7" customWidth="1"/>
    <col min="14608" max="14615" width="0" style="7" hidden="1" customWidth="1"/>
    <col min="14616" max="14616" width="1" style="7" customWidth="1"/>
    <col min="14617" max="14848" width="9.140625" style="7"/>
    <col min="14849" max="14849" width="3.5703125" style="7" customWidth="1"/>
    <col min="14850" max="14850" width="28" style="7" customWidth="1"/>
    <col min="14851" max="14851" width="3.140625" style="7" customWidth="1"/>
    <col min="14852" max="14852" width="8.7109375" style="7" customWidth="1"/>
    <col min="14853" max="14854" width="9.28515625" style="7" customWidth="1"/>
    <col min="14855" max="14855" width="9.5703125" style="7" customWidth="1"/>
    <col min="14856" max="14856" width="9.140625" style="7" customWidth="1"/>
    <col min="14857" max="14857" width="8.42578125" style="7" customWidth="1"/>
    <col min="14858" max="14858" width="8.7109375" style="7" customWidth="1"/>
    <col min="14859" max="14859" width="9.5703125" style="7" customWidth="1"/>
    <col min="14860" max="14860" width="9.28515625" style="7" customWidth="1"/>
    <col min="14861" max="14862" width="8.7109375" style="7" customWidth="1"/>
    <col min="14863" max="14863" width="9.42578125" style="7" customWidth="1"/>
    <col min="14864" max="14871" width="0" style="7" hidden="1" customWidth="1"/>
    <col min="14872" max="14872" width="1" style="7" customWidth="1"/>
    <col min="14873" max="15104" width="9.140625" style="7"/>
    <col min="15105" max="15105" width="3.5703125" style="7" customWidth="1"/>
    <col min="15106" max="15106" width="28" style="7" customWidth="1"/>
    <col min="15107" max="15107" width="3.140625" style="7" customWidth="1"/>
    <col min="15108" max="15108" width="8.7109375" style="7" customWidth="1"/>
    <col min="15109" max="15110" width="9.28515625" style="7" customWidth="1"/>
    <col min="15111" max="15111" width="9.5703125" style="7" customWidth="1"/>
    <col min="15112" max="15112" width="9.140625" style="7" customWidth="1"/>
    <col min="15113" max="15113" width="8.42578125" style="7" customWidth="1"/>
    <col min="15114" max="15114" width="8.7109375" style="7" customWidth="1"/>
    <col min="15115" max="15115" width="9.5703125" style="7" customWidth="1"/>
    <col min="15116" max="15116" width="9.28515625" style="7" customWidth="1"/>
    <col min="15117" max="15118" width="8.7109375" style="7" customWidth="1"/>
    <col min="15119" max="15119" width="9.42578125" style="7" customWidth="1"/>
    <col min="15120" max="15127" width="0" style="7" hidden="1" customWidth="1"/>
    <col min="15128" max="15128" width="1" style="7" customWidth="1"/>
    <col min="15129" max="15360" width="9.140625" style="7"/>
    <col min="15361" max="15361" width="3.5703125" style="7" customWidth="1"/>
    <col min="15362" max="15362" width="28" style="7" customWidth="1"/>
    <col min="15363" max="15363" width="3.140625" style="7" customWidth="1"/>
    <col min="15364" max="15364" width="8.7109375" style="7" customWidth="1"/>
    <col min="15365" max="15366" width="9.28515625" style="7" customWidth="1"/>
    <col min="15367" max="15367" width="9.5703125" style="7" customWidth="1"/>
    <col min="15368" max="15368" width="9.140625" style="7" customWidth="1"/>
    <col min="15369" max="15369" width="8.42578125" style="7" customWidth="1"/>
    <col min="15370" max="15370" width="8.7109375" style="7" customWidth="1"/>
    <col min="15371" max="15371" width="9.5703125" style="7" customWidth="1"/>
    <col min="15372" max="15372" width="9.28515625" style="7" customWidth="1"/>
    <col min="15373" max="15374" width="8.7109375" style="7" customWidth="1"/>
    <col min="15375" max="15375" width="9.42578125" style="7" customWidth="1"/>
    <col min="15376" max="15383" width="0" style="7" hidden="1" customWidth="1"/>
    <col min="15384" max="15384" width="1" style="7" customWidth="1"/>
    <col min="15385" max="15616" width="9.140625" style="7"/>
    <col min="15617" max="15617" width="3.5703125" style="7" customWidth="1"/>
    <col min="15618" max="15618" width="28" style="7" customWidth="1"/>
    <col min="15619" max="15619" width="3.140625" style="7" customWidth="1"/>
    <col min="15620" max="15620" width="8.7109375" style="7" customWidth="1"/>
    <col min="15621" max="15622" width="9.28515625" style="7" customWidth="1"/>
    <col min="15623" max="15623" width="9.5703125" style="7" customWidth="1"/>
    <col min="15624" max="15624" width="9.140625" style="7" customWidth="1"/>
    <col min="15625" max="15625" width="8.42578125" style="7" customWidth="1"/>
    <col min="15626" max="15626" width="8.7109375" style="7" customWidth="1"/>
    <col min="15627" max="15627" width="9.5703125" style="7" customWidth="1"/>
    <col min="15628" max="15628" width="9.28515625" style="7" customWidth="1"/>
    <col min="15629" max="15630" width="8.7109375" style="7" customWidth="1"/>
    <col min="15631" max="15631" width="9.42578125" style="7" customWidth="1"/>
    <col min="15632" max="15639" width="0" style="7" hidden="1" customWidth="1"/>
    <col min="15640" max="15640" width="1" style="7" customWidth="1"/>
    <col min="15641" max="15872" width="9.140625" style="7"/>
    <col min="15873" max="15873" width="3.5703125" style="7" customWidth="1"/>
    <col min="15874" max="15874" width="28" style="7" customWidth="1"/>
    <col min="15875" max="15875" width="3.140625" style="7" customWidth="1"/>
    <col min="15876" max="15876" width="8.7109375" style="7" customWidth="1"/>
    <col min="15877" max="15878" width="9.28515625" style="7" customWidth="1"/>
    <col min="15879" max="15879" width="9.5703125" style="7" customWidth="1"/>
    <col min="15880" max="15880" width="9.140625" style="7" customWidth="1"/>
    <col min="15881" max="15881" width="8.42578125" style="7" customWidth="1"/>
    <col min="15882" max="15882" width="8.7109375" style="7" customWidth="1"/>
    <col min="15883" max="15883" width="9.5703125" style="7" customWidth="1"/>
    <col min="15884" max="15884" width="9.28515625" style="7" customWidth="1"/>
    <col min="15885" max="15886" width="8.7109375" style="7" customWidth="1"/>
    <col min="15887" max="15887" width="9.42578125" style="7" customWidth="1"/>
    <col min="15888" max="15895" width="0" style="7" hidden="1" customWidth="1"/>
    <col min="15896" max="15896" width="1" style="7" customWidth="1"/>
    <col min="15897" max="16128" width="9.140625" style="7"/>
    <col min="16129" max="16129" width="3.5703125" style="7" customWidth="1"/>
    <col min="16130" max="16130" width="28" style="7" customWidth="1"/>
    <col min="16131" max="16131" width="3.140625" style="7" customWidth="1"/>
    <col min="16132" max="16132" width="8.7109375" style="7" customWidth="1"/>
    <col min="16133" max="16134" width="9.28515625" style="7" customWidth="1"/>
    <col min="16135" max="16135" width="9.5703125" style="7" customWidth="1"/>
    <col min="16136" max="16136" width="9.140625" style="7" customWidth="1"/>
    <col min="16137" max="16137" width="8.42578125" style="7" customWidth="1"/>
    <col min="16138" max="16138" width="8.7109375" style="7" customWidth="1"/>
    <col min="16139" max="16139" width="9.5703125" style="7" customWidth="1"/>
    <col min="16140" max="16140" width="9.28515625" style="7" customWidth="1"/>
    <col min="16141" max="16142" width="8.7109375" style="7" customWidth="1"/>
    <col min="16143" max="16143" width="9.42578125" style="7" customWidth="1"/>
    <col min="16144" max="16151" width="0" style="7" hidden="1" customWidth="1"/>
    <col min="16152" max="16152" width="1" style="7" customWidth="1"/>
    <col min="16153" max="16384" width="9.140625" style="7"/>
  </cols>
  <sheetData>
    <row r="1" spans="1:23" s="1" customFormat="1">
      <c r="A1" s="920" t="s">
        <v>0</v>
      </c>
      <c r="B1" s="920"/>
      <c r="C1" s="920"/>
      <c r="D1" s="920"/>
      <c r="E1" s="920"/>
      <c r="F1" s="920"/>
      <c r="G1" s="920"/>
      <c r="H1" s="920"/>
      <c r="I1" s="920"/>
      <c r="J1" s="920"/>
      <c r="K1" s="920"/>
      <c r="L1" s="920"/>
      <c r="M1" s="920"/>
      <c r="N1" s="920"/>
      <c r="O1" s="920"/>
    </row>
    <row r="2" spans="1:23" s="1" customFormat="1" ht="15" customHeight="1">
      <c r="A2" s="921" t="s">
        <v>566</v>
      </c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</row>
    <row r="3" spans="1:23" s="1" customFormat="1" ht="18" customHeight="1">
      <c r="A3" s="922" t="s">
        <v>1</v>
      </c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</row>
    <row r="4" spans="1:23">
      <c r="A4" s="2"/>
      <c r="B4" s="3"/>
      <c r="C4" s="3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6" t="s">
        <v>2</v>
      </c>
    </row>
    <row r="5" spans="1:23" ht="15" customHeight="1">
      <c r="A5" s="923" t="s">
        <v>3</v>
      </c>
      <c r="B5" s="924" t="s">
        <v>4</v>
      </c>
      <c r="C5" s="924" t="s">
        <v>5</v>
      </c>
      <c r="D5" s="925" t="s">
        <v>6</v>
      </c>
      <c r="E5" s="925"/>
      <c r="F5" s="925"/>
      <c r="G5" s="925"/>
      <c r="H5" s="925" t="s">
        <v>7</v>
      </c>
      <c r="I5" s="925"/>
      <c r="J5" s="925"/>
      <c r="K5" s="926"/>
      <c r="L5" s="925" t="s">
        <v>8</v>
      </c>
      <c r="M5" s="925"/>
      <c r="N5" s="925"/>
      <c r="O5" s="925"/>
      <c r="P5" s="8"/>
    </row>
    <row r="6" spans="1:23">
      <c r="A6" s="923"/>
      <c r="B6" s="924"/>
      <c r="C6" s="924"/>
      <c r="D6" s="9" t="s">
        <v>9</v>
      </c>
      <c r="E6" s="9" t="s">
        <v>10</v>
      </c>
      <c r="F6" s="9" t="s">
        <v>11</v>
      </c>
      <c r="G6" s="9" t="s">
        <v>12</v>
      </c>
      <c r="H6" s="9" t="s">
        <v>9</v>
      </c>
      <c r="I6" s="9" t="s">
        <v>10</v>
      </c>
      <c r="J6" s="9" t="s">
        <v>11</v>
      </c>
      <c r="K6" s="10" t="s">
        <v>12</v>
      </c>
      <c r="L6" s="9" t="s">
        <v>9</v>
      </c>
      <c r="M6" s="9" t="s">
        <v>10</v>
      </c>
      <c r="N6" s="9" t="s">
        <v>11</v>
      </c>
      <c r="O6" s="9" t="s">
        <v>12</v>
      </c>
      <c r="P6" s="11">
        <v>1</v>
      </c>
      <c r="Q6" s="11">
        <v>2</v>
      </c>
      <c r="R6" s="11">
        <v>3</v>
      </c>
      <c r="S6" s="11">
        <v>4</v>
      </c>
      <c r="T6" s="11">
        <v>1</v>
      </c>
      <c r="U6" s="11">
        <v>2</v>
      </c>
      <c r="V6" s="11">
        <v>3</v>
      </c>
      <c r="W6" s="11">
        <v>4</v>
      </c>
    </row>
    <row r="7" spans="1:23" s="17" customFormat="1">
      <c r="A7" s="12" t="s">
        <v>13</v>
      </c>
      <c r="B7" s="13">
        <v>2</v>
      </c>
      <c r="C7" s="14">
        <v>3</v>
      </c>
      <c r="D7" s="14"/>
      <c r="E7" s="14"/>
      <c r="F7" s="14"/>
      <c r="G7" s="14">
        <v>4</v>
      </c>
      <c r="H7" s="14"/>
      <c r="I7" s="14"/>
      <c r="J7" s="14"/>
      <c r="K7" s="15">
        <v>5</v>
      </c>
      <c r="L7" s="14"/>
      <c r="M7" s="14"/>
      <c r="N7" s="14"/>
      <c r="O7" s="16">
        <v>6</v>
      </c>
      <c r="P7" s="14"/>
      <c r="Q7" s="14"/>
      <c r="R7" s="14"/>
      <c r="S7" s="14"/>
      <c r="T7" s="14"/>
      <c r="U7" s="14"/>
      <c r="V7" s="14"/>
      <c r="W7" s="14"/>
    </row>
    <row r="8" spans="1:23" ht="22.5" customHeight="1">
      <c r="A8" s="18">
        <v>1000</v>
      </c>
      <c r="B8" s="19" t="s">
        <v>14</v>
      </c>
      <c r="C8" s="20"/>
      <c r="D8" s="21">
        <f>D9+D66+D85-D140</f>
        <v>838392.07939999993</v>
      </c>
      <c r="E8" s="21">
        <f>E9+E66+E85</f>
        <v>2033952.4150999999</v>
      </c>
      <c r="F8" s="21">
        <f>F9+F66++F85</f>
        <v>2970523.2774</v>
      </c>
      <c r="G8" s="22">
        <f>G9+G66+G85-G140</f>
        <v>3622207.5013000001</v>
      </c>
      <c r="H8" s="21">
        <f>H9+H66+H85</f>
        <v>265122.77010000002</v>
      </c>
      <c r="I8" s="23">
        <f>I9+I66+I85</f>
        <v>516675.16510000004</v>
      </c>
      <c r="J8" s="23">
        <f>J9+J66+J85</f>
        <v>724164.53909999994</v>
      </c>
      <c r="K8" s="24">
        <f>K9+K66+K85</f>
        <v>938014.60700000008</v>
      </c>
      <c r="L8" s="25">
        <f>L66+L85</f>
        <v>608269.30929999996</v>
      </c>
      <c r="M8" s="26">
        <f>M66+M85</f>
        <v>1517277.25</v>
      </c>
      <c r="N8" s="26">
        <f>N66+N85</f>
        <v>2246358.7382999999</v>
      </c>
      <c r="O8" s="27">
        <f>O82+O85+O73</f>
        <v>2837192.8942999998</v>
      </c>
      <c r="P8" s="28"/>
      <c r="Q8" s="11"/>
      <c r="R8" s="11"/>
      <c r="S8" s="11"/>
      <c r="T8" s="11"/>
      <c r="U8" s="11"/>
      <c r="V8" s="11"/>
      <c r="W8" s="11"/>
    </row>
    <row r="9" spans="1:23" ht="22.5" customHeight="1">
      <c r="A9" s="18">
        <v>1100</v>
      </c>
      <c r="B9" s="19" t="s">
        <v>15</v>
      </c>
      <c r="C9" s="20" t="s">
        <v>16</v>
      </c>
      <c r="D9" s="21">
        <f t="shared" ref="D9:K9" si="0">D10+D24+D37+D57+D60</f>
        <v>63532.984100000001</v>
      </c>
      <c r="E9" s="21">
        <f t="shared" si="0"/>
        <v>109959.81510000001</v>
      </c>
      <c r="F9" s="21">
        <f t="shared" si="0"/>
        <v>135420.8541</v>
      </c>
      <c r="G9" s="21">
        <f t="shared" si="0"/>
        <v>178420.36</v>
      </c>
      <c r="H9" s="29">
        <f t="shared" si="0"/>
        <v>63532.984100000001</v>
      </c>
      <c r="I9" s="29">
        <f t="shared" si="0"/>
        <v>109959.81510000001</v>
      </c>
      <c r="J9" s="29">
        <f t="shared" si="0"/>
        <v>135420.8541</v>
      </c>
      <c r="K9" s="23">
        <f t="shared" si="0"/>
        <v>178420.36</v>
      </c>
      <c r="L9" s="26" t="s">
        <v>17</v>
      </c>
      <c r="M9" s="26" t="s">
        <v>17</v>
      </c>
      <c r="N9" s="26" t="s">
        <v>17</v>
      </c>
      <c r="O9" s="27" t="s">
        <v>17</v>
      </c>
      <c r="P9" s="30"/>
      <c r="Q9" s="11"/>
      <c r="R9" s="11"/>
      <c r="S9" s="11"/>
      <c r="T9" s="11"/>
      <c r="U9" s="11"/>
      <c r="V9" s="11"/>
      <c r="W9" s="11"/>
    </row>
    <row r="10" spans="1:23" ht="23.25" customHeight="1">
      <c r="A10" s="18">
        <v>1110</v>
      </c>
      <c r="B10" s="19" t="s">
        <v>18</v>
      </c>
      <c r="C10" s="20" t="s">
        <v>19</v>
      </c>
      <c r="D10" s="21">
        <f t="shared" ref="D10:G12" si="1">H10</f>
        <v>6860.7789999999995</v>
      </c>
      <c r="E10" s="21">
        <f t="shared" si="1"/>
        <v>27298.679</v>
      </c>
      <c r="F10" s="21">
        <f t="shared" si="1"/>
        <v>40300.813999999998</v>
      </c>
      <c r="G10" s="22">
        <f t="shared" si="1"/>
        <v>47851.118000000002</v>
      </c>
      <c r="H10" s="29">
        <f>H11+H12+H13</f>
        <v>6860.7789999999995</v>
      </c>
      <c r="I10" s="31">
        <f>I11+I12+I13</f>
        <v>27298.679</v>
      </c>
      <c r="J10" s="31">
        <f>J11+J12+J13</f>
        <v>40300.813999999998</v>
      </c>
      <c r="K10" s="32">
        <f>K11+K12+K13</f>
        <v>47851.118000000002</v>
      </c>
      <c r="L10" s="26" t="s">
        <v>17</v>
      </c>
      <c r="M10" s="26" t="s">
        <v>17</v>
      </c>
      <c r="N10" s="26" t="s">
        <v>17</v>
      </c>
      <c r="O10" s="27" t="s">
        <v>17</v>
      </c>
      <c r="P10" s="30"/>
      <c r="Q10" s="11"/>
      <c r="R10" s="11"/>
      <c r="S10" s="11"/>
      <c r="T10" s="11"/>
      <c r="U10" s="11"/>
      <c r="V10" s="11"/>
      <c r="W10" s="11"/>
    </row>
    <row r="11" spans="1:23" ht="30.75" customHeight="1">
      <c r="A11" s="18">
        <v>1111</v>
      </c>
      <c r="B11" s="19" t="s">
        <v>20</v>
      </c>
      <c r="C11" s="20"/>
      <c r="D11" s="29">
        <f t="shared" si="1"/>
        <v>300</v>
      </c>
      <c r="E11" s="29">
        <f t="shared" si="1"/>
        <v>600</v>
      </c>
      <c r="F11" s="29">
        <f t="shared" si="1"/>
        <v>600</v>
      </c>
      <c r="G11" s="29">
        <f t="shared" si="1"/>
        <v>600</v>
      </c>
      <c r="H11" s="33">
        <v>300</v>
      </c>
      <c r="I11" s="33">
        <v>600</v>
      </c>
      <c r="J11" s="33">
        <v>600</v>
      </c>
      <c r="K11" s="34">
        <v>600</v>
      </c>
      <c r="L11" s="26" t="s">
        <v>17</v>
      </c>
      <c r="M11" s="26" t="s">
        <v>17</v>
      </c>
      <c r="N11" s="26" t="s">
        <v>17</v>
      </c>
      <c r="O11" s="27" t="s">
        <v>17</v>
      </c>
      <c r="P11" s="30">
        <f>H11</f>
        <v>300</v>
      </c>
      <c r="Q11" s="30">
        <f t="shared" ref="Q11:S12" si="2">I11-H11</f>
        <v>300</v>
      </c>
      <c r="R11" s="30">
        <f t="shared" si="2"/>
        <v>0</v>
      </c>
      <c r="S11" s="30">
        <f t="shared" si="2"/>
        <v>0</v>
      </c>
      <c r="T11" s="30">
        <f t="shared" ref="T11:W12" si="3">P11/3</f>
        <v>100</v>
      </c>
      <c r="U11" s="30">
        <f t="shared" si="3"/>
        <v>100</v>
      </c>
      <c r="V11" s="30">
        <f t="shared" si="3"/>
        <v>0</v>
      </c>
      <c r="W11" s="30">
        <f t="shared" si="3"/>
        <v>0</v>
      </c>
    </row>
    <row r="12" spans="1:23" ht="22.5" customHeight="1">
      <c r="A12" s="18">
        <v>1112</v>
      </c>
      <c r="B12" s="19" t="s">
        <v>21</v>
      </c>
      <c r="C12" s="20"/>
      <c r="D12" s="29">
        <f t="shared" si="1"/>
        <v>1625</v>
      </c>
      <c r="E12" s="29">
        <f t="shared" si="1"/>
        <v>3050</v>
      </c>
      <c r="F12" s="29">
        <f t="shared" si="1"/>
        <v>5275</v>
      </c>
      <c r="G12" s="29">
        <f t="shared" si="1"/>
        <v>6000</v>
      </c>
      <c r="H12" s="33">
        <v>1625</v>
      </c>
      <c r="I12" s="33">
        <v>3050</v>
      </c>
      <c r="J12" s="35">
        <v>5275</v>
      </c>
      <c r="K12" s="36">
        <v>6000</v>
      </c>
      <c r="L12" s="26" t="s">
        <v>17</v>
      </c>
      <c r="M12" s="26" t="s">
        <v>17</v>
      </c>
      <c r="N12" s="26" t="s">
        <v>17</v>
      </c>
      <c r="O12" s="27" t="s">
        <v>17</v>
      </c>
      <c r="P12" s="30">
        <f>H12</f>
        <v>1625</v>
      </c>
      <c r="Q12" s="30">
        <f t="shared" si="2"/>
        <v>1425</v>
      </c>
      <c r="R12" s="30">
        <f t="shared" si="2"/>
        <v>2225</v>
      </c>
      <c r="S12" s="30">
        <f t="shared" si="2"/>
        <v>725</v>
      </c>
      <c r="T12" s="30">
        <f t="shared" si="3"/>
        <v>541.66666666666663</v>
      </c>
      <c r="U12" s="30">
        <f t="shared" si="3"/>
        <v>475</v>
      </c>
      <c r="V12" s="30">
        <f t="shared" si="3"/>
        <v>741.66666666666663</v>
      </c>
      <c r="W12" s="30">
        <f t="shared" si="3"/>
        <v>241.66666666666666</v>
      </c>
    </row>
    <row r="13" spans="1:23" ht="21" customHeight="1">
      <c r="A13" s="18">
        <v>1113</v>
      </c>
      <c r="B13" s="37" t="s">
        <v>22</v>
      </c>
      <c r="C13" s="38"/>
      <c r="D13" s="39">
        <f>H13</f>
        <v>4935.7789999999995</v>
      </c>
      <c r="E13" s="39">
        <f>I13</f>
        <v>23648.679</v>
      </c>
      <c r="F13" s="39">
        <f>J13</f>
        <v>34425.813999999998</v>
      </c>
      <c r="G13" s="31">
        <f>K13</f>
        <v>41251.118000000002</v>
      </c>
      <c r="H13" s="35">
        <f>H14+H19</f>
        <v>4935.7789999999995</v>
      </c>
      <c r="I13" s="35">
        <f>I14+I19</f>
        <v>23648.679</v>
      </c>
      <c r="J13" s="35">
        <f>J14+J19</f>
        <v>34425.813999999998</v>
      </c>
      <c r="K13" s="40">
        <f>K14+K19</f>
        <v>41251.118000000002</v>
      </c>
      <c r="L13" s="26" t="s">
        <v>17</v>
      </c>
      <c r="M13" s="26" t="s">
        <v>17</v>
      </c>
      <c r="N13" s="26" t="s">
        <v>17</v>
      </c>
      <c r="O13" s="27" t="s">
        <v>17</v>
      </c>
      <c r="P13" s="30"/>
      <c r="Q13" s="30"/>
      <c r="R13" s="30"/>
      <c r="S13" s="30"/>
      <c r="T13" s="30"/>
      <c r="U13" s="30"/>
      <c r="V13" s="30"/>
      <c r="W13" s="30"/>
    </row>
    <row r="14" spans="1:23" ht="14.25" customHeight="1">
      <c r="A14" s="41"/>
      <c r="B14" s="42" t="s">
        <v>23</v>
      </c>
      <c r="C14" s="43"/>
      <c r="D14" s="26"/>
      <c r="E14" s="26"/>
      <c r="F14" s="26"/>
      <c r="G14" s="25"/>
      <c r="H14" s="33">
        <f>SUM(H15:H18)</f>
        <v>1500.3999999999999</v>
      </c>
      <c r="I14" s="33">
        <f>SUM(I15:I18)</f>
        <v>2960.7999999999997</v>
      </c>
      <c r="J14" s="33">
        <f>SUM(J15:J18)</f>
        <v>5374.1</v>
      </c>
      <c r="K14" s="34">
        <f>SUM(K15:K18)</f>
        <v>6645.6250000000009</v>
      </c>
      <c r="L14" s="26"/>
      <c r="M14" s="26"/>
      <c r="N14" s="26"/>
      <c r="O14" s="27"/>
      <c r="P14" s="30"/>
      <c r="Q14" s="30"/>
      <c r="R14" s="30"/>
      <c r="S14" s="30"/>
      <c r="T14" s="30"/>
      <c r="U14" s="30"/>
      <c r="V14" s="30"/>
      <c r="W14" s="30"/>
    </row>
    <row r="15" spans="1:23" ht="12.75" customHeight="1">
      <c r="A15" s="41"/>
      <c r="B15" s="44" t="s">
        <v>24</v>
      </c>
      <c r="C15" s="45"/>
      <c r="D15" s="27"/>
      <c r="E15" s="27"/>
      <c r="F15" s="27"/>
      <c r="G15" s="46"/>
      <c r="H15" s="47">
        <v>1375.7</v>
      </c>
      <c r="I15" s="47">
        <v>2711.4</v>
      </c>
      <c r="J15" s="47">
        <v>5000</v>
      </c>
      <c r="K15" s="48">
        <v>6510.3720000000003</v>
      </c>
      <c r="L15" s="26"/>
      <c r="M15" s="26"/>
      <c r="N15" s="26"/>
      <c r="O15" s="27"/>
      <c r="P15" s="30">
        <f>H15</f>
        <v>1375.7</v>
      </c>
      <c r="Q15" s="30">
        <f t="shared" ref="Q15:S18" si="4">I15-H15</f>
        <v>1335.7</v>
      </c>
      <c r="R15" s="30">
        <f t="shared" si="4"/>
        <v>2288.6</v>
      </c>
      <c r="S15" s="30">
        <f t="shared" si="4"/>
        <v>1510.3720000000003</v>
      </c>
      <c r="T15" s="30">
        <f t="shared" ref="T15:W18" si="5">P15/3</f>
        <v>458.56666666666666</v>
      </c>
      <c r="U15" s="30">
        <f t="shared" si="5"/>
        <v>445.23333333333335</v>
      </c>
      <c r="V15" s="30">
        <f t="shared" si="5"/>
        <v>762.86666666666667</v>
      </c>
      <c r="W15" s="30">
        <f t="shared" si="5"/>
        <v>503.45733333333345</v>
      </c>
    </row>
    <row r="16" spans="1:23" ht="11.25" customHeight="1">
      <c r="A16" s="41"/>
      <c r="B16" s="44" t="s">
        <v>25</v>
      </c>
      <c r="C16" s="45"/>
      <c r="D16" s="27"/>
      <c r="E16" s="27"/>
      <c r="F16" s="27"/>
      <c r="G16" s="46"/>
      <c r="H16" s="47">
        <v>4.5999999999999996</v>
      </c>
      <c r="I16" s="47">
        <v>9.1999999999999993</v>
      </c>
      <c r="J16" s="47">
        <v>13.8</v>
      </c>
      <c r="K16" s="48">
        <v>20.533000000000001</v>
      </c>
      <c r="L16" s="26"/>
      <c r="M16" s="26"/>
      <c r="N16" s="26"/>
      <c r="O16" s="27"/>
      <c r="P16" s="30">
        <f>H16</f>
        <v>4.5999999999999996</v>
      </c>
      <c r="Q16" s="30">
        <f t="shared" si="4"/>
        <v>4.5999999999999996</v>
      </c>
      <c r="R16" s="30">
        <f t="shared" si="4"/>
        <v>4.6000000000000014</v>
      </c>
      <c r="S16" s="30">
        <f t="shared" si="4"/>
        <v>6.7330000000000005</v>
      </c>
      <c r="T16" s="30">
        <f t="shared" si="5"/>
        <v>1.5333333333333332</v>
      </c>
      <c r="U16" s="30">
        <f t="shared" si="5"/>
        <v>1.5333333333333332</v>
      </c>
      <c r="V16" s="30">
        <f t="shared" si="5"/>
        <v>1.5333333333333339</v>
      </c>
      <c r="W16" s="30">
        <f t="shared" si="5"/>
        <v>2.2443333333333335</v>
      </c>
    </row>
    <row r="17" spans="1:23" ht="12" customHeight="1">
      <c r="A17" s="41"/>
      <c r="B17" s="44" t="s">
        <v>26</v>
      </c>
      <c r="C17" s="45"/>
      <c r="D17" s="27"/>
      <c r="E17" s="27"/>
      <c r="F17" s="27"/>
      <c r="G17" s="46"/>
      <c r="H17" s="47">
        <v>120.1</v>
      </c>
      <c r="I17" s="47">
        <v>240.2</v>
      </c>
      <c r="J17" s="47">
        <v>360.3</v>
      </c>
      <c r="K17" s="48">
        <v>114.72</v>
      </c>
      <c r="L17" s="26"/>
      <c r="M17" s="26"/>
      <c r="N17" s="26"/>
      <c r="O17" s="27"/>
      <c r="P17" s="30">
        <f>H17</f>
        <v>120.1</v>
      </c>
      <c r="Q17" s="30">
        <f t="shared" si="4"/>
        <v>120.1</v>
      </c>
      <c r="R17" s="30">
        <f t="shared" si="4"/>
        <v>120.10000000000002</v>
      </c>
      <c r="S17" s="30">
        <f t="shared" si="4"/>
        <v>-245.58</v>
      </c>
      <c r="T17" s="30">
        <f t="shared" si="5"/>
        <v>40.033333333333331</v>
      </c>
      <c r="U17" s="30">
        <f t="shared" si="5"/>
        <v>40.033333333333331</v>
      </c>
      <c r="V17" s="30">
        <f t="shared" si="5"/>
        <v>40.033333333333339</v>
      </c>
      <c r="W17" s="30">
        <f t="shared" si="5"/>
        <v>-81.86</v>
      </c>
    </row>
    <row r="18" spans="1:23" ht="12" customHeight="1">
      <c r="A18" s="41"/>
      <c r="B18" s="44" t="s">
        <v>27</v>
      </c>
      <c r="C18" s="45"/>
      <c r="D18" s="27"/>
      <c r="E18" s="27"/>
      <c r="F18" s="27"/>
      <c r="G18" s="46"/>
      <c r="H18" s="47"/>
      <c r="I18" s="47"/>
      <c r="J18" s="47"/>
      <c r="K18" s="49"/>
      <c r="L18" s="26"/>
      <c r="M18" s="26"/>
      <c r="N18" s="26"/>
      <c r="O18" s="27"/>
      <c r="P18" s="30">
        <f>H18</f>
        <v>0</v>
      </c>
      <c r="Q18" s="30">
        <f t="shared" si="4"/>
        <v>0</v>
      </c>
      <c r="R18" s="30">
        <f t="shared" si="4"/>
        <v>0</v>
      </c>
      <c r="S18" s="30">
        <f t="shared" si="4"/>
        <v>0</v>
      </c>
      <c r="T18" s="30">
        <f t="shared" si="5"/>
        <v>0</v>
      </c>
      <c r="U18" s="30">
        <f t="shared" si="5"/>
        <v>0</v>
      </c>
      <c r="V18" s="30">
        <f t="shared" si="5"/>
        <v>0</v>
      </c>
      <c r="W18" s="30">
        <f t="shared" si="5"/>
        <v>0</v>
      </c>
    </row>
    <row r="19" spans="1:23" ht="15.75" customHeight="1">
      <c r="A19" s="41"/>
      <c r="B19" s="42" t="s">
        <v>28</v>
      </c>
      <c r="C19" s="43"/>
      <c r="D19" s="26"/>
      <c r="E19" s="26"/>
      <c r="F19" s="26"/>
      <c r="G19" s="25"/>
      <c r="H19" s="33">
        <f>SUM(H20:H23)</f>
        <v>3435.3789999999999</v>
      </c>
      <c r="I19" s="33">
        <f>SUM(I20:I23)</f>
        <v>20687.879000000001</v>
      </c>
      <c r="J19" s="33">
        <f>SUM(J20:J23)</f>
        <v>29051.714</v>
      </c>
      <c r="K19" s="34">
        <f>SUM(K20:K23)</f>
        <v>34605.493000000002</v>
      </c>
      <c r="L19" s="26"/>
      <c r="M19" s="26"/>
      <c r="N19" s="26"/>
      <c r="O19" s="27"/>
      <c r="P19" s="30"/>
      <c r="Q19" s="30"/>
      <c r="R19" s="30"/>
      <c r="S19" s="30"/>
      <c r="T19" s="30"/>
      <c r="U19" s="30"/>
      <c r="V19" s="30"/>
      <c r="W19" s="30"/>
    </row>
    <row r="20" spans="1:23" ht="11.25" customHeight="1">
      <c r="A20" s="41"/>
      <c r="B20" s="44" t="s">
        <v>24</v>
      </c>
      <c r="C20" s="43"/>
      <c r="D20" s="26"/>
      <c r="E20" s="26"/>
      <c r="F20" s="26"/>
      <c r="G20" s="25"/>
      <c r="H20" s="50">
        <v>1002.879</v>
      </c>
      <c r="I20" s="50">
        <v>15822.879000000001</v>
      </c>
      <c r="J20" s="50">
        <v>20254.214</v>
      </c>
      <c r="K20" s="34">
        <v>24278.672999999999</v>
      </c>
      <c r="L20" s="26"/>
      <c r="M20" s="26"/>
      <c r="N20" s="26"/>
      <c r="O20" s="27"/>
      <c r="P20" s="30">
        <f>H20</f>
        <v>1002.879</v>
      </c>
      <c r="Q20" s="30">
        <f t="shared" ref="Q20:S23" si="6">I20-H20</f>
        <v>14820</v>
      </c>
      <c r="R20" s="30">
        <f t="shared" si="6"/>
        <v>4431.3349999999991</v>
      </c>
      <c r="S20" s="30">
        <f t="shared" si="6"/>
        <v>4024.4589999999989</v>
      </c>
      <c r="T20" s="30">
        <f t="shared" ref="T20:W23" si="7">P20/3</f>
        <v>334.29300000000001</v>
      </c>
      <c r="U20" s="30">
        <f t="shared" si="7"/>
        <v>4940</v>
      </c>
      <c r="V20" s="30">
        <f t="shared" si="7"/>
        <v>1477.1116666666665</v>
      </c>
      <c r="W20" s="30">
        <f t="shared" si="7"/>
        <v>1341.4863333333331</v>
      </c>
    </row>
    <row r="21" spans="1:23" ht="12.75" customHeight="1">
      <c r="A21" s="41"/>
      <c r="B21" s="44" t="s">
        <v>25</v>
      </c>
      <c r="C21" s="43"/>
      <c r="D21" s="26"/>
      <c r="E21" s="26"/>
      <c r="F21" s="26"/>
      <c r="G21" s="25"/>
      <c r="H21" s="50">
        <v>1657.8</v>
      </c>
      <c r="I21" s="50">
        <v>3315.6</v>
      </c>
      <c r="J21" s="50">
        <v>5973.4</v>
      </c>
      <c r="K21" s="34">
        <v>6950.1679999999997</v>
      </c>
      <c r="L21" s="26"/>
      <c r="M21" s="26"/>
      <c r="N21" s="26"/>
      <c r="O21" s="27"/>
      <c r="P21" s="30">
        <f>H21</f>
        <v>1657.8</v>
      </c>
      <c r="Q21" s="30">
        <f t="shared" si="6"/>
        <v>1657.8</v>
      </c>
      <c r="R21" s="30">
        <f t="shared" si="6"/>
        <v>2657.7999999999997</v>
      </c>
      <c r="S21" s="30">
        <f t="shared" si="6"/>
        <v>976.76800000000003</v>
      </c>
      <c r="T21" s="30">
        <f t="shared" si="7"/>
        <v>552.6</v>
      </c>
      <c r="U21" s="30">
        <f t="shared" si="7"/>
        <v>552.6</v>
      </c>
      <c r="V21" s="30">
        <f t="shared" si="7"/>
        <v>885.93333333333328</v>
      </c>
      <c r="W21" s="30">
        <f t="shared" si="7"/>
        <v>325.58933333333334</v>
      </c>
    </row>
    <row r="22" spans="1:23" ht="11.25" customHeight="1">
      <c r="A22" s="41"/>
      <c r="B22" s="44" t="s">
        <v>26</v>
      </c>
      <c r="C22" s="43"/>
      <c r="D22" s="26"/>
      <c r="E22" s="26"/>
      <c r="F22" s="26"/>
      <c r="G22" s="25"/>
      <c r="H22" s="50">
        <v>774.7</v>
      </c>
      <c r="I22" s="50">
        <v>1549.4</v>
      </c>
      <c r="J22" s="50">
        <v>2824.1</v>
      </c>
      <c r="K22" s="34">
        <v>3376.652</v>
      </c>
      <c r="L22" s="26"/>
      <c r="M22" s="26"/>
      <c r="N22" s="26"/>
      <c r="O22" s="27"/>
      <c r="P22" s="30">
        <f>H22</f>
        <v>774.7</v>
      </c>
      <c r="Q22" s="30">
        <f t="shared" si="6"/>
        <v>774.7</v>
      </c>
      <c r="R22" s="30">
        <f t="shared" si="6"/>
        <v>1274.6999999999998</v>
      </c>
      <c r="S22" s="30">
        <f t="shared" si="6"/>
        <v>552.55200000000013</v>
      </c>
      <c r="T22" s="30">
        <f t="shared" si="7"/>
        <v>258.23333333333335</v>
      </c>
      <c r="U22" s="30">
        <f t="shared" si="7"/>
        <v>258.23333333333335</v>
      </c>
      <c r="V22" s="30">
        <f t="shared" si="7"/>
        <v>424.89999999999992</v>
      </c>
      <c r="W22" s="30">
        <f t="shared" si="7"/>
        <v>184.18400000000005</v>
      </c>
    </row>
    <row r="23" spans="1:23" ht="9.75" customHeight="1">
      <c r="A23" s="41"/>
      <c r="B23" s="44" t="s">
        <v>27</v>
      </c>
      <c r="C23" s="43"/>
      <c r="D23" s="26"/>
      <c r="E23" s="26"/>
      <c r="F23" s="26"/>
      <c r="G23" s="25"/>
      <c r="H23" s="50"/>
      <c r="I23" s="50"/>
      <c r="J23" s="50"/>
      <c r="K23" s="51"/>
      <c r="L23" s="26"/>
      <c r="M23" s="26"/>
      <c r="N23" s="26"/>
      <c r="O23" s="27"/>
      <c r="P23" s="30">
        <f>H23</f>
        <v>0</v>
      </c>
      <c r="Q23" s="30">
        <f t="shared" si="6"/>
        <v>0</v>
      </c>
      <c r="R23" s="30">
        <f t="shared" si="6"/>
        <v>0</v>
      </c>
      <c r="S23" s="30">
        <f t="shared" si="6"/>
        <v>0</v>
      </c>
      <c r="T23" s="30">
        <f t="shared" si="7"/>
        <v>0</v>
      </c>
      <c r="U23" s="30">
        <f t="shared" si="7"/>
        <v>0</v>
      </c>
      <c r="V23" s="30">
        <f t="shared" si="7"/>
        <v>0</v>
      </c>
      <c r="W23" s="30">
        <f t="shared" si="7"/>
        <v>0</v>
      </c>
    </row>
    <row r="24" spans="1:23" ht="21" customHeight="1">
      <c r="A24" s="41">
        <v>1120</v>
      </c>
      <c r="B24" s="42" t="s">
        <v>29</v>
      </c>
      <c r="C24" s="43" t="s">
        <v>30</v>
      </c>
      <c r="D24" s="26">
        <f t="shared" ref="D24:G25" si="8">H24</f>
        <v>50652.205099999999</v>
      </c>
      <c r="E24" s="26">
        <f t="shared" si="8"/>
        <v>73066.736100000009</v>
      </c>
      <c r="F24" s="26">
        <f t="shared" si="8"/>
        <v>78750.040099999998</v>
      </c>
      <c r="G24" s="52">
        <f t="shared" si="8"/>
        <v>110519.242</v>
      </c>
      <c r="H24" s="26">
        <f>H25</f>
        <v>50652.205099999999</v>
      </c>
      <c r="I24" s="53">
        <f>I25</f>
        <v>73066.736100000009</v>
      </c>
      <c r="J24" s="53">
        <f>J25</f>
        <v>78750.040099999998</v>
      </c>
      <c r="K24" s="54">
        <f>K25</f>
        <v>110519.242</v>
      </c>
      <c r="L24" s="26" t="s">
        <v>17</v>
      </c>
      <c r="M24" s="26" t="s">
        <v>17</v>
      </c>
      <c r="N24" s="26" t="s">
        <v>17</v>
      </c>
      <c r="O24" s="27" t="s">
        <v>17</v>
      </c>
      <c r="P24" s="30"/>
      <c r="Q24" s="30"/>
      <c r="R24" s="30"/>
      <c r="S24" s="30"/>
      <c r="T24" s="30"/>
      <c r="U24" s="30"/>
      <c r="V24" s="30"/>
      <c r="W24" s="30"/>
    </row>
    <row r="25" spans="1:23" ht="21" customHeight="1">
      <c r="A25" s="18">
        <v>1121</v>
      </c>
      <c r="B25" s="55" t="s">
        <v>31</v>
      </c>
      <c r="C25" s="56"/>
      <c r="D25" s="26">
        <f t="shared" si="8"/>
        <v>50652.205099999999</v>
      </c>
      <c r="E25" s="26">
        <f t="shared" si="8"/>
        <v>73066.736100000009</v>
      </c>
      <c r="F25" s="26">
        <f t="shared" si="8"/>
        <v>78750.040099999998</v>
      </c>
      <c r="G25" s="25">
        <f t="shared" si="8"/>
        <v>110519.242</v>
      </c>
      <c r="H25" s="57">
        <f>H26+H27+H32</f>
        <v>50652.205099999999</v>
      </c>
      <c r="I25" s="57">
        <f>I26+I27+I32</f>
        <v>73066.736100000009</v>
      </c>
      <c r="J25" s="57">
        <f>J27+J26+J32</f>
        <v>78750.040099999998</v>
      </c>
      <c r="K25" s="57">
        <f>K26+K27+K32</f>
        <v>110519.242</v>
      </c>
      <c r="L25" s="26" t="s">
        <v>17</v>
      </c>
      <c r="M25" s="26" t="s">
        <v>17</v>
      </c>
      <c r="N25" s="26" t="s">
        <v>17</v>
      </c>
      <c r="O25" s="27" t="s">
        <v>17</v>
      </c>
      <c r="P25" s="30"/>
      <c r="Q25" s="30"/>
      <c r="R25" s="30"/>
      <c r="S25" s="30"/>
      <c r="T25" s="30"/>
      <c r="U25" s="30"/>
      <c r="V25" s="30"/>
      <c r="W25" s="30"/>
    </row>
    <row r="26" spans="1:23" ht="15" customHeight="1">
      <c r="A26" s="18"/>
      <c r="B26" s="58" t="s">
        <v>32</v>
      </c>
      <c r="C26" s="56"/>
      <c r="D26" s="26"/>
      <c r="E26" s="26"/>
      <c r="F26" s="26"/>
      <c r="G26" s="25"/>
      <c r="H26" s="57">
        <v>5000</v>
      </c>
      <c r="I26" s="57">
        <v>5000</v>
      </c>
      <c r="J26" s="57">
        <v>5000</v>
      </c>
      <c r="K26" s="59">
        <v>5000</v>
      </c>
      <c r="L26" s="26"/>
      <c r="M26" s="26"/>
      <c r="N26" s="26"/>
      <c r="O26" s="27"/>
      <c r="P26" s="30">
        <f t="shared" ref="P26:P36" si="9">H26</f>
        <v>5000</v>
      </c>
      <c r="Q26" s="30">
        <f t="shared" ref="Q26:S36" si="10">I26-H26</f>
        <v>0</v>
      </c>
      <c r="R26" s="30">
        <f t="shared" si="10"/>
        <v>0</v>
      </c>
      <c r="S26" s="30">
        <f t="shared" si="10"/>
        <v>0</v>
      </c>
      <c r="T26" s="30">
        <f t="shared" ref="T26:W36" si="11">P26/3</f>
        <v>1666.6666666666667</v>
      </c>
      <c r="U26" s="30">
        <f t="shared" si="11"/>
        <v>0</v>
      </c>
      <c r="V26" s="30">
        <f t="shared" si="11"/>
        <v>0</v>
      </c>
      <c r="W26" s="30">
        <f t="shared" si="11"/>
        <v>0</v>
      </c>
    </row>
    <row r="27" spans="1:23" s="68" customFormat="1" ht="16.5" customHeight="1">
      <c r="A27" s="60"/>
      <c r="B27" s="61" t="s">
        <v>28</v>
      </c>
      <c r="C27" s="62"/>
      <c r="D27" s="63"/>
      <c r="E27" s="63"/>
      <c r="F27" s="63"/>
      <c r="G27" s="64"/>
      <c r="H27" s="65">
        <f>H28+H29+H30+H31</f>
        <v>45388.605100000001</v>
      </c>
      <c r="I27" s="65">
        <f>I28+I29+I30+I31</f>
        <v>67439.436100000006</v>
      </c>
      <c r="J27" s="66">
        <v>72665.340100000001</v>
      </c>
      <c r="K27" s="66">
        <f>K28+K29+K30+K31</f>
        <v>104166.412</v>
      </c>
      <c r="L27" s="63"/>
      <c r="M27" s="63"/>
      <c r="N27" s="63"/>
      <c r="O27" s="67"/>
      <c r="P27" s="30">
        <f t="shared" si="9"/>
        <v>45388.605100000001</v>
      </c>
      <c r="Q27" s="30">
        <f t="shared" si="10"/>
        <v>22050.831000000006</v>
      </c>
      <c r="R27" s="30">
        <f t="shared" si="10"/>
        <v>5225.903999999995</v>
      </c>
      <c r="S27" s="30">
        <f t="shared" si="10"/>
        <v>31501.071899999995</v>
      </c>
      <c r="T27" s="30">
        <f t="shared" si="11"/>
        <v>15129.535033333334</v>
      </c>
      <c r="U27" s="30">
        <f t="shared" si="11"/>
        <v>7350.2770000000019</v>
      </c>
      <c r="V27" s="30">
        <f t="shared" si="11"/>
        <v>1741.9679999999983</v>
      </c>
      <c r="W27" s="30">
        <f t="shared" si="11"/>
        <v>10500.357299999998</v>
      </c>
    </row>
    <row r="28" spans="1:23" ht="13.5" customHeight="1">
      <c r="A28" s="18"/>
      <c r="B28" s="55" t="s">
        <v>24</v>
      </c>
      <c r="C28" s="56"/>
      <c r="D28" s="26"/>
      <c r="E28" s="26"/>
      <c r="F28" s="26"/>
      <c r="G28" s="25"/>
      <c r="H28" s="69">
        <v>44037.305099999998</v>
      </c>
      <c r="I28" s="57">
        <v>64886.936099999999</v>
      </c>
      <c r="J28" s="69">
        <v>91825.140100000004</v>
      </c>
      <c r="K28" s="70">
        <v>98352.513000000006</v>
      </c>
      <c r="L28" s="26"/>
      <c r="M28" s="26"/>
      <c r="N28" s="26"/>
      <c r="O28" s="27"/>
      <c r="P28" s="30">
        <f t="shared" si="9"/>
        <v>44037.305099999998</v>
      </c>
      <c r="Q28" s="30">
        <f t="shared" si="10"/>
        <v>20849.631000000001</v>
      </c>
      <c r="R28" s="30">
        <f t="shared" si="10"/>
        <v>26938.204000000005</v>
      </c>
      <c r="S28" s="30">
        <f t="shared" si="10"/>
        <v>6527.3729000000021</v>
      </c>
      <c r="T28" s="30">
        <f t="shared" si="11"/>
        <v>14679.101699999999</v>
      </c>
      <c r="U28" s="30">
        <f t="shared" si="11"/>
        <v>6949.8770000000004</v>
      </c>
      <c r="V28" s="30">
        <f t="shared" si="11"/>
        <v>8979.4013333333351</v>
      </c>
      <c r="W28" s="30">
        <f t="shared" si="11"/>
        <v>2175.7909666666674</v>
      </c>
    </row>
    <row r="29" spans="1:23" ht="15" customHeight="1">
      <c r="A29" s="18"/>
      <c r="B29" s="55" t="s">
        <v>25</v>
      </c>
      <c r="C29" s="56"/>
      <c r="D29" s="26"/>
      <c r="E29" s="26"/>
      <c r="F29" s="26"/>
      <c r="G29" s="25"/>
      <c r="H29" s="33">
        <v>835.4</v>
      </c>
      <c r="I29" s="33">
        <v>1520.8</v>
      </c>
      <c r="J29" s="33">
        <v>3000</v>
      </c>
      <c r="K29" s="70">
        <v>3705.18</v>
      </c>
      <c r="L29" s="26"/>
      <c r="M29" s="26"/>
      <c r="N29" s="26"/>
      <c r="O29" s="27"/>
      <c r="P29" s="30">
        <f t="shared" si="9"/>
        <v>835.4</v>
      </c>
      <c r="Q29" s="30">
        <f t="shared" si="10"/>
        <v>685.4</v>
      </c>
      <c r="R29" s="30">
        <f t="shared" si="10"/>
        <v>1479.2</v>
      </c>
      <c r="S29" s="30">
        <f t="shared" si="10"/>
        <v>705.17999999999984</v>
      </c>
      <c r="T29" s="30">
        <f t="shared" si="11"/>
        <v>278.46666666666664</v>
      </c>
      <c r="U29" s="30">
        <f t="shared" si="11"/>
        <v>228.46666666666667</v>
      </c>
      <c r="V29" s="30">
        <f t="shared" si="11"/>
        <v>493.06666666666666</v>
      </c>
      <c r="W29" s="30">
        <f t="shared" si="11"/>
        <v>235.05999999999995</v>
      </c>
    </row>
    <row r="30" spans="1:23" ht="15" customHeight="1">
      <c r="A30" s="18"/>
      <c r="B30" s="55" t="s">
        <v>26</v>
      </c>
      <c r="C30" s="56"/>
      <c r="D30" s="26"/>
      <c r="E30" s="26"/>
      <c r="F30" s="26"/>
      <c r="G30" s="25"/>
      <c r="H30" s="33">
        <v>215.1</v>
      </c>
      <c r="I30" s="33">
        <v>430.1</v>
      </c>
      <c r="J30" s="33">
        <v>645.1</v>
      </c>
      <c r="K30" s="70">
        <v>905.73099999999999</v>
      </c>
      <c r="L30" s="26"/>
      <c r="M30" s="26"/>
      <c r="N30" s="26"/>
      <c r="O30" s="27"/>
      <c r="P30" s="30">
        <f t="shared" si="9"/>
        <v>215.1</v>
      </c>
      <c r="Q30" s="30">
        <f t="shared" si="10"/>
        <v>215.00000000000003</v>
      </c>
      <c r="R30" s="30">
        <f t="shared" si="10"/>
        <v>215</v>
      </c>
      <c r="S30" s="30">
        <f t="shared" si="10"/>
        <v>260.63099999999997</v>
      </c>
      <c r="T30" s="30">
        <f t="shared" si="11"/>
        <v>71.7</v>
      </c>
      <c r="U30" s="30">
        <f t="shared" si="11"/>
        <v>71.666666666666671</v>
      </c>
      <c r="V30" s="30">
        <f t="shared" si="11"/>
        <v>71.666666666666671</v>
      </c>
      <c r="W30" s="30">
        <f t="shared" si="11"/>
        <v>86.876999999999995</v>
      </c>
    </row>
    <row r="31" spans="1:23" ht="12.75" customHeight="1">
      <c r="A31" s="18"/>
      <c r="B31" s="55" t="s">
        <v>27</v>
      </c>
      <c r="C31" s="56"/>
      <c r="D31" s="26"/>
      <c r="E31" s="26"/>
      <c r="F31" s="26"/>
      <c r="G31" s="25"/>
      <c r="H31" s="33">
        <v>300.8</v>
      </c>
      <c r="I31" s="33">
        <v>601.6</v>
      </c>
      <c r="J31" s="33">
        <v>902.3</v>
      </c>
      <c r="K31" s="70">
        <v>1202.9880000000001</v>
      </c>
      <c r="L31" s="26"/>
      <c r="M31" s="26"/>
      <c r="N31" s="26"/>
      <c r="O31" s="27"/>
      <c r="P31" s="30">
        <f t="shared" si="9"/>
        <v>300.8</v>
      </c>
      <c r="Q31" s="30">
        <f t="shared" si="10"/>
        <v>300.8</v>
      </c>
      <c r="R31" s="30">
        <f t="shared" si="10"/>
        <v>300.69999999999993</v>
      </c>
      <c r="S31" s="30">
        <f t="shared" si="10"/>
        <v>300.6880000000001</v>
      </c>
      <c r="T31" s="30">
        <f t="shared" si="11"/>
        <v>100.26666666666667</v>
      </c>
      <c r="U31" s="30">
        <f t="shared" si="11"/>
        <v>100.26666666666667</v>
      </c>
      <c r="V31" s="30">
        <f t="shared" si="11"/>
        <v>100.23333333333331</v>
      </c>
      <c r="W31" s="30">
        <f t="shared" si="11"/>
        <v>100.22933333333337</v>
      </c>
    </row>
    <row r="32" spans="1:23" s="68" customFormat="1" ht="16.5" customHeight="1">
      <c r="A32" s="60"/>
      <c r="B32" s="61" t="s">
        <v>23</v>
      </c>
      <c r="C32" s="62"/>
      <c r="D32" s="63"/>
      <c r="E32" s="63"/>
      <c r="F32" s="63"/>
      <c r="G32" s="64"/>
      <c r="H32" s="71">
        <f>H33+H34+H35+H36</f>
        <v>263.60000000000002</v>
      </c>
      <c r="I32" s="71">
        <f>I33+I34+I35+I36</f>
        <v>627.29999999999995</v>
      </c>
      <c r="J32" s="71">
        <f>J33+J34+J35+J36</f>
        <v>1084.7</v>
      </c>
      <c r="K32" s="72">
        <f>K33+K34+K35+K36</f>
        <v>1352.83</v>
      </c>
      <c r="L32" s="63"/>
      <c r="M32" s="63"/>
      <c r="N32" s="63"/>
      <c r="O32" s="67"/>
      <c r="P32" s="30">
        <f t="shared" si="9"/>
        <v>263.60000000000002</v>
      </c>
      <c r="Q32" s="30">
        <f t="shared" si="10"/>
        <v>363.69999999999993</v>
      </c>
      <c r="R32" s="30">
        <f t="shared" si="10"/>
        <v>457.40000000000009</v>
      </c>
      <c r="S32" s="30">
        <f t="shared" si="10"/>
        <v>268.12999999999988</v>
      </c>
      <c r="T32" s="30">
        <f t="shared" si="11"/>
        <v>87.866666666666674</v>
      </c>
      <c r="U32" s="30">
        <f t="shared" si="11"/>
        <v>121.23333333333331</v>
      </c>
      <c r="V32" s="30">
        <f t="shared" si="11"/>
        <v>152.4666666666667</v>
      </c>
      <c r="W32" s="30">
        <f t="shared" si="11"/>
        <v>89.376666666666623</v>
      </c>
    </row>
    <row r="33" spans="1:23" ht="14.25" customHeight="1">
      <c r="A33" s="18"/>
      <c r="B33" s="55" t="s">
        <v>24</v>
      </c>
      <c r="C33" s="56"/>
      <c r="D33" s="26"/>
      <c r="E33" s="26"/>
      <c r="F33" s="26"/>
      <c r="G33" s="25"/>
      <c r="H33" s="33">
        <v>202.1</v>
      </c>
      <c r="I33" s="33">
        <v>504.2</v>
      </c>
      <c r="J33" s="33">
        <v>900</v>
      </c>
      <c r="K33" s="70">
        <v>1103.03</v>
      </c>
      <c r="L33" s="26"/>
      <c r="M33" s="26"/>
      <c r="N33" s="26"/>
      <c r="O33" s="27"/>
      <c r="P33" s="30">
        <f t="shared" si="9"/>
        <v>202.1</v>
      </c>
      <c r="Q33" s="30">
        <f t="shared" si="10"/>
        <v>302.10000000000002</v>
      </c>
      <c r="R33" s="30">
        <f t="shared" si="10"/>
        <v>395.8</v>
      </c>
      <c r="S33" s="30">
        <f t="shared" si="10"/>
        <v>203.02999999999997</v>
      </c>
      <c r="T33" s="30">
        <f t="shared" si="11"/>
        <v>67.36666666666666</v>
      </c>
      <c r="U33" s="30">
        <f t="shared" si="11"/>
        <v>100.7</v>
      </c>
      <c r="V33" s="30">
        <f t="shared" si="11"/>
        <v>131.93333333333334</v>
      </c>
      <c r="W33" s="30">
        <f t="shared" si="11"/>
        <v>67.676666666666662</v>
      </c>
    </row>
    <row r="34" spans="1:23" ht="16.5" customHeight="1">
      <c r="A34" s="18"/>
      <c r="B34" s="55" t="s">
        <v>25</v>
      </c>
      <c r="C34" s="56"/>
      <c r="D34" s="26"/>
      <c r="E34" s="26"/>
      <c r="F34" s="26"/>
      <c r="G34" s="25"/>
      <c r="H34" s="33">
        <v>0</v>
      </c>
      <c r="I34" s="33">
        <v>0</v>
      </c>
      <c r="J34" s="33">
        <v>0</v>
      </c>
      <c r="K34" s="70">
        <v>0</v>
      </c>
      <c r="L34" s="26"/>
      <c r="M34" s="26"/>
      <c r="N34" s="26"/>
      <c r="O34" s="27"/>
      <c r="P34" s="30">
        <f t="shared" si="9"/>
        <v>0</v>
      </c>
      <c r="Q34" s="30">
        <f t="shared" si="10"/>
        <v>0</v>
      </c>
      <c r="R34" s="30">
        <f t="shared" si="10"/>
        <v>0</v>
      </c>
      <c r="S34" s="30">
        <f t="shared" si="10"/>
        <v>0</v>
      </c>
      <c r="T34" s="30">
        <f t="shared" si="11"/>
        <v>0</v>
      </c>
      <c r="U34" s="30">
        <f t="shared" si="11"/>
        <v>0</v>
      </c>
      <c r="V34" s="30">
        <f t="shared" si="11"/>
        <v>0</v>
      </c>
      <c r="W34" s="30">
        <f t="shared" si="11"/>
        <v>0</v>
      </c>
    </row>
    <row r="35" spans="1:23" ht="15" customHeight="1">
      <c r="A35" s="18"/>
      <c r="B35" s="55" t="s">
        <v>26</v>
      </c>
      <c r="C35" s="56"/>
      <c r="D35" s="26"/>
      <c r="E35" s="26"/>
      <c r="F35" s="26"/>
      <c r="G35" s="25"/>
      <c r="H35" s="33">
        <v>0</v>
      </c>
      <c r="I35" s="33">
        <v>0</v>
      </c>
      <c r="J35" s="33">
        <v>0</v>
      </c>
      <c r="K35" s="70">
        <v>0</v>
      </c>
      <c r="L35" s="26"/>
      <c r="M35" s="26"/>
      <c r="N35" s="26"/>
      <c r="O35" s="27"/>
      <c r="P35" s="30">
        <f t="shared" si="9"/>
        <v>0</v>
      </c>
      <c r="Q35" s="30">
        <f t="shared" si="10"/>
        <v>0</v>
      </c>
      <c r="R35" s="30">
        <f t="shared" si="10"/>
        <v>0</v>
      </c>
      <c r="S35" s="30">
        <f t="shared" si="10"/>
        <v>0</v>
      </c>
      <c r="T35" s="30">
        <f t="shared" si="11"/>
        <v>0</v>
      </c>
      <c r="U35" s="30">
        <f t="shared" si="11"/>
        <v>0</v>
      </c>
      <c r="V35" s="30">
        <f t="shared" si="11"/>
        <v>0</v>
      </c>
      <c r="W35" s="30">
        <f t="shared" si="11"/>
        <v>0</v>
      </c>
    </row>
    <row r="36" spans="1:23" ht="13.5" customHeight="1">
      <c r="A36" s="18"/>
      <c r="B36" s="55" t="s">
        <v>27</v>
      </c>
      <c r="C36" s="56"/>
      <c r="D36" s="26"/>
      <c r="E36" s="26"/>
      <c r="F36" s="26"/>
      <c r="G36" s="25"/>
      <c r="H36" s="33">
        <v>61.5</v>
      </c>
      <c r="I36" s="33">
        <v>123.1</v>
      </c>
      <c r="J36" s="33">
        <v>184.7</v>
      </c>
      <c r="K36" s="70">
        <v>249.8</v>
      </c>
      <c r="L36" s="26"/>
      <c r="M36" s="26"/>
      <c r="N36" s="26"/>
      <c r="O36" s="27"/>
      <c r="P36" s="30">
        <f t="shared" si="9"/>
        <v>61.5</v>
      </c>
      <c r="Q36" s="30">
        <f t="shared" si="10"/>
        <v>61.599999999999994</v>
      </c>
      <c r="R36" s="30">
        <f t="shared" si="10"/>
        <v>61.599999999999994</v>
      </c>
      <c r="S36" s="30">
        <f t="shared" si="10"/>
        <v>65.100000000000023</v>
      </c>
      <c r="T36" s="30">
        <f t="shared" si="11"/>
        <v>20.5</v>
      </c>
      <c r="U36" s="30">
        <f t="shared" si="11"/>
        <v>20.533333333333331</v>
      </c>
      <c r="V36" s="30">
        <f t="shared" si="11"/>
        <v>20.533333333333331</v>
      </c>
      <c r="W36" s="30">
        <f t="shared" si="11"/>
        <v>21.700000000000006</v>
      </c>
    </row>
    <row r="37" spans="1:23" ht="29.25" customHeight="1">
      <c r="A37" s="18">
        <v>1130</v>
      </c>
      <c r="B37" s="19" t="s">
        <v>33</v>
      </c>
      <c r="C37" s="73" t="s">
        <v>34</v>
      </c>
      <c r="D37" s="25">
        <f t="shared" ref="D37:G38" si="12">H37</f>
        <v>4020</v>
      </c>
      <c r="E37" s="25">
        <f t="shared" si="12"/>
        <v>6094.4</v>
      </c>
      <c r="F37" s="25">
        <f t="shared" si="12"/>
        <v>9870</v>
      </c>
      <c r="G37" s="25">
        <f t="shared" si="12"/>
        <v>12050</v>
      </c>
      <c r="H37" s="25">
        <f>SUM(H38:H56)</f>
        <v>4020</v>
      </c>
      <c r="I37" s="25">
        <f>SUM(I38:I56)</f>
        <v>6094.4</v>
      </c>
      <c r="J37" s="25">
        <f>SUM(J38:J56)</f>
        <v>9870</v>
      </c>
      <c r="K37" s="74">
        <f>SUM(K38:K56)</f>
        <v>12050</v>
      </c>
      <c r="L37" s="26" t="s">
        <v>17</v>
      </c>
      <c r="M37" s="26" t="s">
        <v>17</v>
      </c>
      <c r="N37" s="26" t="s">
        <v>17</v>
      </c>
      <c r="O37" s="27" t="s">
        <v>17</v>
      </c>
      <c r="P37" s="30"/>
      <c r="Q37" s="30"/>
      <c r="R37" s="30"/>
      <c r="S37" s="30"/>
      <c r="T37" s="30"/>
      <c r="U37" s="30"/>
      <c r="V37" s="30"/>
      <c r="W37" s="30"/>
    </row>
    <row r="38" spans="1:23" ht="36" customHeight="1">
      <c r="A38" s="18">
        <v>11301</v>
      </c>
      <c r="B38" s="19" t="s">
        <v>35</v>
      </c>
      <c r="C38" s="73"/>
      <c r="D38" s="25">
        <f t="shared" si="12"/>
        <v>412.5</v>
      </c>
      <c r="E38" s="25">
        <f t="shared" si="12"/>
        <v>459.4</v>
      </c>
      <c r="F38" s="25">
        <f t="shared" si="12"/>
        <v>1200</v>
      </c>
      <c r="G38" s="25">
        <f t="shared" si="12"/>
        <v>1350</v>
      </c>
      <c r="H38" s="33">
        <v>412.5</v>
      </c>
      <c r="I38" s="33">
        <v>459.4</v>
      </c>
      <c r="J38" s="33">
        <v>1200</v>
      </c>
      <c r="K38" s="34">
        <v>1350</v>
      </c>
      <c r="L38" s="26" t="s">
        <v>17</v>
      </c>
      <c r="M38" s="26" t="s">
        <v>17</v>
      </c>
      <c r="N38" s="26" t="s">
        <v>17</v>
      </c>
      <c r="O38" s="27" t="s">
        <v>17</v>
      </c>
      <c r="P38" s="30">
        <f>H38</f>
        <v>412.5</v>
      </c>
      <c r="Q38" s="30">
        <f>I38-H38</f>
        <v>46.899999999999977</v>
      </c>
      <c r="R38" s="30">
        <f>J38-I38</f>
        <v>740.6</v>
      </c>
      <c r="S38" s="30">
        <f>K38-J38</f>
        <v>150</v>
      </c>
      <c r="T38" s="30">
        <f>P38/3</f>
        <v>137.5</v>
      </c>
      <c r="U38" s="30">
        <f>Q38/3</f>
        <v>15.633333333333326</v>
      </c>
      <c r="V38" s="30">
        <f>R38/3</f>
        <v>246.86666666666667</v>
      </c>
      <c r="W38" s="30">
        <f>S38/3</f>
        <v>50</v>
      </c>
    </row>
    <row r="39" spans="1:23" ht="44.25" customHeight="1">
      <c r="A39" s="18">
        <v>11302</v>
      </c>
      <c r="B39" s="19" t="s">
        <v>36</v>
      </c>
      <c r="C39" s="20"/>
      <c r="D39" s="75"/>
      <c r="E39" s="75"/>
      <c r="F39" s="75"/>
      <c r="G39" s="75"/>
      <c r="H39" s="75"/>
      <c r="I39" s="75"/>
      <c r="J39" s="75"/>
      <c r="K39" s="76"/>
      <c r="L39" s="26" t="s">
        <v>17</v>
      </c>
      <c r="M39" s="26" t="s">
        <v>17</v>
      </c>
      <c r="N39" s="26" t="s">
        <v>17</v>
      </c>
      <c r="O39" s="27" t="s">
        <v>17</v>
      </c>
      <c r="P39" s="30"/>
      <c r="Q39" s="30"/>
      <c r="R39" s="30"/>
      <c r="S39" s="30"/>
      <c r="T39" s="30"/>
      <c r="U39" s="30"/>
      <c r="V39" s="30"/>
      <c r="W39" s="30"/>
    </row>
    <row r="40" spans="1:23" ht="35.25" customHeight="1">
      <c r="A40" s="18">
        <v>11303</v>
      </c>
      <c r="B40" s="19" t="s">
        <v>37</v>
      </c>
      <c r="C40" s="20"/>
      <c r="D40" s="29">
        <f t="shared" ref="D40:G41" si="13">H40</f>
        <v>30</v>
      </c>
      <c r="E40" s="29">
        <f t="shared" si="13"/>
        <v>50</v>
      </c>
      <c r="F40" s="29">
        <f t="shared" si="13"/>
        <v>90</v>
      </c>
      <c r="G40" s="29">
        <f t="shared" si="13"/>
        <v>100</v>
      </c>
      <c r="H40" s="33">
        <v>30</v>
      </c>
      <c r="I40" s="33">
        <v>50</v>
      </c>
      <c r="J40" s="33">
        <v>90</v>
      </c>
      <c r="K40" s="34">
        <v>100</v>
      </c>
      <c r="L40" s="26" t="s">
        <v>17</v>
      </c>
      <c r="M40" s="26" t="s">
        <v>17</v>
      </c>
      <c r="N40" s="26" t="s">
        <v>17</v>
      </c>
      <c r="O40" s="27" t="s">
        <v>17</v>
      </c>
      <c r="P40" s="30">
        <f>H40</f>
        <v>30</v>
      </c>
      <c r="Q40" s="30">
        <f t="shared" ref="Q40:S41" si="14">I40-H40</f>
        <v>20</v>
      </c>
      <c r="R40" s="30">
        <f t="shared" si="14"/>
        <v>40</v>
      </c>
      <c r="S40" s="30">
        <f t="shared" si="14"/>
        <v>10</v>
      </c>
      <c r="T40" s="30">
        <f t="shared" ref="T40:W41" si="15">P40/3</f>
        <v>10</v>
      </c>
      <c r="U40" s="30">
        <f t="shared" si="15"/>
        <v>6.666666666666667</v>
      </c>
      <c r="V40" s="30">
        <f t="shared" si="15"/>
        <v>13.333333333333334</v>
      </c>
      <c r="W40" s="30">
        <f t="shared" si="15"/>
        <v>3.3333333333333335</v>
      </c>
    </row>
    <row r="41" spans="1:23" ht="52.5" customHeight="1">
      <c r="A41" s="18">
        <v>11304</v>
      </c>
      <c r="B41" s="19" t="s">
        <v>38</v>
      </c>
      <c r="C41" s="20"/>
      <c r="D41" s="29">
        <f t="shared" si="13"/>
        <v>600</v>
      </c>
      <c r="E41" s="29">
        <f t="shared" si="13"/>
        <v>1000</v>
      </c>
      <c r="F41" s="29">
        <f t="shared" si="13"/>
        <v>1500</v>
      </c>
      <c r="G41" s="29">
        <f t="shared" si="13"/>
        <v>1900</v>
      </c>
      <c r="H41" s="33">
        <v>600</v>
      </c>
      <c r="I41" s="33">
        <v>1000</v>
      </c>
      <c r="J41" s="33">
        <v>1500</v>
      </c>
      <c r="K41" s="34">
        <v>1900</v>
      </c>
      <c r="L41" s="26" t="s">
        <v>17</v>
      </c>
      <c r="M41" s="26" t="s">
        <v>17</v>
      </c>
      <c r="N41" s="26" t="s">
        <v>17</v>
      </c>
      <c r="O41" s="27" t="s">
        <v>17</v>
      </c>
      <c r="P41" s="30">
        <f>H41</f>
        <v>600</v>
      </c>
      <c r="Q41" s="30">
        <f t="shared" si="14"/>
        <v>400</v>
      </c>
      <c r="R41" s="30">
        <f t="shared" si="14"/>
        <v>500</v>
      </c>
      <c r="S41" s="30">
        <f t="shared" si="14"/>
        <v>400</v>
      </c>
      <c r="T41" s="30">
        <f t="shared" si="15"/>
        <v>200</v>
      </c>
      <c r="U41" s="30">
        <f t="shared" si="15"/>
        <v>133.33333333333334</v>
      </c>
      <c r="V41" s="30">
        <f t="shared" si="15"/>
        <v>166.66666666666666</v>
      </c>
      <c r="W41" s="30">
        <f t="shared" si="15"/>
        <v>133.33333333333334</v>
      </c>
    </row>
    <row r="42" spans="1:23" ht="59.25" customHeight="1">
      <c r="A42" s="18">
        <v>11305</v>
      </c>
      <c r="B42" s="19" t="s">
        <v>39</v>
      </c>
      <c r="C42" s="20"/>
      <c r="D42" s="21"/>
      <c r="E42" s="21"/>
      <c r="F42" s="21"/>
      <c r="G42" s="21"/>
      <c r="H42" s="21"/>
      <c r="I42" s="21"/>
      <c r="J42" s="21"/>
      <c r="K42" s="23"/>
      <c r="L42" s="26" t="s">
        <v>17</v>
      </c>
      <c r="M42" s="26" t="s">
        <v>17</v>
      </c>
      <c r="N42" s="26" t="s">
        <v>17</v>
      </c>
      <c r="O42" s="27" t="s">
        <v>17</v>
      </c>
      <c r="P42" s="30"/>
      <c r="Q42" s="30"/>
      <c r="R42" s="30"/>
      <c r="S42" s="30"/>
      <c r="T42" s="30"/>
      <c r="U42" s="30"/>
      <c r="V42" s="30"/>
      <c r="W42" s="30"/>
    </row>
    <row r="43" spans="1:23" ht="39.950000000000003" customHeight="1">
      <c r="A43" s="18">
        <v>11306</v>
      </c>
      <c r="B43" s="19" t="s">
        <v>40</v>
      </c>
      <c r="C43" s="20"/>
      <c r="D43" s="29">
        <f t="shared" ref="D43:G45" si="16">H43</f>
        <v>50</v>
      </c>
      <c r="E43" s="29">
        <f t="shared" si="16"/>
        <v>50</v>
      </c>
      <c r="F43" s="29">
        <f t="shared" si="16"/>
        <v>50</v>
      </c>
      <c r="G43" s="29">
        <f t="shared" si="16"/>
        <v>100</v>
      </c>
      <c r="H43" s="77">
        <v>50</v>
      </c>
      <c r="I43" s="33">
        <v>50</v>
      </c>
      <c r="J43" s="33">
        <v>50</v>
      </c>
      <c r="K43" s="34">
        <v>100</v>
      </c>
      <c r="L43" s="26" t="s">
        <v>17</v>
      </c>
      <c r="M43" s="26" t="s">
        <v>17</v>
      </c>
      <c r="N43" s="26" t="s">
        <v>17</v>
      </c>
      <c r="O43" s="27" t="s">
        <v>17</v>
      </c>
      <c r="P43" s="30">
        <f>H43</f>
        <v>50</v>
      </c>
      <c r="Q43" s="30">
        <f t="shared" ref="Q43:S45" si="17">I43-H43</f>
        <v>0</v>
      </c>
      <c r="R43" s="30">
        <f t="shared" si="17"/>
        <v>0</v>
      </c>
      <c r="S43" s="30">
        <f t="shared" si="17"/>
        <v>50</v>
      </c>
      <c r="T43" s="30">
        <f t="shared" ref="T43:W45" si="18">P43/3</f>
        <v>16.666666666666668</v>
      </c>
      <c r="U43" s="30">
        <f t="shared" si="18"/>
        <v>0</v>
      </c>
      <c r="V43" s="30">
        <f t="shared" si="18"/>
        <v>0</v>
      </c>
      <c r="W43" s="30">
        <f t="shared" si="18"/>
        <v>16.666666666666668</v>
      </c>
    </row>
    <row r="44" spans="1:23" ht="39.950000000000003" customHeight="1">
      <c r="A44" s="18">
        <v>11307</v>
      </c>
      <c r="B44" s="19" t="s">
        <v>41</v>
      </c>
      <c r="C44" s="20"/>
      <c r="D44" s="29">
        <f t="shared" si="16"/>
        <v>1577.5</v>
      </c>
      <c r="E44" s="29">
        <f t="shared" si="16"/>
        <v>2535</v>
      </c>
      <c r="F44" s="29">
        <f t="shared" si="16"/>
        <v>4500</v>
      </c>
      <c r="G44" s="29">
        <f t="shared" si="16"/>
        <v>5500</v>
      </c>
      <c r="H44" s="77">
        <v>1577.5</v>
      </c>
      <c r="I44" s="33">
        <v>2535</v>
      </c>
      <c r="J44" s="33">
        <v>4500</v>
      </c>
      <c r="K44" s="34">
        <v>5500</v>
      </c>
      <c r="L44" s="26" t="s">
        <v>17</v>
      </c>
      <c r="M44" s="26" t="s">
        <v>17</v>
      </c>
      <c r="N44" s="26" t="s">
        <v>17</v>
      </c>
      <c r="O44" s="27" t="s">
        <v>17</v>
      </c>
      <c r="P44" s="30">
        <f>H44</f>
        <v>1577.5</v>
      </c>
      <c r="Q44" s="30">
        <f t="shared" si="17"/>
        <v>957.5</v>
      </c>
      <c r="R44" s="30">
        <f t="shared" si="17"/>
        <v>1965</v>
      </c>
      <c r="S44" s="30">
        <f t="shared" si="17"/>
        <v>1000</v>
      </c>
      <c r="T44" s="30">
        <f t="shared" si="18"/>
        <v>525.83333333333337</v>
      </c>
      <c r="U44" s="30">
        <f t="shared" si="18"/>
        <v>319.16666666666669</v>
      </c>
      <c r="V44" s="30">
        <f t="shared" si="18"/>
        <v>655</v>
      </c>
      <c r="W44" s="30">
        <f t="shared" si="18"/>
        <v>333.33333333333331</v>
      </c>
    </row>
    <row r="45" spans="1:23" ht="69" customHeight="1">
      <c r="A45" s="18">
        <v>11308</v>
      </c>
      <c r="B45" s="19" t="s">
        <v>42</v>
      </c>
      <c r="C45" s="20"/>
      <c r="D45" s="21"/>
      <c r="E45" s="21">
        <f t="shared" si="16"/>
        <v>60</v>
      </c>
      <c r="F45" s="21">
        <f t="shared" si="16"/>
        <v>120</v>
      </c>
      <c r="G45" s="21">
        <f t="shared" si="16"/>
        <v>180</v>
      </c>
      <c r="H45" s="21"/>
      <c r="I45" s="21">
        <v>60</v>
      </c>
      <c r="J45" s="21">
        <v>120</v>
      </c>
      <c r="K45" s="23">
        <v>180</v>
      </c>
      <c r="L45" s="26" t="s">
        <v>17</v>
      </c>
      <c r="M45" s="26" t="s">
        <v>17</v>
      </c>
      <c r="N45" s="26" t="s">
        <v>17</v>
      </c>
      <c r="O45" s="27" t="s">
        <v>17</v>
      </c>
      <c r="P45" s="30"/>
      <c r="Q45" s="30"/>
      <c r="R45" s="30">
        <f t="shared" si="17"/>
        <v>60</v>
      </c>
      <c r="S45" s="30">
        <f t="shared" si="17"/>
        <v>60</v>
      </c>
      <c r="T45" s="30"/>
      <c r="U45" s="30"/>
      <c r="V45" s="30">
        <f t="shared" si="18"/>
        <v>20</v>
      </c>
      <c r="W45" s="30">
        <f t="shared" si="18"/>
        <v>20</v>
      </c>
    </row>
    <row r="46" spans="1:23" ht="58.5" customHeight="1">
      <c r="A46" s="18">
        <v>11309</v>
      </c>
      <c r="B46" s="19" t="s">
        <v>43</v>
      </c>
      <c r="C46" s="20"/>
      <c r="D46" s="21">
        <v>150</v>
      </c>
      <c r="E46" s="21">
        <v>150</v>
      </c>
      <c r="F46" s="21">
        <v>150</v>
      </c>
      <c r="G46" s="21">
        <v>150</v>
      </c>
      <c r="H46" s="21">
        <v>150</v>
      </c>
      <c r="I46" s="21">
        <v>150</v>
      </c>
      <c r="J46" s="21">
        <v>150</v>
      </c>
      <c r="K46" s="23">
        <v>150</v>
      </c>
      <c r="L46" s="26" t="s">
        <v>17</v>
      </c>
      <c r="M46" s="26" t="s">
        <v>17</v>
      </c>
      <c r="N46" s="26" t="s">
        <v>17</v>
      </c>
      <c r="O46" s="27" t="s">
        <v>17</v>
      </c>
      <c r="P46" s="30"/>
      <c r="Q46" s="30"/>
      <c r="R46" s="30"/>
      <c r="S46" s="30"/>
      <c r="T46" s="30"/>
      <c r="U46" s="30"/>
      <c r="V46" s="30"/>
      <c r="W46" s="30"/>
    </row>
    <row r="47" spans="1:23" ht="39.950000000000003" customHeight="1">
      <c r="A47" s="18">
        <v>11310</v>
      </c>
      <c r="B47" s="19" t="s">
        <v>44</v>
      </c>
      <c r="C47" s="20"/>
      <c r="D47" s="29">
        <f>H47</f>
        <v>100</v>
      </c>
      <c r="E47" s="29">
        <f>I47</f>
        <v>200</v>
      </c>
      <c r="F47" s="29">
        <f>J47</f>
        <v>300</v>
      </c>
      <c r="G47" s="29">
        <f>K47</f>
        <v>550</v>
      </c>
      <c r="H47" s="33">
        <v>100</v>
      </c>
      <c r="I47" s="33">
        <v>200</v>
      </c>
      <c r="J47" s="33">
        <v>300</v>
      </c>
      <c r="K47" s="34">
        <v>550</v>
      </c>
      <c r="L47" s="26" t="s">
        <v>17</v>
      </c>
      <c r="M47" s="26" t="s">
        <v>17</v>
      </c>
      <c r="N47" s="26" t="s">
        <v>17</v>
      </c>
      <c r="O47" s="27" t="s">
        <v>17</v>
      </c>
      <c r="P47" s="30">
        <f>H47</f>
        <v>100</v>
      </c>
      <c r="Q47" s="30">
        <f>I47-H47</f>
        <v>100</v>
      </c>
      <c r="R47" s="30">
        <f>J47-I47</f>
        <v>100</v>
      </c>
      <c r="S47" s="30">
        <f>K47-J47</f>
        <v>250</v>
      </c>
      <c r="T47" s="30">
        <f>P47/3</f>
        <v>33.333333333333336</v>
      </c>
      <c r="U47" s="30">
        <f>Q47/3</f>
        <v>33.333333333333336</v>
      </c>
      <c r="V47" s="30">
        <f>R47/3</f>
        <v>33.333333333333336</v>
      </c>
      <c r="W47" s="30">
        <f>S47/3</f>
        <v>83.333333333333329</v>
      </c>
    </row>
    <row r="48" spans="1:23" ht="39.950000000000003" customHeight="1">
      <c r="A48" s="18">
        <v>11311</v>
      </c>
      <c r="B48" s="19" t="s">
        <v>45</v>
      </c>
      <c r="C48" s="20"/>
      <c r="D48" s="21"/>
      <c r="E48" s="21"/>
      <c r="F48" s="21"/>
      <c r="G48" s="21"/>
      <c r="H48" s="21"/>
      <c r="I48" s="21"/>
      <c r="J48" s="21"/>
      <c r="K48" s="23"/>
      <c r="L48" s="26" t="s">
        <v>17</v>
      </c>
      <c r="M48" s="26" t="s">
        <v>17</v>
      </c>
      <c r="N48" s="26" t="s">
        <v>17</v>
      </c>
      <c r="O48" s="27" t="s">
        <v>17</v>
      </c>
      <c r="P48" s="30"/>
      <c r="Q48" s="30"/>
      <c r="R48" s="30"/>
      <c r="S48" s="30"/>
      <c r="T48" s="30"/>
      <c r="U48" s="30"/>
      <c r="V48" s="30"/>
      <c r="W48" s="30"/>
    </row>
    <row r="49" spans="1:23" ht="79.5" customHeight="1">
      <c r="A49" s="18">
        <v>11312</v>
      </c>
      <c r="B49" s="19" t="s">
        <v>46</v>
      </c>
      <c r="C49" s="20"/>
      <c r="D49" s="29">
        <f>H49</f>
        <v>300</v>
      </c>
      <c r="E49" s="29">
        <f>I49</f>
        <v>740</v>
      </c>
      <c r="F49" s="29">
        <f>J49</f>
        <v>1080</v>
      </c>
      <c r="G49" s="29">
        <f>K49</f>
        <v>1320</v>
      </c>
      <c r="H49" s="77">
        <v>300</v>
      </c>
      <c r="I49" s="33">
        <v>740</v>
      </c>
      <c r="J49" s="33">
        <v>1080</v>
      </c>
      <c r="K49" s="34">
        <v>1320</v>
      </c>
      <c r="L49" s="26" t="s">
        <v>17</v>
      </c>
      <c r="M49" s="26" t="s">
        <v>17</v>
      </c>
      <c r="N49" s="26" t="s">
        <v>17</v>
      </c>
      <c r="O49" s="27" t="s">
        <v>17</v>
      </c>
      <c r="P49" s="30">
        <f>H49</f>
        <v>300</v>
      </c>
      <c r="Q49" s="30">
        <f>I49-H49</f>
        <v>440</v>
      </c>
      <c r="R49" s="30">
        <f>J49-I49</f>
        <v>340</v>
      </c>
      <c r="S49" s="30">
        <f>K49-J49</f>
        <v>240</v>
      </c>
      <c r="T49" s="30">
        <f>P49/3</f>
        <v>100</v>
      </c>
      <c r="U49" s="30">
        <f>Q49/3</f>
        <v>146.66666666666666</v>
      </c>
      <c r="V49" s="30">
        <f>R49/3</f>
        <v>113.33333333333333</v>
      </c>
      <c r="W49" s="30">
        <f>S49/3</f>
        <v>80</v>
      </c>
    </row>
    <row r="50" spans="1:23" ht="42" customHeight="1">
      <c r="A50" s="18">
        <v>11313</v>
      </c>
      <c r="B50" s="19" t="s">
        <v>47</v>
      </c>
      <c r="C50" s="20"/>
      <c r="D50" s="21"/>
      <c r="E50" s="21"/>
      <c r="F50" s="21"/>
      <c r="G50" s="21"/>
      <c r="H50" s="21"/>
      <c r="I50" s="21"/>
      <c r="J50" s="21"/>
      <c r="K50" s="23"/>
      <c r="L50" s="26" t="s">
        <v>17</v>
      </c>
      <c r="M50" s="26" t="s">
        <v>17</v>
      </c>
      <c r="N50" s="26" t="s">
        <v>17</v>
      </c>
      <c r="O50" s="27" t="s">
        <v>17</v>
      </c>
      <c r="P50" s="30"/>
      <c r="Q50" s="30"/>
      <c r="R50" s="30"/>
      <c r="S50" s="30"/>
      <c r="T50" s="30"/>
      <c r="U50" s="30"/>
      <c r="V50" s="30"/>
      <c r="W50" s="30"/>
    </row>
    <row r="51" spans="1:23" ht="39.950000000000003" customHeight="1">
      <c r="A51" s="18">
        <v>11314</v>
      </c>
      <c r="B51" s="19" t="s">
        <v>48</v>
      </c>
      <c r="C51" s="20"/>
      <c r="D51" s="29">
        <f>H51</f>
        <v>50</v>
      </c>
      <c r="E51" s="29">
        <f>I51</f>
        <v>100</v>
      </c>
      <c r="F51" s="29">
        <f>J51</f>
        <v>130</v>
      </c>
      <c r="G51" s="29">
        <f>K51</f>
        <v>150</v>
      </c>
      <c r="H51" s="33">
        <v>50</v>
      </c>
      <c r="I51" s="33">
        <v>100</v>
      </c>
      <c r="J51" s="33">
        <v>130</v>
      </c>
      <c r="K51" s="34">
        <v>150</v>
      </c>
      <c r="L51" s="26" t="s">
        <v>17</v>
      </c>
      <c r="M51" s="26" t="s">
        <v>17</v>
      </c>
      <c r="N51" s="26" t="s">
        <v>17</v>
      </c>
      <c r="O51" s="27" t="s">
        <v>17</v>
      </c>
      <c r="P51" s="30">
        <f>H51</f>
        <v>50</v>
      </c>
      <c r="Q51" s="30">
        <f>I51-H51</f>
        <v>50</v>
      </c>
      <c r="R51" s="30">
        <f>J51-I51</f>
        <v>30</v>
      </c>
      <c r="S51" s="30">
        <f>K51-J51</f>
        <v>20</v>
      </c>
      <c r="T51" s="30">
        <f>P51/3</f>
        <v>16.666666666666668</v>
      </c>
      <c r="U51" s="30">
        <f>Q51/3</f>
        <v>16.666666666666668</v>
      </c>
      <c r="V51" s="30">
        <f>R51/3</f>
        <v>10</v>
      </c>
      <c r="W51" s="30">
        <f>S51/3</f>
        <v>6.666666666666667</v>
      </c>
    </row>
    <row r="52" spans="1:23" ht="27.75" customHeight="1">
      <c r="A52" s="18">
        <v>11315</v>
      </c>
      <c r="B52" s="19" t="s">
        <v>49</v>
      </c>
      <c r="C52" s="20"/>
      <c r="D52" s="21"/>
      <c r="E52" s="21"/>
      <c r="F52" s="21"/>
      <c r="G52" s="21"/>
      <c r="H52" s="21"/>
      <c r="I52" s="21"/>
      <c r="J52" s="21"/>
      <c r="K52" s="23"/>
      <c r="L52" s="26" t="s">
        <v>17</v>
      </c>
      <c r="M52" s="26" t="s">
        <v>17</v>
      </c>
      <c r="N52" s="26" t="s">
        <v>17</v>
      </c>
      <c r="O52" s="27" t="s">
        <v>17</v>
      </c>
      <c r="P52" s="30"/>
      <c r="Q52" s="30"/>
      <c r="R52" s="30"/>
      <c r="S52" s="30"/>
      <c r="T52" s="30"/>
      <c r="U52" s="30"/>
      <c r="V52" s="30"/>
      <c r="W52" s="30"/>
    </row>
    <row r="53" spans="1:23" ht="32.25" customHeight="1">
      <c r="A53" s="18">
        <v>11316</v>
      </c>
      <c r="B53" s="19" t="s">
        <v>50</v>
      </c>
      <c r="C53" s="20"/>
      <c r="D53" s="21"/>
      <c r="E53" s="21"/>
      <c r="F53" s="21"/>
      <c r="G53" s="21"/>
      <c r="H53" s="21"/>
      <c r="I53" s="21"/>
      <c r="J53" s="21"/>
      <c r="K53" s="23"/>
      <c r="L53" s="26" t="s">
        <v>17</v>
      </c>
      <c r="M53" s="26" t="s">
        <v>17</v>
      </c>
      <c r="N53" s="26" t="s">
        <v>17</v>
      </c>
      <c r="O53" s="27" t="s">
        <v>17</v>
      </c>
      <c r="P53" s="30"/>
      <c r="Q53" s="30"/>
      <c r="R53" s="30"/>
      <c r="S53" s="30"/>
      <c r="T53" s="30"/>
      <c r="U53" s="30"/>
      <c r="V53" s="30"/>
      <c r="W53" s="30"/>
    </row>
    <row r="54" spans="1:23" ht="33.75" customHeight="1">
      <c r="A54" s="18">
        <v>11317</v>
      </c>
      <c r="B54" s="19" t="s">
        <v>51</v>
      </c>
      <c r="C54" s="20"/>
      <c r="D54" s="21"/>
      <c r="E54" s="21"/>
      <c r="F54" s="21"/>
      <c r="G54" s="21"/>
      <c r="H54" s="21"/>
      <c r="I54" s="21"/>
      <c r="J54" s="21"/>
      <c r="K54" s="23"/>
      <c r="L54" s="26" t="s">
        <v>17</v>
      </c>
      <c r="M54" s="26" t="s">
        <v>17</v>
      </c>
      <c r="N54" s="26" t="s">
        <v>17</v>
      </c>
      <c r="O54" s="27" t="s">
        <v>17</v>
      </c>
      <c r="P54" s="30"/>
      <c r="Q54" s="30"/>
      <c r="R54" s="30"/>
      <c r="S54" s="30"/>
      <c r="T54" s="30"/>
      <c r="U54" s="30"/>
      <c r="V54" s="30"/>
      <c r="W54" s="30"/>
    </row>
    <row r="55" spans="1:23" ht="30.75" customHeight="1">
      <c r="A55" s="18">
        <v>11318</v>
      </c>
      <c r="B55" s="19" t="s">
        <v>52</v>
      </c>
      <c r="C55" s="20"/>
      <c r="D55" s="21"/>
      <c r="E55" s="21"/>
      <c r="F55" s="21"/>
      <c r="G55" s="21"/>
      <c r="H55" s="21"/>
      <c r="I55" s="21"/>
      <c r="J55" s="21"/>
      <c r="K55" s="23"/>
      <c r="L55" s="26" t="s">
        <v>17</v>
      </c>
      <c r="M55" s="26" t="s">
        <v>17</v>
      </c>
      <c r="N55" s="26" t="s">
        <v>17</v>
      </c>
      <c r="O55" s="27" t="s">
        <v>17</v>
      </c>
      <c r="P55" s="30"/>
      <c r="Q55" s="30"/>
      <c r="R55" s="30"/>
      <c r="S55" s="30"/>
      <c r="T55" s="30"/>
      <c r="U55" s="30"/>
      <c r="V55" s="30"/>
      <c r="W55" s="30"/>
    </row>
    <row r="56" spans="1:23" ht="16.5" customHeight="1">
      <c r="A56" s="18">
        <v>11319</v>
      </c>
      <c r="B56" s="19" t="s">
        <v>53</v>
      </c>
      <c r="C56" s="20"/>
      <c r="D56" s="29">
        <f t="shared" ref="D56:G59" si="19">H56</f>
        <v>750</v>
      </c>
      <c r="E56" s="29">
        <f t="shared" si="19"/>
        <v>750</v>
      </c>
      <c r="F56" s="29">
        <f t="shared" si="19"/>
        <v>750</v>
      </c>
      <c r="G56" s="29">
        <f t="shared" si="19"/>
        <v>750</v>
      </c>
      <c r="H56" s="33">
        <v>750</v>
      </c>
      <c r="I56" s="33">
        <v>750</v>
      </c>
      <c r="J56" s="33">
        <v>750</v>
      </c>
      <c r="K56" s="34">
        <v>750</v>
      </c>
      <c r="L56" s="26" t="s">
        <v>17</v>
      </c>
      <c r="M56" s="26" t="s">
        <v>17</v>
      </c>
      <c r="N56" s="26" t="s">
        <v>17</v>
      </c>
      <c r="O56" s="27" t="s">
        <v>17</v>
      </c>
      <c r="P56" s="30"/>
      <c r="Q56" s="30"/>
      <c r="R56" s="30"/>
      <c r="S56" s="30"/>
      <c r="T56" s="30"/>
      <c r="U56" s="30"/>
      <c r="V56" s="30"/>
      <c r="W56" s="30"/>
    </row>
    <row r="57" spans="1:23" ht="24" customHeight="1">
      <c r="A57" s="18">
        <v>1140</v>
      </c>
      <c r="B57" s="19" t="s">
        <v>54</v>
      </c>
      <c r="C57" s="20" t="s">
        <v>55</v>
      </c>
      <c r="D57" s="29">
        <f t="shared" si="19"/>
        <v>2000</v>
      </c>
      <c r="E57" s="29">
        <f t="shared" si="19"/>
        <v>3500</v>
      </c>
      <c r="F57" s="29">
        <f t="shared" si="19"/>
        <v>6500</v>
      </c>
      <c r="G57" s="29">
        <f t="shared" si="19"/>
        <v>8000</v>
      </c>
      <c r="H57" s="29">
        <f>H58+H59</f>
        <v>2000</v>
      </c>
      <c r="I57" s="29">
        <f>I58+I59</f>
        <v>3500</v>
      </c>
      <c r="J57" s="29">
        <f>J58+J59</f>
        <v>6500</v>
      </c>
      <c r="K57" s="78">
        <f>K58+K59</f>
        <v>8000</v>
      </c>
      <c r="L57" s="26" t="s">
        <v>17</v>
      </c>
      <c r="M57" s="26" t="s">
        <v>17</v>
      </c>
      <c r="N57" s="26" t="s">
        <v>17</v>
      </c>
      <c r="O57" s="27" t="s">
        <v>17</v>
      </c>
      <c r="P57" s="30"/>
      <c r="Q57" s="30"/>
      <c r="R57" s="30"/>
      <c r="S57" s="30"/>
      <c r="T57" s="30"/>
      <c r="U57" s="30"/>
      <c r="V57" s="30"/>
      <c r="W57" s="30"/>
    </row>
    <row r="58" spans="1:23" ht="63" customHeight="1">
      <c r="A58" s="18">
        <v>1141</v>
      </c>
      <c r="B58" s="19" t="s">
        <v>56</v>
      </c>
      <c r="C58" s="20"/>
      <c r="D58" s="29">
        <f t="shared" si="19"/>
        <v>1000</v>
      </c>
      <c r="E58" s="29">
        <f t="shared" si="19"/>
        <v>1500</v>
      </c>
      <c r="F58" s="29">
        <f t="shared" si="19"/>
        <v>2500</v>
      </c>
      <c r="G58" s="29">
        <f t="shared" si="19"/>
        <v>3000</v>
      </c>
      <c r="H58" s="33">
        <v>1000</v>
      </c>
      <c r="I58" s="33">
        <v>1500</v>
      </c>
      <c r="J58" s="33">
        <v>2500</v>
      </c>
      <c r="K58" s="79">
        <v>3000</v>
      </c>
      <c r="L58" s="26" t="s">
        <v>17</v>
      </c>
      <c r="M58" s="26" t="s">
        <v>17</v>
      </c>
      <c r="N58" s="26" t="s">
        <v>17</v>
      </c>
      <c r="O58" s="27" t="s">
        <v>17</v>
      </c>
      <c r="P58" s="30">
        <f>H58</f>
        <v>1000</v>
      </c>
      <c r="Q58" s="30">
        <f t="shared" ref="Q58:S59" si="20">I58-H58</f>
        <v>500</v>
      </c>
      <c r="R58" s="30">
        <f t="shared" si="20"/>
        <v>1000</v>
      </c>
      <c r="S58" s="30">
        <f t="shared" si="20"/>
        <v>500</v>
      </c>
      <c r="T58" s="30">
        <f t="shared" ref="T58:W59" si="21">P58/3</f>
        <v>333.33333333333331</v>
      </c>
      <c r="U58" s="30">
        <f t="shared" si="21"/>
        <v>166.66666666666666</v>
      </c>
      <c r="V58" s="30">
        <f t="shared" si="21"/>
        <v>333.33333333333331</v>
      </c>
      <c r="W58" s="30">
        <f t="shared" si="21"/>
        <v>166.66666666666666</v>
      </c>
    </row>
    <row r="59" spans="1:23" ht="62.25" customHeight="1">
      <c r="A59" s="18">
        <v>1142</v>
      </c>
      <c r="B59" s="19" t="s">
        <v>57</v>
      </c>
      <c r="C59" s="20"/>
      <c r="D59" s="29">
        <f t="shared" si="19"/>
        <v>1000</v>
      </c>
      <c r="E59" s="29">
        <f t="shared" si="19"/>
        <v>2000</v>
      </c>
      <c r="F59" s="29">
        <f t="shared" si="19"/>
        <v>4000</v>
      </c>
      <c r="G59" s="29">
        <f t="shared" si="19"/>
        <v>5000</v>
      </c>
      <c r="H59" s="33">
        <v>1000</v>
      </c>
      <c r="I59" s="33">
        <v>2000</v>
      </c>
      <c r="J59" s="33">
        <v>4000</v>
      </c>
      <c r="K59" s="34">
        <v>5000</v>
      </c>
      <c r="L59" s="26" t="s">
        <v>17</v>
      </c>
      <c r="M59" s="26" t="s">
        <v>17</v>
      </c>
      <c r="N59" s="26" t="s">
        <v>17</v>
      </c>
      <c r="O59" s="27" t="s">
        <v>17</v>
      </c>
      <c r="P59" s="30">
        <f>H59</f>
        <v>1000</v>
      </c>
      <c r="Q59" s="30">
        <f t="shared" si="20"/>
        <v>1000</v>
      </c>
      <c r="R59" s="30">
        <f t="shared" si="20"/>
        <v>2000</v>
      </c>
      <c r="S59" s="30">
        <f t="shared" si="20"/>
        <v>1000</v>
      </c>
      <c r="T59" s="30">
        <f t="shared" si="21"/>
        <v>333.33333333333331</v>
      </c>
      <c r="U59" s="30">
        <f t="shared" si="21"/>
        <v>333.33333333333331</v>
      </c>
      <c r="V59" s="30">
        <f t="shared" si="21"/>
        <v>666.66666666666663</v>
      </c>
      <c r="W59" s="30">
        <f t="shared" si="21"/>
        <v>333.33333333333331</v>
      </c>
    </row>
    <row r="60" spans="1:23" ht="31.5" hidden="1" customHeight="1">
      <c r="A60" s="18">
        <v>1150</v>
      </c>
      <c r="B60" s="19" t="s">
        <v>58</v>
      </c>
      <c r="C60" s="20" t="s">
        <v>59</v>
      </c>
      <c r="D60" s="21"/>
      <c r="E60" s="21"/>
      <c r="F60" s="21"/>
      <c r="G60" s="21"/>
      <c r="H60" s="21"/>
      <c r="I60" s="21"/>
      <c r="J60" s="21"/>
      <c r="K60" s="23"/>
      <c r="L60" s="26" t="s">
        <v>17</v>
      </c>
      <c r="M60" s="26" t="s">
        <v>17</v>
      </c>
      <c r="N60" s="26" t="s">
        <v>17</v>
      </c>
      <c r="O60" s="27" t="s">
        <v>17</v>
      </c>
      <c r="P60" s="30"/>
      <c r="Q60" s="30"/>
      <c r="R60" s="30"/>
      <c r="S60" s="30"/>
      <c r="T60" s="30"/>
      <c r="U60" s="30"/>
      <c r="V60" s="30"/>
      <c r="W60" s="30"/>
    </row>
    <row r="61" spans="1:23" ht="38.25" hidden="1" customHeight="1">
      <c r="A61" s="18">
        <v>1151</v>
      </c>
      <c r="B61" s="19" t="s">
        <v>60</v>
      </c>
      <c r="C61" s="20"/>
      <c r="D61" s="21"/>
      <c r="E61" s="21"/>
      <c r="F61" s="21"/>
      <c r="G61" s="21"/>
      <c r="H61" s="21"/>
      <c r="I61" s="21"/>
      <c r="J61" s="21"/>
      <c r="K61" s="23"/>
      <c r="L61" s="26" t="s">
        <v>17</v>
      </c>
      <c r="M61" s="26" t="s">
        <v>17</v>
      </c>
      <c r="N61" s="26" t="s">
        <v>17</v>
      </c>
      <c r="O61" s="27" t="s">
        <v>17</v>
      </c>
      <c r="P61" s="30"/>
      <c r="Q61" s="30"/>
      <c r="R61" s="30"/>
      <c r="S61" s="30"/>
      <c r="T61" s="30"/>
      <c r="U61" s="30"/>
      <c r="V61" s="30"/>
      <c r="W61" s="30"/>
    </row>
    <row r="62" spans="1:23" ht="21" hidden="1" customHeight="1">
      <c r="A62" s="18">
        <v>1152</v>
      </c>
      <c r="B62" s="19" t="s">
        <v>61</v>
      </c>
      <c r="C62" s="20"/>
      <c r="D62" s="21"/>
      <c r="E62" s="21"/>
      <c r="F62" s="21"/>
      <c r="G62" s="21"/>
      <c r="H62" s="21"/>
      <c r="I62" s="21"/>
      <c r="J62" s="21"/>
      <c r="K62" s="23"/>
      <c r="L62" s="26" t="s">
        <v>17</v>
      </c>
      <c r="M62" s="26" t="s">
        <v>17</v>
      </c>
      <c r="N62" s="26" t="s">
        <v>17</v>
      </c>
      <c r="O62" s="27" t="s">
        <v>17</v>
      </c>
      <c r="P62" s="30"/>
      <c r="Q62" s="30"/>
      <c r="R62" s="30"/>
      <c r="S62" s="30"/>
      <c r="T62" s="30"/>
      <c r="U62" s="30"/>
      <c r="V62" s="30"/>
      <c r="W62" s="30"/>
    </row>
    <row r="63" spans="1:23" ht="21" hidden="1" customHeight="1">
      <c r="A63" s="18">
        <v>1153</v>
      </c>
      <c r="B63" s="19" t="s">
        <v>62</v>
      </c>
      <c r="C63" s="20"/>
      <c r="D63" s="21"/>
      <c r="E63" s="21"/>
      <c r="F63" s="21"/>
      <c r="G63" s="21"/>
      <c r="H63" s="21"/>
      <c r="I63" s="21"/>
      <c r="J63" s="21"/>
      <c r="K63" s="23"/>
      <c r="L63" s="26" t="s">
        <v>17</v>
      </c>
      <c r="M63" s="26" t="s">
        <v>17</v>
      </c>
      <c r="N63" s="26" t="s">
        <v>17</v>
      </c>
      <c r="O63" s="27" t="s">
        <v>17</v>
      </c>
      <c r="P63" s="30"/>
      <c r="Q63" s="30"/>
      <c r="R63" s="30"/>
      <c r="S63" s="30"/>
      <c r="T63" s="30"/>
      <c r="U63" s="30"/>
      <c r="V63" s="30"/>
      <c r="W63" s="30"/>
    </row>
    <row r="64" spans="1:23" ht="21" hidden="1" customHeight="1">
      <c r="A64" s="18">
        <v>1154</v>
      </c>
      <c r="B64" s="19" t="s">
        <v>63</v>
      </c>
      <c r="C64" s="20"/>
      <c r="D64" s="21"/>
      <c r="E64" s="21"/>
      <c r="F64" s="21"/>
      <c r="G64" s="21"/>
      <c r="H64" s="21"/>
      <c r="I64" s="21"/>
      <c r="J64" s="21"/>
      <c r="K64" s="23"/>
      <c r="L64" s="26" t="s">
        <v>17</v>
      </c>
      <c r="M64" s="26" t="s">
        <v>17</v>
      </c>
      <c r="N64" s="26" t="s">
        <v>17</v>
      </c>
      <c r="O64" s="27" t="s">
        <v>17</v>
      </c>
      <c r="P64" s="30"/>
      <c r="Q64" s="30"/>
      <c r="R64" s="30"/>
      <c r="S64" s="30"/>
      <c r="T64" s="30"/>
      <c r="U64" s="30"/>
      <c r="V64" s="30"/>
      <c r="W64" s="30"/>
    </row>
    <row r="65" spans="1:23" ht="21" hidden="1" customHeight="1">
      <c r="A65" s="18">
        <v>1155</v>
      </c>
      <c r="B65" s="19" t="s">
        <v>64</v>
      </c>
      <c r="C65" s="20"/>
      <c r="D65" s="21"/>
      <c r="E65" s="21"/>
      <c r="F65" s="21"/>
      <c r="G65" s="21"/>
      <c r="H65" s="21"/>
      <c r="I65" s="21"/>
      <c r="J65" s="21"/>
      <c r="K65" s="23"/>
      <c r="L65" s="26" t="s">
        <v>17</v>
      </c>
      <c r="M65" s="26" t="s">
        <v>17</v>
      </c>
      <c r="N65" s="26" t="s">
        <v>17</v>
      </c>
      <c r="O65" s="27" t="s">
        <v>17</v>
      </c>
      <c r="P65" s="30"/>
      <c r="Q65" s="30"/>
      <c r="R65" s="30"/>
      <c r="S65" s="30"/>
      <c r="T65" s="30"/>
      <c r="U65" s="30"/>
      <c r="V65" s="30"/>
      <c r="W65" s="30"/>
    </row>
    <row r="66" spans="1:23" ht="30" customHeight="1">
      <c r="A66" s="18">
        <v>1200</v>
      </c>
      <c r="B66" s="19" t="s">
        <v>65</v>
      </c>
      <c r="C66" s="20" t="s">
        <v>66</v>
      </c>
      <c r="D66" s="29">
        <f>D75+D82</f>
        <v>483707.11050000001</v>
      </c>
      <c r="E66" s="29">
        <f>E67+E69+E71+E73+E75+E82</f>
        <v>1004435.9355</v>
      </c>
      <c r="F66" s="29">
        <f>F67+F69+F71+F73+F75+F82</f>
        <v>1699479.1189999999</v>
      </c>
      <c r="G66" s="29">
        <f>G67+G69+G71+G73+G75+G82</f>
        <v>2370080.2000000002</v>
      </c>
      <c r="H66" s="29">
        <f>H67+H71+H75</f>
        <v>161016.32500000001</v>
      </c>
      <c r="I66" s="29">
        <f>I67+I71+I75</f>
        <v>326932.65000000002</v>
      </c>
      <c r="J66" s="29">
        <f>J67+J71+J75</f>
        <v>487948.375</v>
      </c>
      <c r="K66" s="78">
        <f>K67+K71+K75</f>
        <v>648965.30000000005</v>
      </c>
      <c r="L66" s="46">
        <f>L82</f>
        <v>322690.7855</v>
      </c>
      <c r="M66" s="46">
        <f>M82</f>
        <v>677503.2855</v>
      </c>
      <c r="N66" s="46">
        <f>N82</f>
        <v>1211530.7439999999</v>
      </c>
      <c r="O66" s="27">
        <f>O82+O73</f>
        <v>1721114.9</v>
      </c>
      <c r="P66" s="30"/>
      <c r="Q66" s="30"/>
      <c r="R66" s="30"/>
      <c r="S66" s="30"/>
      <c r="T66" s="30"/>
      <c r="U66" s="30"/>
      <c r="V66" s="30"/>
      <c r="W66" s="30"/>
    </row>
    <row r="67" spans="1:23" ht="27.75" customHeight="1">
      <c r="A67" s="18">
        <v>1210</v>
      </c>
      <c r="B67" s="19" t="s">
        <v>67</v>
      </c>
      <c r="C67" s="20" t="s">
        <v>68</v>
      </c>
      <c r="D67" s="21"/>
      <c r="E67" s="21"/>
      <c r="F67" s="21"/>
      <c r="G67" s="21"/>
      <c r="H67" s="21"/>
      <c r="I67" s="21"/>
      <c r="J67" s="21"/>
      <c r="K67" s="23"/>
      <c r="L67" s="26" t="s">
        <v>17</v>
      </c>
      <c r="M67" s="26" t="s">
        <v>17</v>
      </c>
      <c r="N67" s="26" t="s">
        <v>17</v>
      </c>
      <c r="O67" s="27" t="s">
        <v>17</v>
      </c>
      <c r="P67" s="30"/>
      <c r="Q67" s="30"/>
      <c r="R67" s="30"/>
      <c r="S67" s="30"/>
      <c r="T67" s="30"/>
      <c r="U67" s="30"/>
      <c r="V67" s="30"/>
      <c r="W67" s="30"/>
    </row>
    <row r="68" spans="1:23" ht="50.25" customHeight="1">
      <c r="A68" s="18">
        <v>1211</v>
      </c>
      <c r="B68" s="19" t="s">
        <v>69</v>
      </c>
      <c r="C68" s="20"/>
      <c r="D68" s="21"/>
      <c r="E68" s="21"/>
      <c r="F68" s="21"/>
      <c r="G68" s="21"/>
      <c r="H68" s="21"/>
      <c r="I68" s="21"/>
      <c r="J68" s="21"/>
      <c r="K68" s="23"/>
      <c r="L68" s="26" t="s">
        <v>17</v>
      </c>
      <c r="M68" s="26" t="s">
        <v>17</v>
      </c>
      <c r="N68" s="26" t="s">
        <v>17</v>
      </c>
      <c r="O68" s="27" t="s">
        <v>17</v>
      </c>
      <c r="P68" s="30"/>
      <c r="Q68" s="30"/>
      <c r="R68" s="30"/>
      <c r="S68" s="30"/>
      <c r="T68" s="30"/>
      <c r="U68" s="30"/>
      <c r="V68" s="30"/>
      <c r="W68" s="30"/>
    </row>
    <row r="69" spans="1:23" ht="36.75" customHeight="1">
      <c r="A69" s="18">
        <v>1220</v>
      </c>
      <c r="B69" s="19" t="s">
        <v>70</v>
      </c>
      <c r="C69" s="20" t="s">
        <v>71</v>
      </c>
      <c r="D69" s="21"/>
      <c r="E69" s="21"/>
      <c r="F69" s="21"/>
      <c r="G69" s="21"/>
      <c r="H69" s="21" t="s">
        <v>17</v>
      </c>
      <c r="I69" s="21" t="s">
        <v>17</v>
      </c>
      <c r="J69" s="21" t="s">
        <v>17</v>
      </c>
      <c r="K69" s="23" t="s">
        <v>17</v>
      </c>
      <c r="L69" s="26"/>
      <c r="M69" s="26"/>
      <c r="N69" s="26"/>
      <c r="O69" s="27"/>
      <c r="P69" s="30"/>
      <c r="Q69" s="30"/>
      <c r="R69" s="30"/>
      <c r="S69" s="30"/>
      <c r="T69" s="30"/>
      <c r="U69" s="30"/>
      <c r="V69" s="30"/>
      <c r="W69" s="30"/>
    </row>
    <row r="70" spans="1:23" ht="48.75" customHeight="1">
      <c r="A70" s="18">
        <v>1221</v>
      </c>
      <c r="B70" s="19" t="s">
        <v>72</v>
      </c>
      <c r="C70" s="20"/>
      <c r="D70" s="21"/>
      <c r="E70" s="21"/>
      <c r="F70" s="21"/>
      <c r="G70" s="21"/>
      <c r="H70" s="21" t="s">
        <v>17</v>
      </c>
      <c r="I70" s="21" t="s">
        <v>17</v>
      </c>
      <c r="J70" s="21" t="s">
        <v>17</v>
      </c>
      <c r="K70" s="23" t="s">
        <v>17</v>
      </c>
      <c r="L70" s="26"/>
      <c r="M70" s="26"/>
      <c r="N70" s="26"/>
      <c r="O70" s="27"/>
      <c r="P70" s="30"/>
      <c r="Q70" s="30"/>
      <c r="R70" s="30"/>
      <c r="S70" s="30"/>
      <c r="T70" s="30"/>
      <c r="U70" s="30"/>
      <c r="V70" s="30"/>
      <c r="W70" s="30"/>
    </row>
    <row r="71" spans="1:23" ht="32.25" customHeight="1">
      <c r="A71" s="18">
        <v>1230</v>
      </c>
      <c r="B71" s="19" t="s">
        <v>73</v>
      </c>
      <c r="C71" s="20" t="s">
        <v>74</v>
      </c>
      <c r="D71" s="21"/>
      <c r="E71" s="21"/>
      <c r="F71" s="21"/>
      <c r="G71" s="21"/>
      <c r="H71" s="21"/>
      <c r="I71" s="21"/>
      <c r="J71" s="21"/>
      <c r="K71" s="23"/>
      <c r="L71" s="26" t="s">
        <v>17</v>
      </c>
      <c r="M71" s="26" t="s">
        <v>17</v>
      </c>
      <c r="N71" s="26" t="s">
        <v>17</v>
      </c>
      <c r="O71" s="27" t="s">
        <v>17</v>
      </c>
      <c r="P71" s="30"/>
      <c r="Q71" s="30"/>
      <c r="R71" s="30"/>
      <c r="S71" s="30"/>
      <c r="T71" s="30"/>
      <c r="U71" s="30"/>
      <c r="V71" s="30"/>
      <c r="W71" s="30"/>
    </row>
    <row r="72" spans="1:23" ht="40.5" customHeight="1">
      <c r="A72" s="18">
        <v>1231</v>
      </c>
      <c r="B72" s="19" t="s">
        <v>75</v>
      </c>
      <c r="C72" s="20"/>
      <c r="D72" s="21"/>
      <c r="E72" s="21"/>
      <c r="F72" s="21"/>
      <c r="G72" s="21"/>
      <c r="H72" s="21"/>
      <c r="I72" s="21"/>
      <c r="J72" s="21"/>
      <c r="K72" s="23"/>
      <c r="L72" s="26" t="s">
        <v>17</v>
      </c>
      <c r="M72" s="26" t="s">
        <v>17</v>
      </c>
      <c r="N72" s="26" t="s">
        <v>17</v>
      </c>
      <c r="O72" s="27" t="s">
        <v>17</v>
      </c>
      <c r="P72" s="30"/>
      <c r="Q72" s="30"/>
      <c r="R72" s="30"/>
      <c r="S72" s="30"/>
      <c r="T72" s="30"/>
      <c r="U72" s="30"/>
      <c r="V72" s="30"/>
      <c r="W72" s="30"/>
    </row>
    <row r="73" spans="1:23" ht="42" customHeight="1">
      <c r="A73" s="18">
        <v>1240</v>
      </c>
      <c r="B73" s="19" t="s">
        <v>76</v>
      </c>
      <c r="C73" s="20" t="s">
        <v>77</v>
      </c>
      <c r="D73" s="21">
        <f>D74</f>
        <v>0</v>
      </c>
      <c r="E73" s="21">
        <f>E74</f>
        <v>0</v>
      </c>
      <c r="F73" s="21">
        <f>F74</f>
        <v>0</v>
      </c>
      <c r="G73" s="21">
        <f>G74</f>
        <v>103849</v>
      </c>
      <c r="H73" s="21" t="s">
        <v>17</v>
      </c>
      <c r="I73" s="21" t="s">
        <v>17</v>
      </c>
      <c r="J73" s="21" t="s">
        <v>17</v>
      </c>
      <c r="K73" s="23" t="s">
        <v>17</v>
      </c>
      <c r="L73" s="26">
        <f>L74</f>
        <v>0</v>
      </c>
      <c r="M73" s="26">
        <f>M74</f>
        <v>0</v>
      </c>
      <c r="N73" s="26">
        <f>N74</f>
        <v>0</v>
      </c>
      <c r="O73" s="27">
        <f>O74</f>
        <v>103849</v>
      </c>
      <c r="P73" s="30"/>
      <c r="Q73" s="30"/>
      <c r="R73" s="30"/>
      <c r="S73" s="30"/>
      <c r="T73" s="30"/>
      <c r="U73" s="30"/>
      <c r="V73" s="30"/>
      <c r="W73" s="30"/>
    </row>
    <row r="74" spans="1:23" ht="43.5" customHeight="1">
      <c r="A74" s="18">
        <v>1241</v>
      </c>
      <c r="B74" s="19" t="s">
        <v>78</v>
      </c>
      <c r="C74" s="20"/>
      <c r="D74" s="21">
        <f>L74</f>
        <v>0</v>
      </c>
      <c r="E74" s="21">
        <f>M74</f>
        <v>0</v>
      </c>
      <c r="F74" s="21">
        <f>N74</f>
        <v>0</v>
      </c>
      <c r="G74" s="21">
        <f>O74</f>
        <v>103849</v>
      </c>
      <c r="H74" s="21" t="s">
        <v>17</v>
      </c>
      <c r="I74" s="21" t="s">
        <v>17</v>
      </c>
      <c r="J74" s="21" t="s">
        <v>17</v>
      </c>
      <c r="K74" s="23" t="s">
        <v>17</v>
      </c>
      <c r="L74" s="26"/>
      <c r="M74" s="26"/>
      <c r="N74" s="26"/>
      <c r="O74" s="27">
        <v>103849</v>
      </c>
      <c r="P74" s="30"/>
      <c r="Q74" s="30"/>
      <c r="R74" s="30"/>
      <c r="S74" s="30"/>
      <c r="T74" s="30"/>
      <c r="U74" s="30"/>
      <c r="V74" s="30"/>
      <c r="W74" s="30"/>
    </row>
    <row r="75" spans="1:23" ht="30.75" customHeight="1">
      <c r="A75" s="18">
        <v>1250</v>
      </c>
      <c r="B75" s="19" t="s">
        <v>79</v>
      </c>
      <c r="C75" s="20" t="s">
        <v>80</v>
      </c>
      <c r="D75" s="29">
        <f t="shared" ref="D75:K75" si="22">D76+D77+D80+D81</f>
        <v>161016.32500000001</v>
      </c>
      <c r="E75" s="29">
        <f t="shared" si="22"/>
        <v>326932.65000000002</v>
      </c>
      <c r="F75" s="29">
        <f t="shared" si="22"/>
        <v>487948.375</v>
      </c>
      <c r="G75" s="29">
        <f t="shared" si="22"/>
        <v>648965.30000000005</v>
      </c>
      <c r="H75" s="29">
        <f t="shared" si="22"/>
        <v>161016.32500000001</v>
      </c>
      <c r="I75" s="29">
        <f t="shared" si="22"/>
        <v>326932.65000000002</v>
      </c>
      <c r="J75" s="29">
        <f t="shared" si="22"/>
        <v>487948.375</v>
      </c>
      <c r="K75" s="78">
        <f t="shared" si="22"/>
        <v>648965.30000000005</v>
      </c>
      <c r="L75" s="26" t="s">
        <v>17</v>
      </c>
      <c r="M75" s="26" t="s">
        <v>17</v>
      </c>
      <c r="N75" s="26" t="s">
        <v>17</v>
      </c>
      <c r="O75" s="27" t="s">
        <v>17</v>
      </c>
      <c r="P75" s="30"/>
      <c r="Q75" s="30"/>
      <c r="R75" s="30"/>
      <c r="S75" s="30"/>
      <c r="T75" s="30"/>
      <c r="U75" s="30"/>
      <c r="V75" s="30"/>
      <c r="W75" s="30"/>
    </row>
    <row r="76" spans="1:23" ht="28.5" customHeight="1">
      <c r="A76" s="18">
        <v>1251</v>
      </c>
      <c r="B76" s="19" t="s">
        <v>81</v>
      </c>
      <c r="C76" s="20"/>
      <c r="D76" s="29">
        <f>H76</f>
        <v>160253.72500000001</v>
      </c>
      <c r="E76" s="29">
        <f>I76</f>
        <v>320507.45</v>
      </c>
      <c r="F76" s="29">
        <f>J76</f>
        <v>480761.17499999999</v>
      </c>
      <c r="G76" s="29">
        <f>K76</f>
        <v>641014.9</v>
      </c>
      <c r="H76" s="80">
        <v>160253.72500000001</v>
      </c>
      <c r="I76" s="35">
        <v>320507.45</v>
      </c>
      <c r="J76" s="35">
        <v>480761.17499999999</v>
      </c>
      <c r="K76" s="36">
        <v>641014.9</v>
      </c>
      <c r="L76" s="26" t="s">
        <v>17</v>
      </c>
      <c r="M76" s="26" t="s">
        <v>17</v>
      </c>
      <c r="N76" s="26" t="s">
        <v>17</v>
      </c>
      <c r="O76" s="27" t="s">
        <v>17</v>
      </c>
      <c r="P76" s="30">
        <f>H76</f>
        <v>160253.72500000001</v>
      </c>
      <c r="Q76" s="30">
        <f>I76-H76</f>
        <v>160253.72500000001</v>
      </c>
      <c r="R76" s="30">
        <f>J76-I76</f>
        <v>160253.72499999998</v>
      </c>
      <c r="S76" s="30">
        <f>K76-J76</f>
        <v>160253.72500000003</v>
      </c>
      <c r="T76" s="30">
        <f>P76/3</f>
        <v>53417.908333333333</v>
      </c>
      <c r="U76" s="30">
        <f>Q76/3</f>
        <v>53417.908333333333</v>
      </c>
      <c r="V76" s="30">
        <f>R76/3</f>
        <v>53417.908333333326</v>
      </c>
      <c r="W76" s="30">
        <f>S76/3</f>
        <v>53417.908333333347</v>
      </c>
    </row>
    <row r="77" spans="1:23" ht="26.25" customHeight="1">
      <c r="A77" s="18">
        <v>1252</v>
      </c>
      <c r="B77" s="19" t="s">
        <v>82</v>
      </c>
      <c r="C77" s="20"/>
      <c r="D77" s="29">
        <f>D78+D79</f>
        <v>0</v>
      </c>
      <c r="E77" s="29">
        <f t="shared" ref="E77:K77" si="23">E78+E79</f>
        <v>4900</v>
      </c>
      <c r="F77" s="29">
        <f t="shared" si="23"/>
        <v>4900</v>
      </c>
      <c r="G77" s="29">
        <f t="shared" si="23"/>
        <v>4900</v>
      </c>
      <c r="H77" s="29">
        <f t="shared" si="23"/>
        <v>0</v>
      </c>
      <c r="I77" s="29">
        <f t="shared" si="23"/>
        <v>4900</v>
      </c>
      <c r="J77" s="29">
        <f t="shared" si="23"/>
        <v>4900</v>
      </c>
      <c r="K77" s="78">
        <f t="shared" si="23"/>
        <v>4900</v>
      </c>
      <c r="L77" s="26" t="s">
        <v>17</v>
      </c>
      <c r="M77" s="26" t="s">
        <v>17</v>
      </c>
      <c r="N77" s="26" t="s">
        <v>17</v>
      </c>
      <c r="O77" s="27" t="s">
        <v>17</v>
      </c>
      <c r="P77" s="30"/>
      <c r="Q77" s="30"/>
      <c r="R77" s="30"/>
      <c r="S77" s="30"/>
      <c r="T77" s="30"/>
      <c r="U77" s="30"/>
      <c r="V77" s="30"/>
      <c r="W77" s="30"/>
    </row>
    <row r="78" spans="1:23" ht="39.75" customHeight="1">
      <c r="A78" s="18">
        <v>1253</v>
      </c>
      <c r="B78" s="19" t="s">
        <v>83</v>
      </c>
      <c r="C78" s="20"/>
      <c r="D78" s="29">
        <f>H78</f>
        <v>0</v>
      </c>
      <c r="E78" s="29">
        <f>I78</f>
        <v>0</v>
      </c>
      <c r="F78" s="29">
        <f>J78</f>
        <v>0</v>
      </c>
      <c r="G78" s="29">
        <f>K78</f>
        <v>0</v>
      </c>
      <c r="H78" s="29">
        <v>0</v>
      </c>
      <c r="I78" s="29">
        <v>0</v>
      </c>
      <c r="J78" s="29">
        <v>0</v>
      </c>
      <c r="K78" s="78">
        <v>0</v>
      </c>
      <c r="L78" s="26" t="s">
        <v>17</v>
      </c>
      <c r="M78" s="26" t="s">
        <v>17</v>
      </c>
      <c r="N78" s="26" t="s">
        <v>17</v>
      </c>
      <c r="O78" s="27" t="s">
        <v>17</v>
      </c>
      <c r="P78" s="30"/>
      <c r="Q78" s="30"/>
      <c r="R78" s="30"/>
      <c r="S78" s="30"/>
      <c r="T78" s="30"/>
      <c r="U78" s="30"/>
      <c r="V78" s="30"/>
      <c r="W78" s="30"/>
    </row>
    <row r="79" spans="1:23" ht="15.75" customHeight="1">
      <c r="A79" s="18">
        <v>1254</v>
      </c>
      <c r="B79" s="19" t="s">
        <v>84</v>
      </c>
      <c r="C79" s="20"/>
      <c r="D79" s="29">
        <f t="shared" ref="D79:G80" si="24">H79</f>
        <v>0</v>
      </c>
      <c r="E79" s="29">
        <f t="shared" si="24"/>
        <v>4900</v>
      </c>
      <c r="F79" s="29">
        <f t="shared" si="24"/>
        <v>4900</v>
      </c>
      <c r="G79" s="29">
        <f t="shared" si="24"/>
        <v>4900</v>
      </c>
      <c r="H79" s="81">
        <v>0</v>
      </c>
      <c r="I79" s="81">
        <v>4900</v>
      </c>
      <c r="J79" s="81">
        <v>4900</v>
      </c>
      <c r="K79" s="82">
        <v>4900</v>
      </c>
      <c r="L79" s="26" t="s">
        <v>17</v>
      </c>
      <c r="M79" s="26" t="s">
        <v>17</v>
      </c>
      <c r="N79" s="26" t="s">
        <v>17</v>
      </c>
      <c r="O79" s="27" t="s">
        <v>17</v>
      </c>
      <c r="P79" s="30"/>
      <c r="Q79" s="30"/>
      <c r="R79" s="30"/>
      <c r="S79" s="30"/>
      <c r="T79" s="30"/>
      <c r="U79" s="30"/>
      <c r="V79" s="30"/>
      <c r="W79" s="30"/>
    </row>
    <row r="80" spans="1:23" ht="24.75" customHeight="1">
      <c r="A80" s="18">
        <v>1255</v>
      </c>
      <c r="B80" s="19" t="s">
        <v>85</v>
      </c>
      <c r="C80" s="20"/>
      <c r="D80" s="29">
        <f t="shared" si="24"/>
        <v>762.6</v>
      </c>
      <c r="E80" s="29">
        <f t="shared" si="24"/>
        <v>1525.2</v>
      </c>
      <c r="F80" s="29">
        <f t="shared" si="24"/>
        <v>2287.1999999999998</v>
      </c>
      <c r="G80" s="29">
        <f t="shared" si="24"/>
        <v>3050.4</v>
      </c>
      <c r="H80" s="33">
        <v>762.6</v>
      </c>
      <c r="I80" s="33">
        <v>1525.2</v>
      </c>
      <c r="J80" s="33">
        <v>2287.1999999999998</v>
      </c>
      <c r="K80" s="34">
        <v>3050.4</v>
      </c>
      <c r="L80" s="26" t="s">
        <v>17</v>
      </c>
      <c r="M80" s="26" t="s">
        <v>17</v>
      </c>
      <c r="N80" s="26" t="s">
        <v>17</v>
      </c>
      <c r="O80" s="27" t="s">
        <v>17</v>
      </c>
      <c r="P80" s="30">
        <f>H80</f>
        <v>762.6</v>
      </c>
      <c r="Q80" s="30">
        <f>I80-H80</f>
        <v>762.6</v>
      </c>
      <c r="R80" s="30">
        <f>J80-I80</f>
        <v>761.99999999999977</v>
      </c>
      <c r="S80" s="30">
        <f>K80-J80</f>
        <v>763.20000000000027</v>
      </c>
      <c r="T80" s="30">
        <f>P80/3</f>
        <v>254.20000000000002</v>
      </c>
      <c r="U80" s="30">
        <f>Q80/3</f>
        <v>254.20000000000002</v>
      </c>
      <c r="V80" s="30">
        <f>R80/3</f>
        <v>253.99999999999991</v>
      </c>
      <c r="W80" s="30">
        <f>S80/3</f>
        <v>254.40000000000009</v>
      </c>
    </row>
    <row r="81" spans="1:23" ht="28.5" customHeight="1">
      <c r="A81" s="18">
        <v>1256</v>
      </c>
      <c r="B81" s="19" t="s">
        <v>86</v>
      </c>
      <c r="C81" s="20"/>
      <c r="D81" s="21"/>
      <c r="E81" s="21"/>
      <c r="F81" s="21"/>
      <c r="G81" s="21"/>
      <c r="H81" s="21"/>
      <c r="I81" s="21"/>
      <c r="J81" s="21"/>
      <c r="K81" s="23"/>
      <c r="L81" s="26" t="s">
        <v>17</v>
      </c>
      <c r="M81" s="26" t="s">
        <v>17</v>
      </c>
      <c r="N81" s="26" t="s">
        <v>17</v>
      </c>
      <c r="O81" s="27" t="s">
        <v>17</v>
      </c>
      <c r="P81" s="30"/>
      <c r="Q81" s="30"/>
      <c r="R81" s="30"/>
      <c r="S81" s="30"/>
      <c r="T81" s="30"/>
      <c r="U81" s="30"/>
      <c r="V81" s="30"/>
      <c r="W81" s="30"/>
    </row>
    <row r="82" spans="1:23" ht="30.75" customHeight="1">
      <c r="A82" s="18">
        <v>1260</v>
      </c>
      <c r="B82" s="19" t="s">
        <v>87</v>
      </c>
      <c r="C82" s="20" t="s">
        <v>88</v>
      </c>
      <c r="D82" s="29">
        <f>D83+D84</f>
        <v>322690.7855</v>
      </c>
      <c r="E82" s="29">
        <f>E83+E84</f>
        <v>677503.2855</v>
      </c>
      <c r="F82" s="29">
        <f>F83+F84</f>
        <v>1211530.7439999999</v>
      </c>
      <c r="G82" s="29">
        <f>G83+G84</f>
        <v>1617265.9</v>
      </c>
      <c r="H82" s="21" t="s">
        <v>17</v>
      </c>
      <c r="I82" s="21" t="s">
        <v>17</v>
      </c>
      <c r="J82" s="21" t="s">
        <v>17</v>
      </c>
      <c r="K82" s="23" t="s">
        <v>17</v>
      </c>
      <c r="L82" s="25">
        <f>L83+L84</f>
        <v>322690.7855</v>
      </c>
      <c r="M82" s="26">
        <f>M83+M84</f>
        <v>677503.2855</v>
      </c>
      <c r="N82" s="26">
        <f>N83+N84</f>
        <v>1211530.7439999999</v>
      </c>
      <c r="O82" s="27">
        <f>O83+O84</f>
        <v>1617265.9</v>
      </c>
      <c r="P82" s="30"/>
      <c r="Q82" s="30"/>
      <c r="R82" s="30"/>
      <c r="S82" s="30"/>
      <c r="T82" s="30"/>
      <c r="U82" s="30"/>
      <c r="V82" s="30"/>
      <c r="W82" s="30"/>
    </row>
    <row r="83" spans="1:23" ht="33.75" customHeight="1">
      <c r="A83" s="18">
        <v>1261</v>
      </c>
      <c r="B83" s="19" t="s">
        <v>89</v>
      </c>
      <c r="C83" s="20"/>
      <c r="D83" s="29">
        <f>L83</f>
        <v>322690.7855</v>
      </c>
      <c r="E83" s="29">
        <f>M83</f>
        <v>677503.2855</v>
      </c>
      <c r="F83" s="29">
        <f>N83</f>
        <v>1211530.7439999999</v>
      </c>
      <c r="G83" s="29">
        <f>O83</f>
        <v>1617265.9</v>
      </c>
      <c r="H83" s="21" t="s">
        <v>17</v>
      </c>
      <c r="I83" s="21" t="s">
        <v>17</v>
      </c>
      <c r="J83" s="21" t="s">
        <v>17</v>
      </c>
      <c r="K83" s="23" t="s">
        <v>17</v>
      </c>
      <c r="L83" s="25">
        <v>322690.7855</v>
      </c>
      <c r="M83" s="26">
        <v>677503.2855</v>
      </c>
      <c r="N83" s="26">
        <v>1211530.7439999999</v>
      </c>
      <c r="O83" s="26">
        <v>1617265.9</v>
      </c>
      <c r="P83" s="30"/>
      <c r="Q83" s="30"/>
      <c r="R83" s="30"/>
      <c r="S83" s="30"/>
      <c r="T83" s="30"/>
      <c r="U83" s="30"/>
      <c r="V83" s="30"/>
      <c r="W83" s="30"/>
    </row>
    <row r="84" spans="1:23" ht="30.75" customHeight="1">
      <c r="A84" s="18">
        <v>1262</v>
      </c>
      <c r="B84" s="19" t="s">
        <v>90</v>
      </c>
      <c r="C84" s="20"/>
      <c r="D84" s="21"/>
      <c r="E84" s="21"/>
      <c r="F84" s="21"/>
      <c r="G84" s="21"/>
      <c r="H84" s="21" t="s">
        <v>17</v>
      </c>
      <c r="I84" s="21" t="s">
        <v>17</v>
      </c>
      <c r="J84" s="21" t="s">
        <v>17</v>
      </c>
      <c r="K84" s="23" t="s">
        <v>17</v>
      </c>
      <c r="L84" s="26"/>
      <c r="M84" s="26"/>
      <c r="N84" s="26"/>
      <c r="O84" s="27"/>
      <c r="P84" s="30"/>
      <c r="Q84" s="30"/>
      <c r="R84" s="30"/>
      <c r="S84" s="30"/>
      <c r="T84" s="30"/>
      <c r="U84" s="30"/>
      <c r="V84" s="30"/>
      <c r="W84" s="30"/>
    </row>
    <row r="85" spans="1:23" ht="37.5" customHeight="1">
      <c r="A85" s="18">
        <v>1300</v>
      </c>
      <c r="B85" s="19" t="s">
        <v>91</v>
      </c>
      <c r="C85" s="20" t="s">
        <v>92</v>
      </c>
      <c r="D85" s="29">
        <f>D86+D88+D90+D95+D99+D129+D132+D135+D138</f>
        <v>326151.98479999998</v>
      </c>
      <c r="E85" s="29">
        <f>E86+E88+E90+E95+E99+E129+E132+E135+E138</f>
        <v>919556.66449999996</v>
      </c>
      <c r="F85" s="29">
        <f>F86+F88+F90+F95+F99+F129+F132+F135+F138</f>
        <v>1135623.3043</v>
      </c>
      <c r="G85" s="29">
        <f>G86+G88+G90+G95+G99+G129+G132+G135+G138</f>
        <v>1226706.9413000001</v>
      </c>
      <c r="H85" s="29">
        <f>H88+H90+H95+H99+H129+H132+H138</f>
        <v>40573.460999999996</v>
      </c>
      <c r="I85" s="29">
        <f>I88+I90+I95+I99+I129+I132+I138</f>
        <v>79782.7</v>
      </c>
      <c r="J85" s="21">
        <f>J88+J90+J95+J99+J129+J132+J138</f>
        <v>100795.31</v>
      </c>
      <c r="K85" s="78">
        <f>K88+K90+K95+K99+K129+K132+K138</f>
        <v>110628.94699999999</v>
      </c>
      <c r="L85" s="25">
        <f>L86+L135+L138</f>
        <v>285578.52379999997</v>
      </c>
      <c r="M85" s="25">
        <f>M86+M135+M138</f>
        <v>839773.9645</v>
      </c>
      <c r="N85" s="25">
        <f>N86+N135+N138</f>
        <v>1034827.9943</v>
      </c>
      <c r="O85" s="46">
        <f>O86+O135+O138</f>
        <v>1116077.9942999999</v>
      </c>
      <c r="P85" s="30"/>
      <c r="Q85" s="30"/>
      <c r="R85" s="30"/>
      <c r="S85" s="30"/>
      <c r="T85" s="30"/>
      <c r="U85" s="30"/>
      <c r="V85" s="30"/>
      <c r="W85" s="30"/>
    </row>
    <row r="86" spans="1:23" ht="15.75" customHeight="1">
      <c r="A86" s="18">
        <v>1310</v>
      </c>
      <c r="B86" s="19" t="s">
        <v>93</v>
      </c>
      <c r="C86" s="20" t="s">
        <v>94</v>
      </c>
      <c r="D86" s="21"/>
      <c r="E86" s="21"/>
      <c r="F86" s="21"/>
      <c r="G86" s="21"/>
      <c r="H86" s="21" t="s">
        <v>17</v>
      </c>
      <c r="I86" s="21" t="s">
        <v>17</v>
      </c>
      <c r="J86" s="21" t="s">
        <v>17</v>
      </c>
      <c r="K86" s="23" t="s">
        <v>17</v>
      </c>
      <c r="L86" s="26"/>
      <c r="M86" s="26"/>
      <c r="N86" s="26"/>
      <c r="O86" s="27"/>
      <c r="P86" s="30"/>
      <c r="Q86" s="30"/>
      <c r="R86" s="30"/>
      <c r="S86" s="30"/>
      <c r="T86" s="30"/>
      <c r="U86" s="30"/>
      <c r="V86" s="30"/>
      <c r="W86" s="30"/>
    </row>
    <row r="87" spans="1:23" ht="39" customHeight="1">
      <c r="A87" s="18">
        <v>1311</v>
      </c>
      <c r="B87" s="19" t="s">
        <v>95</v>
      </c>
      <c r="C87" s="20"/>
      <c r="D87" s="21"/>
      <c r="E87" s="21"/>
      <c r="F87" s="21"/>
      <c r="G87" s="21"/>
      <c r="H87" s="21" t="s">
        <v>17</v>
      </c>
      <c r="I87" s="21" t="s">
        <v>17</v>
      </c>
      <c r="J87" s="21" t="s">
        <v>17</v>
      </c>
      <c r="K87" s="23" t="s">
        <v>17</v>
      </c>
      <c r="L87" s="26"/>
      <c r="M87" s="26"/>
      <c r="N87" s="26"/>
      <c r="O87" s="27"/>
      <c r="P87" s="30"/>
      <c r="Q87" s="30"/>
      <c r="R87" s="30"/>
      <c r="S87" s="30"/>
      <c r="T87" s="30"/>
      <c r="U87" s="30"/>
      <c r="V87" s="30"/>
      <c r="W87" s="30"/>
    </row>
    <row r="88" spans="1:23" ht="16.5" customHeight="1">
      <c r="A88" s="18">
        <v>1320</v>
      </c>
      <c r="B88" s="19" t="s">
        <v>96</v>
      </c>
      <c r="C88" s="20" t="s">
        <v>97</v>
      </c>
      <c r="D88" s="21"/>
      <c r="E88" s="21"/>
      <c r="F88" s="21"/>
      <c r="G88" s="21"/>
      <c r="H88" s="21"/>
      <c r="I88" s="21"/>
      <c r="J88" s="21"/>
      <c r="K88" s="23"/>
      <c r="L88" s="26" t="s">
        <v>17</v>
      </c>
      <c r="M88" s="26" t="s">
        <v>17</v>
      </c>
      <c r="N88" s="26" t="s">
        <v>17</v>
      </c>
      <c r="O88" s="27" t="s">
        <v>17</v>
      </c>
      <c r="P88" s="30"/>
      <c r="Q88" s="30"/>
      <c r="R88" s="30"/>
      <c r="S88" s="30"/>
      <c r="T88" s="30"/>
      <c r="U88" s="30"/>
      <c r="V88" s="30"/>
      <c r="W88" s="30"/>
    </row>
    <row r="89" spans="1:23" ht="33.75" customHeight="1">
      <c r="A89" s="18">
        <v>1321</v>
      </c>
      <c r="B89" s="19" t="s">
        <v>98</v>
      </c>
      <c r="C89" s="20"/>
      <c r="D89" s="21"/>
      <c r="E89" s="21"/>
      <c r="F89" s="21"/>
      <c r="G89" s="21"/>
      <c r="H89" s="21"/>
      <c r="I89" s="21"/>
      <c r="J89" s="21"/>
      <c r="K89" s="23"/>
      <c r="L89" s="26" t="s">
        <v>17</v>
      </c>
      <c r="M89" s="26" t="s">
        <v>17</v>
      </c>
      <c r="N89" s="26" t="s">
        <v>17</v>
      </c>
      <c r="O89" s="27" t="s">
        <v>17</v>
      </c>
      <c r="P89" s="30"/>
      <c r="Q89" s="30"/>
      <c r="R89" s="30"/>
      <c r="S89" s="30"/>
      <c r="T89" s="30"/>
      <c r="U89" s="30"/>
      <c r="V89" s="30"/>
      <c r="W89" s="30"/>
    </row>
    <row r="90" spans="1:23" ht="34.5" customHeight="1">
      <c r="A90" s="18">
        <v>1330</v>
      </c>
      <c r="B90" s="19" t="s">
        <v>99</v>
      </c>
      <c r="C90" s="20" t="s">
        <v>100</v>
      </c>
      <c r="D90" s="29">
        <f t="shared" ref="D90:K90" si="25">D91+D92+D93+D94</f>
        <v>10027.5</v>
      </c>
      <c r="E90" s="29">
        <f t="shared" si="25"/>
        <v>11515</v>
      </c>
      <c r="F90" s="29">
        <f t="shared" si="25"/>
        <v>12800</v>
      </c>
      <c r="G90" s="29">
        <f t="shared" si="25"/>
        <v>14963.9</v>
      </c>
      <c r="H90" s="29">
        <f t="shared" si="25"/>
        <v>10027.5</v>
      </c>
      <c r="I90" s="29">
        <f t="shared" si="25"/>
        <v>11515</v>
      </c>
      <c r="J90" s="29">
        <f t="shared" si="25"/>
        <v>12800</v>
      </c>
      <c r="K90" s="78">
        <f t="shared" si="25"/>
        <v>14963.9</v>
      </c>
      <c r="L90" s="26" t="s">
        <v>17</v>
      </c>
      <c r="M90" s="26" t="s">
        <v>17</v>
      </c>
      <c r="N90" s="26" t="s">
        <v>17</v>
      </c>
      <c r="O90" s="27" t="s">
        <v>17</v>
      </c>
      <c r="P90" s="30"/>
      <c r="Q90" s="30"/>
      <c r="R90" s="30"/>
      <c r="S90" s="30"/>
      <c r="T90" s="30"/>
      <c r="U90" s="30"/>
      <c r="V90" s="30"/>
      <c r="W90" s="30"/>
    </row>
    <row r="91" spans="1:23" ht="23.25" customHeight="1">
      <c r="A91" s="18">
        <v>1331</v>
      </c>
      <c r="B91" s="19" t="s">
        <v>101</v>
      </c>
      <c r="C91" s="20"/>
      <c r="D91" s="29">
        <f>H91</f>
        <v>9020</v>
      </c>
      <c r="E91" s="29">
        <f>I91</f>
        <v>9500</v>
      </c>
      <c r="F91" s="29">
        <f>J91</f>
        <v>10000</v>
      </c>
      <c r="G91" s="29">
        <f>K91</f>
        <v>11313.9</v>
      </c>
      <c r="H91" s="77">
        <v>9020</v>
      </c>
      <c r="I91" s="33">
        <v>9500</v>
      </c>
      <c r="J91" s="33">
        <v>10000</v>
      </c>
      <c r="K91" s="51">
        <v>11313.9</v>
      </c>
      <c r="L91" s="26" t="s">
        <v>17</v>
      </c>
      <c r="M91" s="26" t="s">
        <v>17</v>
      </c>
      <c r="N91" s="26" t="s">
        <v>17</v>
      </c>
      <c r="O91" s="27" t="s">
        <v>17</v>
      </c>
      <c r="P91" s="30">
        <f>H91</f>
        <v>9020</v>
      </c>
      <c r="Q91" s="30">
        <f>I91-H91</f>
        <v>480</v>
      </c>
      <c r="R91" s="30">
        <f>J91-I91</f>
        <v>500</v>
      </c>
      <c r="S91" s="30">
        <f>K91-J91</f>
        <v>1313.8999999999996</v>
      </c>
      <c r="T91" s="30">
        <f>P91/3</f>
        <v>3006.6666666666665</v>
      </c>
      <c r="U91" s="30">
        <f>Q91/3</f>
        <v>160</v>
      </c>
      <c r="V91" s="30">
        <f>R91/3</f>
        <v>166.66666666666666</v>
      </c>
      <c r="W91" s="30">
        <f>S91/3</f>
        <v>437.96666666666653</v>
      </c>
    </row>
    <row r="92" spans="1:23" ht="30" customHeight="1">
      <c r="A92" s="18">
        <v>1332</v>
      </c>
      <c r="B92" s="19" t="s">
        <v>102</v>
      </c>
      <c r="C92" s="20"/>
      <c r="D92" s="21"/>
      <c r="E92" s="21"/>
      <c r="F92" s="21"/>
      <c r="G92" s="21"/>
      <c r="H92" s="21"/>
      <c r="I92" s="21"/>
      <c r="J92" s="21"/>
      <c r="K92" s="23"/>
      <c r="L92" s="26" t="s">
        <v>17</v>
      </c>
      <c r="M92" s="26" t="s">
        <v>17</v>
      </c>
      <c r="N92" s="26" t="s">
        <v>17</v>
      </c>
      <c r="O92" s="27" t="s">
        <v>17</v>
      </c>
      <c r="P92" s="30"/>
      <c r="Q92" s="30"/>
      <c r="R92" s="30"/>
      <c r="S92" s="30"/>
      <c r="T92" s="30"/>
      <c r="U92" s="30"/>
      <c r="V92" s="30"/>
      <c r="W92" s="30"/>
    </row>
    <row r="93" spans="1:23" ht="39.75" customHeight="1">
      <c r="A93" s="18">
        <v>1333</v>
      </c>
      <c r="B93" s="19" t="s">
        <v>103</v>
      </c>
      <c r="C93" s="20"/>
      <c r="D93" s="29">
        <f t="shared" ref="D93:G94" si="26">H93</f>
        <v>600</v>
      </c>
      <c r="E93" s="29">
        <f t="shared" si="26"/>
        <v>1200</v>
      </c>
      <c r="F93" s="29">
        <f t="shared" si="26"/>
        <v>1800</v>
      </c>
      <c r="G93" s="29">
        <f t="shared" si="26"/>
        <v>2500</v>
      </c>
      <c r="H93" s="77">
        <v>600</v>
      </c>
      <c r="I93" s="33">
        <v>1200</v>
      </c>
      <c r="J93" s="33">
        <v>1800</v>
      </c>
      <c r="K93" s="34">
        <v>2500</v>
      </c>
      <c r="L93" s="26" t="s">
        <v>17</v>
      </c>
      <c r="M93" s="26" t="s">
        <v>17</v>
      </c>
      <c r="N93" s="26" t="s">
        <v>17</v>
      </c>
      <c r="O93" s="27" t="s">
        <v>17</v>
      </c>
      <c r="P93" s="30">
        <f>H93</f>
        <v>600</v>
      </c>
      <c r="Q93" s="30">
        <f t="shared" ref="Q93:S94" si="27">I93-H93</f>
        <v>600</v>
      </c>
      <c r="R93" s="30">
        <f t="shared" si="27"/>
        <v>600</v>
      </c>
      <c r="S93" s="30">
        <f t="shared" si="27"/>
        <v>700</v>
      </c>
      <c r="T93" s="30">
        <f t="shared" ref="T93:W94" si="28">P93/3</f>
        <v>200</v>
      </c>
      <c r="U93" s="30">
        <f t="shared" si="28"/>
        <v>200</v>
      </c>
      <c r="V93" s="30">
        <f t="shared" si="28"/>
        <v>200</v>
      </c>
      <c r="W93" s="30">
        <f t="shared" si="28"/>
        <v>233.33333333333334</v>
      </c>
    </row>
    <row r="94" spans="1:23" ht="19.5" customHeight="1">
      <c r="A94" s="18">
        <v>1334</v>
      </c>
      <c r="B94" s="19" t="s">
        <v>104</v>
      </c>
      <c r="C94" s="20"/>
      <c r="D94" s="29">
        <f t="shared" si="26"/>
        <v>407.5</v>
      </c>
      <c r="E94" s="29">
        <f t="shared" si="26"/>
        <v>815</v>
      </c>
      <c r="F94" s="29">
        <f t="shared" si="26"/>
        <v>1000</v>
      </c>
      <c r="G94" s="29">
        <f t="shared" si="26"/>
        <v>1150</v>
      </c>
      <c r="H94" s="77">
        <v>407.5</v>
      </c>
      <c r="I94" s="33">
        <v>815</v>
      </c>
      <c r="J94" s="33">
        <v>1000</v>
      </c>
      <c r="K94" s="34">
        <v>1150</v>
      </c>
      <c r="L94" s="26" t="s">
        <v>17</v>
      </c>
      <c r="M94" s="26" t="s">
        <v>17</v>
      </c>
      <c r="N94" s="26" t="s">
        <v>17</v>
      </c>
      <c r="O94" s="27" t="s">
        <v>17</v>
      </c>
      <c r="P94" s="30">
        <f>H94</f>
        <v>407.5</v>
      </c>
      <c r="Q94" s="30">
        <f t="shared" si="27"/>
        <v>407.5</v>
      </c>
      <c r="R94" s="30">
        <f t="shared" si="27"/>
        <v>185</v>
      </c>
      <c r="S94" s="30">
        <f t="shared" si="27"/>
        <v>150</v>
      </c>
      <c r="T94" s="30">
        <f t="shared" si="28"/>
        <v>135.83333333333334</v>
      </c>
      <c r="U94" s="30">
        <f t="shared" si="28"/>
        <v>135.83333333333334</v>
      </c>
      <c r="V94" s="30">
        <f t="shared" si="28"/>
        <v>61.666666666666664</v>
      </c>
      <c r="W94" s="30">
        <f t="shared" si="28"/>
        <v>50</v>
      </c>
    </row>
    <row r="95" spans="1:23" ht="33.75" customHeight="1">
      <c r="A95" s="18">
        <v>1340</v>
      </c>
      <c r="B95" s="19" t="s">
        <v>105</v>
      </c>
      <c r="C95" s="20" t="s">
        <v>106</v>
      </c>
      <c r="D95" s="29">
        <f>D96+D97+D98</f>
        <v>999.75</v>
      </c>
      <c r="E95" s="29">
        <f t="shared" ref="E95:K95" si="29">E96+E97+E98</f>
        <v>1999.5</v>
      </c>
      <c r="F95" s="29">
        <f t="shared" si="29"/>
        <v>2799.25</v>
      </c>
      <c r="G95" s="29">
        <f t="shared" si="29"/>
        <v>3399</v>
      </c>
      <c r="H95" s="29">
        <f>H96+H97+H98</f>
        <v>999.75</v>
      </c>
      <c r="I95" s="29">
        <f t="shared" si="29"/>
        <v>1999.5</v>
      </c>
      <c r="J95" s="29">
        <f t="shared" si="29"/>
        <v>2799.25</v>
      </c>
      <c r="K95" s="78">
        <f t="shared" si="29"/>
        <v>3399</v>
      </c>
      <c r="L95" s="26" t="s">
        <v>17</v>
      </c>
      <c r="M95" s="26" t="s">
        <v>17</v>
      </c>
      <c r="N95" s="26" t="s">
        <v>17</v>
      </c>
      <c r="O95" s="27" t="s">
        <v>17</v>
      </c>
      <c r="P95" s="30"/>
      <c r="Q95" s="30"/>
      <c r="R95" s="30"/>
      <c r="S95" s="30"/>
      <c r="T95" s="30"/>
      <c r="U95" s="30"/>
      <c r="V95" s="30"/>
      <c r="W95" s="30"/>
    </row>
    <row r="96" spans="1:23" ht="63" customHeight="1">
      <c r="A96" s="18">
        <v>1341</v>
      </c>
      <c r="B96" s="19" t="s">
        <v>107</v>
      </c>
      <c r="C96" s="20"/>
      <c r="D96" s="21"/>
      <c r="E96" s="21"/>
      <c r="F96" s="21"/>
      <c r="G96" s="21"/>
      <c r="H96" s="57"/>
      <c r="I96" s="57"/>
      <c r="J96" s="57"/>
      <c r="K96" s="83"/>
      <c r="L96" s="26" t="s">
        <v>17</v>
      </c>
      <c r="M96" s="26" t="s">
        <v>17</v>
      </c>
      <c r="N96" s="26" t="s">
        <v>17</v>
      </c>
      <c r="O96" s="27" t="s">
        <v>17</v>
      </c>
      <c r="P96" s="30"/>
      <c r="Q96" s="30"/>
      <c r="R96" s="30"/>
      <c r="S96" s="30"/>
      <c r="T96" s="30"/>
      <c r="U96" s="30"/>
      <c r="V96" s="30"/>
      <c r="W96" s="30"/>
    </row>
    <row r="97" spans="1:23" ht="49.5" customHeight="1">
      <c r="A97" s="18">
        <v>1342</v>
      </c>
      <c r="B97" s="19" t="s">
        <v>108</v>
      </c>
      <c r="C97" s="20"/>
      <c r="D97" s="29">
        <f t="shared" ref="D97:G98" si="30">H97</f>
        <v>499.75</v>
      </c>
      <c r="E97" s="29">
        <f t="shared" si="30"/>
        <v>999.5</v>
      </c>
      <c r="F97" s="29">
        <f t="shared" si="30"/>
        <v>1499.25</v>
      </c>
      <c r="G97" s="29">
        <f t="shared" si="30"/>
        <v>1999</v>
      </c>
      <c r="H97" s="33">
        <v>499.75</v>
      </c>
      <c r="I97" s="33">
        <v>999.5</v>
      </c>
      <c r="J97" s="33">
        <v>1499.25</v>
      </c>
      <c r="K97" s="34">
        <v>1999</v>
      </c>
      <c r="L97" s="26" t="s">
        <v>17</v>
      </c>
      <c r="M97" s="26" t="s">
        <v>17</v>
      </c>
      <c r="N97" s="26" t="s">
        <v>17</v>
      </c>
      <c r="O97" s="27" t="s">
        <v>17</v>
      </c>
      <c r="P97" s="30">
        <f>H97</f>
        <v>499.75</v>
      </c>
      <c r="Q97" s="30">
        <f t="shared" ref="Q97:S98" si="31">I97-H97</f>
        <v>499.75</v>
      </c>
      <c r="R97" s="30">
        <f t="shared" si="31"/>
        <v>499.75</v>
      </c>
      <c r="S97" s="30">
        <f t="shared" si="31"/>
        <v>499.75</v>
      </c>
      <c r="T97" s="30">
        <f t="shared" ref="T97:W98" si="32">P97/3</f>
        <v>166.58333333333334</v>
      </c>
      <c r="U97" s="30">
        <f t="shared" si="32"/>
        <v>166.58333333333334</v>
      </c>
      <c r="V97" s="30">
        <f t="shared" si="32"/>
        <v>166.58333333333334</v>
      </c>
      <c r="W97" s="30">
        <f t="shared" si="32"/>
        <v>166.58333333333334</v>
      </c>
    </row>
    <row r="98" spans="1:23" ht="48" customHeight="1">
      <c r="A98" s="18">
        <v>1343</v>
      </c>
      <c r="B98" s="19" t="s">
        <v>109</v>
      </c>
      <c r="C98" s="20"/>
      <c r="D98" s="29">
        <f t="shared" si="30"/>
        <v>500</v>
      </c>
      <c r="E98" s="29">
        <f t="shared" si="30"/>
        <v>1000</v>
      </c>
      <c r="F98" s="29">
        <f t="shared" si="30"/>
        <v>1300</v>
      </c>
      <c r="G98" s="29">
        <f t="shared" si="30"/>
        <v>1400</v>
      </c>
      <c r="H98" s="33">
        <v>500</v>
      </c>
      <c r="I98" s="33">
        <v>1000</v>
      </c>
      <c r="J98" s="33">
        <v>1300</v>
      </c>
      <c r="K98" s="34">
        <v>1400</v>
      </c>
      <c r="L98" s="26" t="s">
        <v>17</v>
      </c>
      <c r="M98" s="26" t="s">
        <v>17</v>
      </c>
      <c r="N98" s="26" t="s">
        <v>17</v>
      </c>
      <c r="O98" s="27" t="s">
        <v>17</v>
      </c>
      <c r="P98" s="30">
        <f>H98</f>
        <v>500</v>
      </c>
      <c r="Q98" s="30">
        <f t="shared" si="31"/>
        <v>500</v>
      </c>
      <c r="R98" s="30">
        <f t="shared" si="31"/>
        <v>300</v>
      </c>
      <c r="S98" s="30">
        <f t="shared" si="31"/>
        <v>100</v>
      </c>
      <c r="T98" s="30">
        <f t="shared" si="32"/>
        <v>166.66666666666666</v>
      </c>
      <c r="U98" s="30">
        <f t="shared" si="32"/>
        <v>166.66666666666666</v>
      </c>
      <c r="V98" s="30">
        <f t="shared" si="32"/>
        <v>100</v>
      </c>
      <c r="W98" s="30">
        <f t="shared" si="32"/>
        <v>33.333333333333336</v>
      </c>
    </row>
    <row r="99" spans="1:23" ht="23.25" customHeight="1">
      <c r="A99" s="18">
        <v>1350</v>
      </c>
      <c r="B99" s="19" t="s">
        <v>110</v>
      </c>
      <c r="C99" s="20" t="s">
        <v>111</v>
      </c>
      <c r="D99" s="29">
        <f>D100+D127+D128</f>
        <v>26446.210999999999</v>
      </c>
      <c r="E99" s="29">
        <f t="shared" ref="E99:K99" si="33">E100+E127+E128</f>
        <v>52124.2</v>
      </c>
      <c r="F99" s="29">
        <f t="shared" si="33"/>
        <v>69911.8</v>
      </c>
      <c r="G99" s="29">
        <f t="shared" si="33"/>
        <v>75440</v>
      </c>
      <c r="H99" s="29">
        <f t="shared" si="33"/>
        <v>26446.210999999999</v>
      </c>
      <c r="I99" s="29">
        <f t="shared" si="33"/>
        <v>52124.2</v>
      </c>
      <c r="J99" s="29">
        <f t="shared" si="33"/>
        <v>69911.8</v>
      </c>
      <c r="K99" s="84">
        <f t="shared" si="33"/>
        <v>75440</v>
      </c>
      <c r="L99" s="26" t="s">
        <v>17</v>
      </c>
      <c r="M99" s="26" t="s">
        <v>17</v>
      </c>
      <c r="N99" s="26" t="s">
        <v>17</v>
      </c>
      <c r="O99" s="27" t="s">
        <v>17</v>
      </c>
      <c r="P99" s="30"/>
      <c r="Q99" s="30"/>
      <c r="R99" s="30"/>
      <c r="S99" s="30"/>
      <c r="T99" s="30"/>
      <c r="U99" s="30"/>
      <c r="V99" s="30"/>
      <c r="W99" s="30"/>
    </row>
    <row r="100" spans="1:23" ht="55.5" customHeight="1">
      <c r="A100" s="18">
        <v>1351</v>
      </c>
      <c r="B100" s="19" t="s">
        <v>112</v>
      </c>
      <c r="C100" s="20"/>
      <c r="D100" s="29">
        <f>D101+D102+D103+D104+D105+D106+D107+D108+D109+D110+D111+D112+D113+D118+D121+D122+D123+D124+D125+D126</f>
        <v>22446.210999999999</v>
      </c>
      <c r="E100" s="29">
        <f t="shared" ref="E100:K100" si="34">E101+E102+E103+E104+E105+E106+E107+E108+E109+E110+E111+E112+E113+E118+E121+E122+E123+E124+E125+E126</f>
        <v>48124.2</v>
      </c>
      <c r="F100" s="29">
        <f t="shared" si="34"/>
        <v>65911.8</v>
      </c>
      <c r="G100" s="29">
        <f t="shared" si="34"/>
        <v>71440</v>
      </c>
      <c r="H100" s="29">
        <f t="shared" si="34"/>
        <v>22446.210999999999</v>
      </c>
      <c r="I100" s="29">
        <f t="shared" si="34"/>
        <v>48124.2</v>
      </c>
      <c r="J100" s="29">
        <f t="shared" si="34"/>
        <v>65911.8</v>
      </c>
      <c r="K100" s="78">
        <f t="shared" si="34"/>
        <v>71440</v>
      </c>
      <c r="L100" s="26" t="s">
        <v>17</v>
      </c>
      <c r="M100" s="26" t="s">
        <v>17</v>
      </c>
      <c r="N100" s="26" t="s">
        <v>17</v>
      </c>
      <c r="O100" s="27" t="s">
        <v>17</v>
      </c>
      <c r="P100" s="30"/>
      <c r="Q100" s="30"/>
      <c r="R100" s="30"/>
      <c r="S100" s="30"/>
      <c r="T100" s="30"/>
      <c r="U100" s="30"/>
      <c r="V100" s="30"/>
      <c r="W100" s="30"/>
    </row>
    <row r="101" spans="1:23" ht="44.25" customHeight="1">
      <c r="A101" s="18">
        <v>13501</v>
      </c>
      <c r="B101" s="19" t="s">
        <v>113</v>
      </c>
      <c r="C101" s="20"/>
      <c r="D101" s="21"/>
      <c r="E101" s="21"/>
      <c r="F101" s="21"/>
      <c r="G101" s="21"/>
      <c r="H101" s="21"/>
      <c r="I101" s="21"/>
      <c r="J101" s="21"/>
      <c r="K101" s="23"/>
      <c r="L101" s="26" t="s">
        <v>17</v>
      </c>
      <c r="M101" s="26" t="s">
        <v>17</v>
      </c>
      <c r="N101" s="26" t="s">
        <v>17</v>
      </c>
      <c r="O101" s="27" t="s">
        <v>17</v>
      </c>
      <c r="P101" s="30"/>
      <c r="Q101" s="30"/>
      <c r="R101" s="30"/>
      <c r="S101" s="30"/>
      <c r="T101" s="30"/>
      <c r="U101" s="30"/>
      <c r="V101" s="30"/>
      <c r="W101" s="30"/>
    </row>
    <row r="102" spans="1:23" ht="46.5" customHeight="1">
      <c r="A102" s="18">
        <v>13502</v>
      </c>
      <c r="B102" s="19" t="s">
        <v>114</v>
      </c>
      <c r="C102" s="20"/>
      <c r="D102" s="21"/>
      <c r="E102" s="21"/>
      <c r="F102" s="21"/>
      <c r="G102" s="21"/>
      <c r="H102" s="21"/>
      <c r="I102" s="21"/>
      <c r="J102" s="21"/>
      <c r="K102" s="23"/>
      <c r="L102" s="26" t="s">
        <v>17</v>
      </c>
      <c r="M102" s="26" t="s">
        <v>17</v>
      </c>
      <c r="N102" s="26" t="s">
        <v>17</v>
      </c>
      <c r="O102" s="27" t="s">
        <v>17</v>
      </c>
      <c r="P102" s="30"/>
      <c r="Q102" s="30"/>
      <c r="R102" s="30"/>
      <c r="S102" s="30"/>
      <c r="T102" s="30"/>
      <c r="U102" s="30"/>
      <c r="V102" s="30"/>
      <c r="W102" s="30"/>
    </row>
    <row r="103" spans="1:23" ht="36.75" customHeight="1">
      <c r="A103" s="18">
        <v>13503</v>
      </c>
      <c r="B103" s="19" t="s">
        <v>115</v>
      </c>
      <c r="C103" s="20"/>
      <c r="D103" s="29">
        <v>0</v>
      </c>
      <c r="E103" s="29">
        <f>I103</f>
        <v>300</v>
      </c>
      <c r="F103" s="29">
        <f>J103</f>
        <v>300</v>
      </c>
      <c r="G103" s="29">
        <f>K103</f>
        <v>300</v>
      </c>
      <c r="H103" s="33">
        <v>0</v>
      </c>
      <c r="I103" s="21">
        <v>300</v>
      </c>
      <c r="J103" s="21">
        <v>300</v>
      </c>
      <c r="K103" s="85">
        <v>300</v>
      </c>
      <c r="L103" s="26" t="s">
        <v>17</v>
      </c>
      <c r="M103" s="26" t="s">
        <v>17</v>
      </c>
      <c r="N103" s="26" t="s">
        <v>17</v>
      </c>
      <c r="O103" s="27" t="s">
        <v>17</v>
      </c>
      <c r="P103" s="30"/>
      <c r="Q103" s="30"/>
      <c r="R103" s="30"/>
      <c r="S103" s="30"/>
      <c r="T103" s="30"/>
      <c r="U103" s="30"/>
      <c r="V103" s="30"/>
      <c r="W103" s="30"/>
    </row>
    <row r="104" spans="1:23" ht="45.75" customHeight="1">
      <c r="A104" s="18">
        <v>13504</v>
      </c>
      <c r="B104" s="19" t="s">
        <v>116</v>
      </c>
      <c r="C104" s="20"/>
      <c r="D104" s="21"/>
      <c r="E104" s="21"/>
      <c r="F104" s="21"/>
      <c r="G104" s="21"/>
      <c r="H104" s="21"/>
      <c r="I104" s="21"/>
      <c r="J104" s="21"/>
      <c r="K104" s="23"/>
      <c r="L104" s="26" t="s">
        <v>17</v>
      </c>
      <c r="M104" s="26" t="s">
        <v>17</v>
      </c>
      <c r="N104" s="26" t="s">
        <v>17</v>
      </c>
      <c r="O104" s="27" t="s">
        <v>17</v>
      </c>
      <c r="P104" s="30"/>
      <c r="Q104" s="30"/>
      <c r="R104" s="30"/>
      <c r="S104" s="30"/>
      <c r="T104" s="30"/>
      <c r="U104" s="30"/>
      <c r="V104" s="30"/>
      <c r="W104" s="30"/>
    </row>
    <row r="105" spans="1:23" ht="26.25" customHeight="1">
      <c r="A105" s="18">
        <v>13505</v>
      </c>
      <c r="B105" s="19" t="s">
        <v>117</v>
      </c>
      <c r="C105" s="20"/>
      <c r="D105" s="29">
        <f>H105</f>
        <v>37.5</v>
      </c>
      <c r="E105" s="29">
        <f>I105</f>
        <v>75</v>
      </c>
      <c r="F105" s="29">
        <f>J105</f>
        <v>112.5</v>
      </c>
      <c r="G105" s="29">
        <f>K105</f>
        <v>150</v>
      </c>
      <c r="H105" s="33">
        <v>37.5</v>
      </c>
      <c r="I105" s="33">
        <v>75</v>
      </c>
      <c r="J105" s="33">
        <v>112.5</v>
      </c>
      <c r="K105" s="34">
        <v>150</v>
      </c>
      <c r="L105" s="26" t="s">
        <v>17</v>
      </c>
      <c r="M105" s="26" t="s">
        <v>17</v>
      </c>
      <c r="N105" s="26" t="s">
        <v>17</v>
      </c>
      <c r="O105" s="27" t="s">
        <v>17</v>
      </c>
      <c r="P105" s="30">
        <f>H105</f>
        <v>37.5</v>
      </c>
      <c r="Q105" s="30">
        <f>I105-H105</f>
        <v>37.5</v>
      </c>
      <c r="R105" s="30">
        <f>J105-I105</f>
        <v>37.5</v>
      </c>
      <c r="S105" s="30">
        <f>K105-J105</f>
        <v>37.5</v>
      </c>
      <c r="T105" s="30">
        <f>P105/3</f>
        <v>12.5</v>
      </c>
      <c r="U105" s="30">
        <f>Q105/3</f>
        <v>12.5</v>
      </c>
      <c r="V105" s="30">
        <f>R105/3</f>
        <v>12.5</v>
      </c>
      <c r="W105" s="30">
        <f>S105/3</f>
        <v>12.5</v>
      </c>
    </row>
    <row r="106" spans="1:23" ht="25.5" customHeight="1">
      <c r="A106" s="18">
        <v>13506</v>
      </c>
      <c r="B106" s="19" t="s">
        <v>118</v>
      </c>
      <c r="C106" s="20"/>
      <c r="D106" s="29"/>
      <c r="E106" s="29"/>
      <c r="F106" s="29"/>
      <c r="G106" s="29"/>
      <c r="H106" s="29"/>
      <c r="I106" s="29"/>
      <c r="J106" s="29"/>
      <c r="K106" s="78"/>
      <c r="L106" s="26" t="s">
        <v>17</v>
      </c>
      <c r="M106" s="26" t="s">
        <v>17</v>
      </c>
      <c r="N106" s="26" t="s">
        <v>17</v>
      </c>
      <c r="O106" s="27" t="s">
        <v>17</v>
      </c>
      <c r="P106" s="30"/>
      <c r="Q106" s="30"/>
      <c r="R106" s="30"/>
      <c r="S106" s="30"/>
      <c r="T106" s="30"/>
      <c r="U106" s="30"/>
      <c r="V106" s="30"/>
      <c r="W106" s="30"/>
    </row>
    <row r="107" spans="1:23" ht="31.5" customHeight="1">
      <c r="A107" s="18">
        <v>13507</v>
      </c>
      <c r="B107" s="19" t="s">
        <v>119</v>
      </c>
      <c r="C107" s="20"/>
      <c r="D107" s="29">
        <f>H107</f>
        <v>11233.710999999999</v>
      </c>
      <c r="E107" s="29">
        <f>I107</f>
        <v>29699.200000000001</v>
      </c>
      <c r="F107" s="29">
        <f>J107</f>
        <v>36299.300000000003</v>
      </c>
      <c r="G107" s="29">
        <f>K107</f>
        <v>40000</v>
      </c>
      <c r="H107" s="33">
        <v>11233.710999999999</v>
      </c>
      <c r="I107" s="33">
        <v>29699.200000000001</v>
      </c>
      <c r="J107" s="33">
        <v>36299.300000000003</v>
      </c>
      <c r="K107" s="34">
        <v>40000</v>
      </c>
      <c r="L107" s="26" t="s">
        <v>17</v>
      </c>
      <c r="M107" s="26" t="s">
        <v>17</v>
      </c>
      <c r="N107" s="26" t="s">
        <v>17</v>
      </c>
      <c r="O107" s="27" t="s">
        <v>17</v>
      </c>
      <c r="P107" s="30">
        <f>H107</f>
        <v>11233.710999999999</v>
      </c>
      <c r="Q107" s="30">
        <f>I107-H107</f>
        <v>18465.489000000001</v>
      </c>
      <c r="R107" s="30">
        <f>J107-I107</f>
        <v>6600.1000000000022</v>
      </c>
      <c r="S107" s="30">
        <f>K107-J107</f>
        <v>3700.6999999999971</v>
      </c>
      <c r="T107" s="30">
        <f>P107/3</f>
        <v>3744.5703333333331</v>
      </c>
      <c r="U107" s="30">
        <f>Q107/3</f>
        <v>6155.1630000000005</v>
      </c>
      <c r="V107" s="30">
        <f>R107/3</f>
        <v>2200.0333333333342</v>
      </c>
      <c r="W107" s="30">
        <f>S107/3</f>
        <v>1233.5666666666657</v>
      </c>
    </row>
    <row r="108" spans="1:23" ht="59.25" customHeight="1">
      <c r="A108" s="18">
        <v>13508</v>
      </c>
      <c r="B108" s="19" t="s">
        <v>120</v>
      </c>
      <c r="C108" s="20"/>
      <c r="D108" s="21"/>
      <c r="E108" s="21"/>
      <c r="F108" s="21"/>
      <c r="G108" s="21"/>
      <c r="H108" s="21"/>
      <c r="I108" s="21"/>
      <c r="J108" s="21"/>
      <c r="K108" s="23"/>
      <c r="L108" s="26" t="s">
        <v>17</v>
      </c>
      <c r="M108" s="26" t="s">
        <v>17</v>
      </c>
      <c r="N108" s="26" t="s">
        <v>17</v>
      </c>
      <c r="O108" s="27" t="s">
        <v>17</v>
      </c>
      <c r="P108" s="30"/>
      <c r="Q108" s="30"/>
      <c r="R108" s="30"/>
      <c r="S108" s="30"/>
      <c r="T108" s="30"/>
      <c r="U108" s="30"/>
      <c r="V108" s="30"/>
      <c r="W108" s="30"/>
    </row>
    <row r="109" spans="1:23" ht="19.5" customHeight="1">
      <c r="A109" s="18">
        <v>13509</v>
      </c>
      <c r="B109" s="19" t="s">
        <v>121</v>
      </c>
      <c r="C109" s="20"/>
      <c r="D109" s="21"/>
      <c r="E109" s="21"/>
      <c r="F109" s="21"/>
      <c r="G109" s="21"/>
      <c r="H109" s="21"/>
      <c r="I109" s="21"/>
      <c r="J109" s="21"/>
      <c r="K109" s="23"/>
      <c r="L109" s="26" t="s">
        <v>17</v>
      </c>
      <c r="M109" s="26" t="s">
        <v>17</v>
      </c>
      <c r="N109" s="26" t="s">
        <v>17</v>
      </c>
      <c r="O109" s="27" t="s">
        <v>17</v>
      </c>
      <c r="P109" s="30"/>
      <c r="Q109" s="30"/>
      <c r="R109" s="30"/>
      <c r="S109" s="30"/>
      <c r="T109" s="30"/>
      <c r="U109" s="30"/>
      <c r="V109" s="30"/>
      <c r="W109" s="30"/>
    </row>
    <row r="110" spans="1:23" ht="31.5" customHeight="1">
      <c r="A110" s="18">
        <v>13510</v>
      </c>
      <c r="B110" s="19" t="s">
        <v>122</v>
      </c>
      <c r="C110" s="20"/>
      <c r="D110" s="21"/>
      <c r="E110" s="21"/>
      <c r="F110" s="21"/>
      <c r="G110" s="21"/>
      <c r="H110" s="21"/>
      <c r="I110" s="21"/>
      <c r="J110" s="21"/>
      <c r="K110" s="23"/>
      <c r="L110" s="26" t="s">
        <v>17</v>
      </c>
      <c r="M110" s="26" t="s">
        <v>17</v>
      </c>
      <c r="N110" s="26" t="s">
        <v>17</v>
      </c>
      <c r="O110" s="27" t="s">
        <v>17</v>
      </c>
      <c r="P110" s="30"/>
      <c r="Q110" s="30"/>
      <c r="R110" s="30"/>
      <c r="S110" s="30"/>
      <c r="T110" s="30"/>
      <c r="U110" s="30"/>
      <c r="V110" s="30"/>
      <c r="W110" s="30"/>
    </row>
    <row r="111" spans="1:23" ht="34.5" customHeight="1">
      <c r="A111" s="18">
        <v>13511</v>
      </c>
      <c r="B111" s="19" t="s">
        <v>123</v>
      </c>
      <c r="C111" s="20"/>
      <c r="D111" s="21"/>
      <c r="E111" s="21"/>
      <c r="F111" s="21"/>
      <c r="G111" s="21"/>
      <c r="H111" s="21"/>
      <c r="I111" s="21"/>
      <c r="J111" s="21"/>
      <c r="K111" s="23"/>
      <c r="L111" s="26" t="s">
        <v>17</v>
      </c>
      <c r="M111" s="26" t="s">
        <v>17</v>
      </c>
      <c r="N111" s="26" t="s">
        <v>17</v>
      </c>
      <c r="O111" s="27" t="s">
        <v>17</v>
      </c>
      <c r="P111" s="30"/>
      <c r="Q111" s="30"/>
      <c r="R111" s="30"/>
      <c r="S111" s="30"/>
      <c r="T111" s="30"/>
      <c r="U111" s="30"/>
      <c r="V111" s="30"/>
      <c r="W111" s="30"/>
    </row>
    <row r="112" spans="1:23" ht="36.75" customHeight="1">
      <c r="A112" s="18">
        <v>13512</v>
      </c>
      <c r="B112" s="19" t="s">
        <v>124</v>
      </c>
      <c r="C112" s="20"/>
      <c r="D112" s="29">
        <f>H112</f>
        <v>4900</v>
      </c>
      <c r="E112" s="29">
        <f>I112</f>
        <v>5500</v>
      </c>
      <c r="F112" s="29">
        <f>J112</f>
        <v>5700</v>
      </c>
      <c r="G112" s="29">
        <f>K112</f>
        <v>6200</v>
      </c>
      <c r="H112" s="29">
        <v>4900</v>
      </c>
      <c r="I112" s="29">
        <v>5500</v>
      </c>
      <c r="J112" s="29">
        <v>5700</v>
      </c>
      <c r="K112" s="78">
        <v>6200</v>
      </c>
      <c r="L112" s="26" t="s">
        <v>17</v>
      </c>
      <c r="M112" s="26" t="s">
        <v>17</v>
      </c>
      <c r="N112" s="26" t="s">
        <v>17</v>
      </c>
      <c r="O112" s="27" t="s">
        <v>17</v>
      </c>
      <c r="P112" s="30">
        <f>H112</f>
        <v>4900</v>
      </c>
      <c r="Q112" s="30">
        <f t="shared" ref="Q112:S113" si="35">I112-H112</f>
        <v>600</v>
      </c>
      <c r="R112" s="30">
        <f t="shared" si="35"/>
        <v>200</v>
      </c>
      <c r="S112" s="30">
        <f t="shared" si="35"/>
        <v>500</v>
      </c>
      <c r="T112" s="30">
        <f t="shared" ref="T112:W113" si="36">P112/3</f>
        <v>1633.3333333333333</v>
      </c>
      <c r="U112" s="30">
        <f t="shared" si="36"/>
        <v>200</v>
      </c>
      <c r="V112" s="30">
        <f t="shared" si="36"/>
        <v>66.666666666666671</v>
      </c>
      <c r="W112" s="30">
        <f>S112/3</f>
        <v>166.66666666666666</v>
      </c>
    </row>
    <row r="113" spans="1:23" ht="26.25" customHeight="1">
      <c r="A113" s="18">
        <v>13513</v>
      </c>
      <c r="B113" s="19" t="s">
        <v>125</v>
      </c>
      <c r="C113" s="20"/>
      <c r="D113" s="29">
        <f t="shared" ref="D113:G120" si="37">H113</f>
        <v>4000</v>
      </c>
      <c r="E113" s="29">
        <f t="shared" si="37"/>
        <v>8000</v>
      </c>
      <c r="F113" s="29">
        <f t="shared" si="37"/>
        <v>15000</v>
      </c>
      <c r="G113" s="29">
        <f t="shared" si="37"/>
        <v>15690</v>
      </c>
      <c r="H113" s="34">
        <v>4000</v>
      </c>
      <c r="I113" s="34">
        <v>8000</v>
      </c>
      <c r="J113" s="34">
        <v>15000</v>
      </c>
      <c r="K113" s="34">
        <v>15690</v>
      </c>
      <c r="L113" s="26" t="s">
        <v>17</v>
      </c>
      <c r="M113" s="26" t="s">
        <v>17</v>
      </c>
      <c r="N113" s="26" t="s">
        <v>17</v>
      </c>
      <c r="O113" s="27" t="s">
        <v>17</v>
      </c>
      <c r="P113" s="30">
        <f>H113</f>
        <v>4000</v>
      </c>
      <c r="Q113" s="30">
        <f t="shared" si="35"/>
        <v>4000</v>
      </c>
      <c r="R113" s="30">
        <f t="shared" si="35"/>
        <v>7000</v>
      </c>
      <c r="S113" s="30">
        <f t="shared" si="35"/>
        <v>690</v>
      </c>
      <c r="T113" s="30">
        <f t="shared" si="36"/>
        <v>1333.3333333333333</v>
      </c>
      <c r="U113" s="30">
        <f t="shared" si="36"/>
        <v>1333.3333333333333</v>
      </c>
      <c r="V113" s="30">
        <f t="shared" si="36"/>
        <v>2333.3333333333335</v>
      </c>
      <c r="W113" s="30">
        <f t="shared" si="36"/>
        <v>230</v>
      </c>
    </row>
    <row r="114" spans="1:23" ht="18.75" hidden="1" customHeight="1">
      <c r="A114" s="18"/>
      <c r="B114" s="19" t="s">
        <v>126</v>
      </c>
      <c r="C114" s="20"/>
      <c r="D114" s="29">
        <f t="shared" si="37"/>
        <v>700</v>
      </c>
      <c r="E114" s="29">
        <f t="shared" si="37"/>
        <v>1450</v>
      </c>
      <c r="F114" s="29">
        <f t="shared" si="37"/>
        <v>2310</v>
      </c>
      <c r="G114" s="29">
        <f t="shared" si="37"/>
        <v>3310</v>
      </c>
      <c r="H114" s="33">
        <v>700</v>
      </c>
      <c r="I114" s="33">
        <v>1450</v>
      </c>
      <c r="J114" s="33">
        <v>2310</v>
      </c>
      <c r="K114" s="34">
        <v>3310</v>
      </c>
      <c r="L114" s="26"/>
      <c r="M114" s="26"/>
      <c r="N114" s="26"/>
      <c r="O114" s="27"/>
      <c r="P114" s="30"/>
      <c r="Q114" s="30"/>
      <c r="R114" s="30"/>
      <c r="S114" s="30"/>
      <c r="T114" s="30"/>
      <c r="U114" s="30"/>
      <c r="V114" s="30"/>
      <c r="W114" s="30"/>
    </row>
    <row r="115" spans="1:23" ht="16.5" hidden="1" customHeight="1">
      <c r="A115" s="18"/>
      <c r="B115" s="19" t="s">
        <v>127</v>
      </c>
      <c r="C115" s="20"/>
      <c r="D115" s="29">
        <f t="shared" si="37"/>
        <v>704</v>
      </c>
      <c r="E115" s="29">
        <f t="shared" si="37"/>
        <v>1294</v>
      </c>
      <c r="F115" s="29">
        <f t="shared" si="37"/>
        <v>1769</v>
      </c>
      <c r="G115" s="29">
        <f t="shared" si="37"/>
        <v>2474</v>
      </c>
      <c r="H115" s="33">
        <v>704</v>
      </c>
      <c r="I115" s="33">
        <v>1294</v>
      </c>
      <c r="J115" s="33">
        <v>1769</v>
      </c>
      <c r="K115" s="34">
        <v>2474</v>
      </c>
      <c r="L115" s="26"/>
      <c r="M115" s="26"/>
      <c r="N115" s="26"/>
      <c r="O115" s="27"/>
      <c r="P115" s="30"/>
      <c r="Q115" s="30"/>
      <c r="R115" s="30"/>
      <c r="S115" s="30"/>
      <c r="T115" s="30"/>
      <c r="U115" s="30"/>
      <c r="V115" s="30"/>
      <c r="W115" s="30"/>
    </row>
    <row r="116" spans="1:23" ht="18.75" hidden="1" customHeight="1">
      <c r="A116" s="18"/>
      <c r="B116" s="19" t="s">
        <v>128</v>
      </c>
      <c r="C116" s="20"/>
      <c r="D116" s="29">
        <f t="shared" si="37"/>
        <v>600</v>
      </c>
      <c r="E116" s="29">
        <f t="shared" si="37"/>
        <v>1200</v>
      </c>
      <c r="F116" s="29">
        <f t="shared" si="37"/>
        <v>1950</v>
      </c>
      <c r="G116" s="29">
        <f t="shared" si="37"/>
        <v>2900</v>
      </c>
      <c r="H116" s="33">
        <v>600</v>
      </c>
      <c r="I116" s="33">
        <v>1200</v>
      </c>
      <c r="J116" s="33">
        <v>1950</v>
      </c>
      <c r="K116" s="34">
        <v>2900</v>
      </c>
      <c r="L116" s="26"/>
      <c r="M116" s="26"/>
      <c r="N116" s="26"/>
      <c r="O116" s="27"/>
      <c r="P116" s="30"/>
      <c r="Q116" s="30"/>
      <c r="R116" s="30"/>
      <c r="S116" s="30"/>
      <c r="T116" s="30"/>
      <c r="U116" s="30"/>
      <c r="V116" s="30"/>
      <c r="W116" s="30"/>
    </row>
    <row r="117" spans="1:23" ht="18" hidden="1" customHeight="1">
      <c r="A117" s="18"/>
      <c r="B117" s="37" t="s">
        <v>129</v>
      </c>
      <c r="C117" s="38"/>
      <c r="D117" s="29">
        <f t="shared" si="37"/>
        <v>1500</v>
      </c>
      <c r="E117" s="29">
        <f t="shared" si="37"/>
        <v>2850</v>
      </c>
      <c r="F117" s="29">
        <f t="shared" si="37"/>
        <v>4000</v>
      </c>
      <c r="G117" s="29">
        <f t="shared" si="37"/>
        <v>5500</v>
      </c>
      <c r="H117" s="35">
        <v>1500</v>
      </c>
      <c r="I117" s="35">
        <v>2850</v>
      </c>
      <c r="J117" s="35">
        <v>4000</v>
      </c>
      <c r="K117" s="36">
        <v>5500</v>
      </c>
      <c r="L117" s="26"/>
      <c r="M117" s="26"/>
      <c r="N117" s="26"/>
      <c r="O117" s="27"/>
      <c r="P117" s="30"/>
      <c r="Q117" s="30"/>
      <c r="R117" s="30"/>
      <c r="S117" s="30"/>
      <c r="T117" s="30"/>
      <c r="U117" s="30"/>
      <c r="V117" s="30"/>
      <c r="W117" s="30"/>
    </row>
    <row r="118" spans="1:23" ht="42.75" customHeight="1">
      <c r="A118" s="41">
        <v>13514</v>
      </c>
      <c r="B118" s="42" t="s">
        <v>130</v>
      </c>
      <c r="C118" s="43"/>
      <c r="D118" s="25">
        <f t="shared" si="37"/>
        <v>2275</v>
      </c>
      <c r="E118" s="25">
        <f t="shared" si="37"/>
        <v>4550</v>
      </c>
      <c r="F118" s="25">
        <f t="shared" si="37"/>
        <v>8500</v>
      </c>
      <c r="G118" s="25">
        <f t="shared" si="37"/>
        <v>9100</v>
      </c>
      <c r="H118" s="33">
        <v>2275</v>
      </c>
      <c r="I118" s="33">
        <v>4550</v>
      </c>
      <c r="J118" s="33">
        <v>8500</v>
      </c>
      <c r="K118" s="34">
        <v>9100</v>
      </c>
      <c r="L118" s="26" t="s">
        <v>17</v>
      </c>
      <c r="M118" s="26" t="s">
        <v>17</v>
      </c>
      <c r="N118" s="26" t="s">
        <v>17</v>
      </c>
      <c r="O118" s="27" t="s">
        <v>17</v>
      </c>
      <c r="P118" s="30">
        <f>H118</f>
        <v>2275</v>
      </c>
      <c r="Q118" s="30">
        <f>I118-H118</f>
        <v>2275</v>
      </c>
      <c r="R118" s="30">
        <f>J118-I118</f>
        <v>3950</v>
      </c>
      <c r="S118" s="30">
        <f>K118-J118</f>
        <v>600</v>
      </c>
      <c r="T118" s="30">
        <f>P118/3</f>
        <v>758.33333333333337</v>
      </c>
      <c r="U118" s="30">
        <f>Q118/3</f>
        <v>758.33333333333337</v>
      </c>
      <c r="V118" s="30">
        <f>R118/3</f>
        <v>1316.6666666666667</v>
      </c>
      <c r="W118" s="30">
        <f>S118/3</f>
        <v>200</v>
      </c>
    </row>
    <row r="119" spans="1:23" ht="24.75" hidden="1" customHeight="1">
      <c r="A119" s="41"/>
      <c r="B119" s="42" t="s">
        <v>131</v>
      </c>
      <c r="C119" s="43"/>
      <c r="D119" s="26">
        <f t="shared" si="37"/>
        <v>345</v>
      </c>
      <c r="E119" s="26">
        <f t="shared" si="37"/>
        <v>675</v>
      </c>
      <c r="F119" s="26">
        <f t="shared" si="37"/>
        <v>865</v>
      </c>
      <c r="G119" s="26">
        <f>K119</f>
        <v>1165</v>
      </c>
      <c r="H119" s="57">
        <v>345</v>
      </c>
      <c r="I119" s="57">
        <v>675</v>
      </c>
      <c r="J119" s="57">
        <v>865</v>
      </c>
      <c r="K119" s="83">
        <v>1165</v>
      </c>
      <c r="L119" s="26"/>
      <c r="M119" s="26"/>
      <c r="N119" s="26"/>
      <c r="O119" s="27"/>
      <c r="P119" s="30"/>
      <c r="Q119" s="30"/>
      <c r="R119" s="30"/>
      <c r="S119" s="30"/>
      <c r="T119" s="30"/>
      <c r="U119" s="30"/>
      <c r="V119" s="30"/>
      <c r="W119" s="30"/>
    </row>
    <row r="120" spans="1:23" ht="21" hidden="1" customHeight="1">
      <c r="A120" s="41"/>
      <c r="B120" s="42" t="s">
        <v>132</v>
      </c>
      <c r="C120" s="43"/>
      <c r="D120" s="26">
        <f t="shared" si="37"/>
        <v>1524</v>
      </c>
      <c r="E120" s="26">
        <f t="shared" si="37"/>
        <v>2540</v>
      </c>
      <c r="F120" s="26">
        <f t="shared" si="37"/>
        <v>3048</v>
      </c>
      <c r="G120" s="26">
        <f>K120</f>
        <v>4572</v>
      </c>
      <c r="H120" s="57">
        <v>1524</v>
      </c>
      <c r="I120" s="57">
        <v>2540</v>
      </c>
      <c r="J120" s="57">
        <v>3048</v>
      </c>
      <c r="K120" s="83">
        <v>4572</v>
      </c>
      <c r="L120" s="26"/>
      <c r="M120" s="26"/>
      <c r="N120" s="26"/>
      <c r="O120" s="27"/>
      <c r="P120" s="30"/>
      <c r="Q120" s="30"/>
      <c r="R120" s="30"/>
      <c r="S120" s="30"/>
      <c r="T120" s="30"/>
      <c r="U120" s="30"/>
      <c r="V120" s="30"/>
      <c r="W120" s="30"/>
    </row>
    <row r="121" spans="1:23" ht="36" customHeight="1">
      <c r="A121" s="41">
        <v>13515</v>
      </c>
      <c r="B121" s="42" t="s">
        <v>133</v>
      </c>
      <c r="C121" s="43"/>
      <c r="D121" s="26"/>
      <c r="E121" s="26"/>
      <c r="F121" s="26"/>
      <c r="G121" s="26"/>
      <c r="H121" s="26"/>
      <c r="I121" s="26"/>
      <c r="J121" s="26"/>
      <c r="K121" s="54"/>
      <c r="L121" s="26" t="s">
        <v>17</v>
      </c>
      <c r="M121" s="26" t="s">
        <v>17</v>
      </c>
      <c r="N121" s="26" t="s">
        <v>17</v>
      </c>
      <c r="O121" s="27" t="s">
        <v>17</v>
      </c>
      <c r="P121" s="30"/>
      <c r="Q121" s="30"/>
      <c r="R121" s="30"/>
      <c r="S121" s="30"/>
      <c r="T121" s="30"/>
      <c r="U121" s="30"/>
      <c r="V121" s="30"/>
      <c r="W121" s="30"/>
    </row>
    <row r="122" spans="1:23" ht="36.75" customHeight="1">
      <c r="A122" s="18">
        <v>13516</v>
      </c>
      <c r="B122" s="55" t="s">
        <v>134</v>
      </c>
      <c r="C122" s="86"/>
      <c r="D122" s="75"/>
      <c r="E122" s="75"/>
      <c r="F122" s="75"/>
      <c r="G122" s="75"/>
      <c r="H122" s="75"/>
      <c r="I122" s="75"/>
      <c r="J122" s="75"/>
      <c r="K122" s="87"/>
      <c r="L122" s="26" t="s">
        <v>17</v>
      </c>
      <c r="M122" s="26" t="s">
        <v>17</v>
      </c>
      <c r="N122" s="26" t="s">
        <v>17</v>
      </c>
      <c r="O122" s="27" t="s">
        <v>17</v>
      </c>
      <c r="P122" s="30"/>
      <c r="Q122" s="30"/>
      <c r="R122" s="30"/>
      <c r="S122" s="30"/>
      <c r="T122" s="30"/>
      <c r="U122" s="30"/>
      <c r="V122" s="30"/>
      <c r="W122" s="30"/>
    </row>
    <row r="123" spans="1:23" ht="45.75" customHeight="1">
      <c r="A123" s="18">
        <v>13517</v>
      </c>
      <c r="B123" s="19" t="s">
        <v>135</v>
      </c>
      <c r="C123" s="20"/>
      <c r="D123" s="21"/>
      <c r="E123" s="21"/>
      <c r="F123" s="21"/>
      <c r="G123" s="21"/>
      <c r="H123" s="21"/>
      <c r="I123" s="21"/>
      <c r="J123" s="21"/>
      <c r="K123" s="23"/>
      <c r="L123" s="26" t="s">
        <v>17</v>
      </c>
      <c r="M123" s="26" t="s">
        <v>17</v>
      </c>
      <c r="N123" s="26" t="s">
        <v>17</v>
      </c>
      <c r="O123" s="27" t="s">
        <v>17</v>
      </c>
      <c r="P123" s="30"/>
      <c r="Q123" s="30"/>
      <c r="R123" s="30"/>
      <c r="S123" s="30"/>
      <c r="T123" s="30"/>
      <c r="U123" s="30"/>
      <c r="V123" s="30"/>
      <c r="W123" s="30"/>
    </row>
    <row r="124" spans="1:23" ht="27" customHeight="1">
      <c r="A124" s="18">
        <v>13518</v>
      </c>
      <c r="B124" s="19" t="s">
        <v>136</v>
      </c>
      <c r="C124" s="20"/>
      <c r="D124" s="21"/>
      <c r="E124" s="21"/>
      <c r="F124" s="21"/>
      <c r="G124" s="21"/>
      <c r="H124" s="21"/>
      <c r="I124" s="21"/>
      <c r="J124" s="21"/>
      <c r="K124" s="23"/>
      <c r="L124" s="26" t="s">
        <v>17</v>
      </c>
      <c r="M124" s="26" t="s">
        <v>17</v>
      </c>
      <c r="N124" s="26" t="s">
        <v>17</v>
      </c>
      <c r="O124" s="27" t="s">
        <v>17</v>
      </c>
      <c r="P124" s="30"/>
      <c r="Q124" s="30"/>
      <c r="R124" s="30"/>
      <c r="S124" s="30"/>
      <c r="T124" s="30"/>
      <c r="U124" s="30"/>
      <c r="V124" s="30"/>
      <c r="W124" s="30"/>
    </row>
    <row r="125" spans="1:23" ht="25.5" customHeight="1">
      <c r="A125" s="18">
        <v>13519</v>
      </c>
      <c r="B125" s="19" t="s">
        <v>137</v>
      </c>
      <c r="C125" s="20"/>
      <c r="D125" s="29">
        <f>H125</f>
        <v>0</v>
      </c>
      <c r="E125" s="29">
        <f>I125</f>
        <v>0</v>
      </c>
      <c r="F125" s="29">
        <f>J125</f>
        <v>0</v>
      </c>
      <c r="G125" s="29">
        <f>K125</f>
        <v>0</v>
      </c>
      <c r="H125" s="33">
        <v>0</v>
      </c>
      <c r="I125" s="33">
        <v>0</v>
      </c>
      <c r="J125" s="33">
        <v>0</v>
      </c>
      <c r="K125" s="34">
        <v>0</v>
      </c>
      <c r="L125" s="26" t="s">
        <v>17</v>
      </c>
      <c r="M125" s="26" t="s">
        <v>17</v>
      </c>
      <c r="N125" s="26" t="s">
        <v>17</v>
      </c>
      <c r="O125" s="27" t="s">
        <v>17</v>
      </c>
      <c r="P125" s="30"/>
      <c r="Q125" s="30"/>
      <c r="R125" s="30"/>
      <c r="S125" s="30"/>
      <c r="T125" s="30"/>
      <c r="U125" s="30"/>
      <c r="V125" s="30"/>
      <c r="W125" s="30"/>
    </row>
    <row r="126" spans="1:23" ht="21" customHeight="1">
      <c r="A126" s="18">
        <v>13520</v>
      </c>
      <c r="B126" s="19" t="s">
        <v>138</v>
      </c>
      <c r="C126" s="20"/>
      <c r="D126" s="29"/>
      <c r="E126" s="29"/>
      <c r="F126" s="29"/>
      <c r="G126" s="29"/>
      <c r="H126" s="29"/>
      <c r="I126" s="29"/>
      <c r="J126" s="29"/>
      <c r="K126" s="78"/>
      <c r="L126" s="26" t="s">
        <v>17</v>
      </c>
      <c r="M126" s="26" t="s">
        <v>17</v>
      </c>
      <c r="N126" s="26" t="s">
        <v>17</v>
      </c>
      <c r="O126" s="27" t="s">
        <v>17</v>
      </c>
      <c r="P126" s="30"/>
      <c r="Q126" s="30"/>
      <c r="R126" s="30"/>
      <c r="S126" s="30"/>
      <c r="T126" s="30"/>
      <c r="U126" s="30"/>
      <c r="V126" s="30"/>
      <c r="W126" s="30"/>
    </row>
    <row r="127" spans="1:23" ht="28.5" customHeight="1">
      <c r="A127" s="18">
        <v>1352</v>
      </c>
      <c r="B127" s="19" t="s">
        <v>139</v>
      </c>
      <c r="C127" s="20"/>
      <c r="D127" s="29">
        <f>H127</f>
        <v>4000</v>
      </c>
      <c r="E127" s="29">
        <f>I127</f>
        <v>4000</v>
      </c>
      <c r="F127" s="29">
        <f>J127</f>
        <v>4000</v>
      </c>
      <c r="G127" s="29">
        <f>K127</f>
        <v>4000</v>
      </c>
      <c r="H127" s="33">
        <v>4000</v>
      </c>
      <c r="I127" s="33">
        <v>4000</v>
      </c>
      <c r="J127" s="33">
        <v>4000</v>
      </c>
      <c r="K127" s="34">
        <v>4000</v>
      </c>
      <c r="L127" s="26" t="s">
        <v>17</v>
      </c>
      <c r="M127" s="26" t="s">
        <v>17</v>
      </c>
      <c r="N127" s="26" t="s">
        <v>17</v>
      </c>
      <c r="O127" s="27" t="s">
        <v>17</v>
      </c>
      <c r="P127" s="30">
        <f>H127</f>
        <v>4000</v>
      </c>
      <c r="Q127" s="30">
        <f>I127-H127</f>
        <v>0</v>
      </c>
      <c r="R127" s="30">
        <f>J127-I127</f>
        <v>0</v>
      </c>
      <c r="S127" s="30">
        <f>K127-J127</f>
        <v>0</v>
      </c>
      <c r="T127" s="30">
        <f>P127/3</f>
        <v>1333.3333333333333</v>
      </c>
      <c r="U127" s="30">
        <f>Q127/3</f>
        <v>0</v>
      </c>
      <c r="V127" s="30">
        <f>R127/3</f>
        <v>0</v>
      </c>
      <c r="W127" s="30">
        <f>S127/3</f>
        <v>0</v>
      </c>
    </row>
    <row r="128" spans="1:23" ht="26.25" customHeight="1">
      <c r="A128" s="18">
        <v>1353</v>
      </c>
      <c r="B128" s="19" t="s">
        <v>140</v>
      </c>
      <c r="C128" s="20"/>
      <c r="D128" s="21"/>
      <c r="E128" s="21"/>
      <c r="F128" s="21"/>
      <c r="G128" s="21"/>
      <c r="H128" s="21"/>
      <c r="I128" s="21"/>
      <c r="J128" s="21"/>
      <c r="K128" s="23"/>
      <c r="L128" s="26" t="s">
        <v>17</v>
      </c>
      <c r="M128" s="26" t="s">
        <v>17</v>
      </c>
      <c r="N128" s="26" t="s">
        <v>17</v>
      </c>
      <c r="O128" s="27" t="s">
        <v>17</v>
      </c>
      <c r="P128" s="30"/>
      <c r="Q128" s="30"/>
      <c r="R128" s="30"/>
      <c r="S128" s="30"/>
      <c r="T128" s="30"/>
      <c r="U128" s="30"/>
      <c r="V128" s="30"/>
      <c r="W128" s="30"/>
    </row>
    <row r="129" spans="1:25" ht="30.75" customHeight="1">
      <c r="A129" s="18">
        <v>1360</v>
      </c>
      <c r="B129" s="19" t="s">
        <v>141</v>
      </c>
      <c r="C129" s="20" t="s">
        <v>142</v>
      </c>
      <c r="D129" s="29">
        <f t="shared" ref="D129:K129" si="38">D130+D131</f>
        <v>100</v>
      </c>
      <c r="E129" s="29">
        <f t="shared" si="38"/>
        <v>100</v>
      </c>
      <c r="F129" s="29">
        <f t="shared" si="38"/>
        <v>100</v>
      </c>
      <c r="G129" s="29">
        <f t="shared" si="38"/>
        <v>100</v>
      </c>
      <c r="H129" s="29">
        <f t="shared" si="38"/>
        <v>100</v>
      </c>
      <c r="I129" s="29">
        <f t="shared" si="38"/>
        <v>100</v>
      </c>
      <c r="J129" s="29">
        <f t="shared" si="38"/>
        <v>100</v>
      </c>
      <c r="K129" s="29">
        <f t="shared" si="38"/>
        <v>100</v>
      </c>
      <c r="L129" s="26" t="s">
        <v>17</v>
      </c>
      <c r="M129" s="26" t="s">
        <v>17</v>
      </c>
      <c r="N129" s="26" t="s">
        <v>17</v>
      </c>
      <c r="O129" s="27" t="s">
        <v>17</v>
      </c>
      <c r="P129" s="30"/>
      <c r="Q129" s="30"/>
      <c r="R129" s="30"/>
      <c r="S129" s="30"/>
      <c r="T129" s="30"/>
      <c r="U129" s="30"/>
      <c r="V129" s="30"/>
      <c r="W129" s="30"/>
    </row>
    <row r="130" spans="1:25" ht="43.5" customHeight="1">
      <c r="A130" s="18">
        <v>1361</v>
      </c>
      <c r="B130" s="19" t="s">
        <v>143</v>
      </c>
      <c r="C130" s="20"/>
      <c r="D130" s="29">
        <f>H130</f>
        <v>100</v>
      </c>
      <c r="E130" s="29">
        <f>I130</f>
        <v>100</v>
      </c>
      <c r="F130" s="29">
        <f>J130</f>
        <v>100</v>
      </c>
      <c r="G130" s="29">
        <f>K130</f>
        <v>100</v>
      </c>
      <c r="H130" s="33">
        <v>100</v>
      </c>
      <c r="I130" s="33">
        <v>100</v>
      </c>
      <c r="J130" s="33">
        <v>100</v>
      </c>
      <c r="K130" s="34">
        <v>100</v>
      </c>
      <c r="L130" s="26" t="s">
        <v>17</v>
      </c>
      <c r="M130" s="26" t="s">
        <v>17</v>
      </c>
      <c r="N130" s="26" t="s">
        <v>17</v>
      </c>
      <c r="O130" s="27" t="s">
        <v>17</v>
      </c>
      <c r="P130" s="30">
        <f>H130</f>
        <v>100</v>
      </c>
      <c r="Q130" s="30">
        <f>I130-H130</f>
        <v>0</v>
      </c>
      <c r="R130" s="30">
        <f>J130-I130</f>
        <v>0</v>
      </c>
      <c r="S130" s="30">
        <f>K130-J130</f>
        <v>0</v>
      </c>
      <c r="T130" s="30">
        <f>P130/3</f>
        <v>33.333333333333336</v>
      </c>
      <c r="U130" s="30">
        <f>Q130/3</f>
        <v>0</v>
      </c>
      <c r="V130" s="30">
        <f>R130/3</f>
        <v>0</v>
      </c>
      <c r="W130" s="30">
        <f>S130/3</f>
        <v>0</v>
      </c>
    </row>
    <row r="131" spans="1:25" ht="37.5" customHeight="1">
      <c r="A131" s="18">
        <v>1362</v>
      </c>
      <c r="B131" s="19" t="s">
        <v>144</v>
      </c>
      <c r="C131" s="20"/>
      <c r="D131" s="21"/>
      <c r="E131" s="21"/>
      <c r="F131" s="21"/>
      <c r="G131" s="21"/>
      <c r="H131" s="21"/>
      <c r="I131" s="21"/>
      <c r="J131" s="21"/>
      <c r="K131" s="23"/>
      <c r="L131" s="26" t="s">
        <v>17</v>
      </c>
      <c r="M131" s="26" t="s">
        <v>17</v>
      </c>
      <c r="N131" s="26" t="s">
        <v>17</v>
      </c>
      <c r="O131" s="27" t="s">
        <v>17</v>
      </c>
      <c r="P131" s="30"/>
      <c r="Q131" s="30"/>
      <c r="R131" s="30"/>
      <c r="S131" s="30"/>
      <c r="T131" s="30"/>
      <c r="U131" s="30"/>
      <c r="V131" s="30"/>
      <c r="W131" s="30"/>
    </row>
    <row r="132" spans="1:25" ht="33.75" customHeight="1">
      <c r="A132" s="18">
        <v>1370</v>
      </c>
      <c r="B132" s="19" t="s">
        <v>145</v>
      </c>
      <c r="C132" s="20" t="s">
        <v>146</v>
      </c>
      <c r="D132" s="21"/>
      <c r="E132" s="21"/>
      <c r="F132" s="21"/>
      <c r="G132" s="21"/>
      <c r="H132" s="21"/>
      <c r="I132" s="21"/>
      <c r="J132" s="21"/>
      <c r="K132" s="23"/>
      <c r="L132" s="26" t="s">
        <v>17</v>
      </c>
      <c r="M132" s="26" t="s">
        <v>17</v>
      </c>
      <c r="N132" s="26" t="s">
        <v>17</v>
      </c>
      <c r="O132" s="27" t="s">
        <v>17</v>
      </c>
      <c r="P132" s="30"/>
      <c r="Q132" s="30"/>
      <c r="R132" s="30"/>
      <c r="S132" s="30"/>
      <c r="T132" s="30"/>
      <c r="U132" s="30"/>
      <c r="V132" s="30"/>
      <c r="W132" s="30"/>
    </row>
    <row r="133" spans="1:25" ht="41.25" customHeight="1">
      <c r="A133" s="18">
        <v>1371</v>
      </c>
      <c r="B133" s="19" t="s">
        <v>147</v>
      </c>
      <c r="C133" s="20"/>
      <c r="D133" s="21"/>
      <c r="E133" s="21"/>
      <c r="F133" s="21"/>
      <c r="G133" s="21"/>
      <c r="H133" s="21"/>
      <c r="I133" s="21"/>
      <c r="J133" s="21"/>
      <c r="K133" s="23"/>
      <c r="L133" s="26" t="s">
        <v>17</v>
      </c>
      <c r="M133" s="26" t="s">
        <v>17</v>
      </c>
      <c r="N133" s="26" t="s">
        <v>17</v>
      </c>
      <c r="O133" s="27" t="s">
        <v>17</v>
      </c>
      <c r="P133" s="30"/>
      <c r="Q133" s="30"/>
      <c r="R133" s="30"/>
      <c r="S133" s="30"/>
      <c r="T133" s="30"/>
      <c r="U133" s="30"/>
      <c r="V133" s="30"/>
      <c r="W133" s="30"/>
    </row>
    <row r="134" spans="1:25" ht="32.25" customHeight="1">
      <c r="A134" s="18">
        <v>1372</v>
      </c>
      <c r="B134" s="19" t="s">
        <v>148</v>
      </c>
      <c r="C134" s="20"/>
      <c r="D134" s="21"/>
      <c r="E134" s="21"/>
      <c r="F134" s="21"/>
      <c r="G134" s="21"/>
      <c r="H134" s="21"/>
      <c r="I134" s="21"/>
      <c r="J134" s="21"/>
      <c r="K134" s="23"/>
      <c r="L134" s="26" t="s">
        <v>17</v>
      </c>
      <c r="M134" s="26" t="s">
        <v>17</v>
      </c>
      <c r="N134" s="26" t="s">
        <v>17</v>
      </c>
      <c r="O134" s="27" t="s">
        <v>17</v>
      </c>
      <c r="P134" s="30"/>
      <c r="Q134" s="30"/>
      <c r="R134" s="30"/>
      <c r="S134" s="30"/>
      <c r="T134" s="30"/>
      <c r="U134" s="30"/>
      <c r="V134" s="30"/>
      <c r="W134" s="30"/>
    </row>
    <row r="135" spans="1:25" ht="42" customHeight="1">
      <c r="A135" s="18">
        <v>1380</v>
      </c>
      <c r="B135" s="19" t="s">
        <v>149</v>
      </c>
      <c r="C135" s="20" t="s">
        <v>150</v>
      </c>
      <c r="D135" s="21">
        <f>D136+D137</f>
        <v>250578.5238</v>
      </c>
      <c r="E135" s="21">
        <f>E136+E137</f>
        <v>756773.9645</v>
      </c>
      <c r="F135" s="21">
        <f>F136+F137</f>
        <v>931827.99430000002</v>
      </c>
      <c r="G135" s="21">
        <f>G136+G137</f>
        <v>963077.99430000002</v>
      </c>
      <c r="H135" s="21" t="s">
        <v>17</v>
      </c>
      <c r="I135" s="21" t="s">
        <v>17</v>
      </c>
      <c r="J135" s="21" t="s">
        <v>17</v>
      </c>
      <c r="K135" s="23" t="s">
        <v>17</v>
      </c>
      <c r="L135" s="26">
        <f>L136+L137</f>
        <v>250578.5238</v>
      </c>
      <c r="M135" s="26">
        <f>M136+M137</f>
        <v>756773.9645</v>
      </c>
      <c r="N135" s="26">
        <f>N136+N137</f>
        <v>931827.99430000002</v>
      </c>
      <c r="O135" s="27">
        <f>O136+O137</f>
        <v>963077.99430000002</v>
      </c>
      <c r="P135" s="30"/>
      <c r="Q135" s="30"/>
      <c r="R135" s="30"/>
      <c r="S135" s="30"/>
      <c r="T135" s="30"/>
      <c r="U135" s="30"/>
      <c r="V135" s="30"/>
      <c r="W135" s="30"/>
    </row>
    <row r="136" spans="1:25" ht="84" customHeight="1">
      <c r="A136" s="18">
        <v>1381</v>
      </c>
      <c r="B136" s="19" t="s">
        <v>151</v>
      </c>
      <c r="C136" s="20"/>
      <c r="D136" s="21">
        <f t="shared" ref="D136:G137" si="39">L136</f>
        <v>85750</v>
      </c>
      <c r="E136" s="21">
        <f t="shared" si="39"/>
        <v>85750</v>
      </c>
      <c r="F136" s="21">
        <f t="shared" si="39"/>
        <v>85750</v>
      </c>
      <c r="G136" s="21">
        <f t="shared" si="39"/>
        <v>85750</v>
      </c>
      <c r="H136" s="21" t="s">
        <v>17</v>
      </c>
      <c r="I136" s="21" t="s">
        <v>17</v>
      </c>
      <c r="J136" s="21" t="s">
        <v>17</v>
      </c>
      <c r="K136" s="23" t="s">
        <v>17</v>
      </c>
      <c r="L136" s="27">
        <v>85750</v>
      </c>
      <c r="M136" s="27">
        <v>85750</v>
      </c>
      <c r="N136" s="27">
        <v>85750</v>
      </c>
      <c r="O136" s="27">
        <v>85750</v>
      </c>
      <c r="P136" s="30"/>
      <c r="Q136" s="30"/>
      <c r="R136" s="30"/>
      <c r="S136" s="30"/>
      <c r="T136" s="30"/>
      <c r="U136" s="30"/>
      <c r="V136" s="30"/>
      <c r="W136" s="30"/>
    </row>
    <row r="137" spans="1:25" ht="75" customHeight="1">
      <c r="A137" s="18">
        <v>1382</v>
      </c>
      <c r="B137" s="19" t="s">
        <v>152</v>
      </c>
      <c r="C137" s="20"/>
      <c r="D137" s="21">
        <f t="shared" si="39"/>
        <v>164828.5238</v>
      </c>
      <c r="E137" s="21">
        <f t="shared" si="39"/>
        <v>671023.9645</v>
      </c>
      <c r="F137" s="21">
        <f t="shared" si="39"/>
        <v>846077.99430000002</v>
      </c>
      <c r="G137" s="21">
        <f t="shared" si="39"/>
        <v>877327.99430000002</v>
      </c>
      <c r="H137" s="21" t="s">
        <v>17</v>
      </c>
      <c r="I137" s="21" t="s">
        <v>17</v>
      </c>
      <c r="J137" s="21" t="s">
        <v>17</v>
      </c>
      <c r="K137" s="23" t="s">
        <v>17</v>
      </c>
      <c r="L137" s="57">
        <v>164828.5238</v>
      </c>
      <c r="M137" s="57">
        <v>671023.9645</v>
      </c>
      <c r="N137" s="57">
        <v>846077.99430000002</v>
      </c>
      <c r="O137" s="88">
        <v>877327.99430000002</v>
      </c>
      <c r="P137" s="30"/>
      <c r="Q137" s="30"/>
      <c r="R137" s="30"/>
      <c r="S137" s="30"/>
      <c r="T137" s="30"/>
      <c r="U137" s="30"/>
      <c r="V137" s="30"/>
      <c r="W137" s="30"/>
    </row>
    <row r="138" spans="1:25" ht="21" customHeight="1">
      <c r="A138" s="18">
        <v>1390</v>
      </c>
      <c r="B138" s="19" t="s">
        <v>153</v>
      </c>
      <c r="C138" s="20" t="s">
        <v>154</v>
      </c>
      <c r="D138" s="29">
        <f>D139+D140+D141</f>
        <v>38000</v>
      </c>
      <c r="E138" s="29">
        <f>E139+E140+E141</f>
        <v>97044</v>
      </c>
      <c r="F138" s="29">
        <f>F139+F140+F141</f>
        <v>118184.26</v>
      </c>
      <c r="G138" s="29">
        <f>G139+G140+G141</f>
        <v>169726.04699999999</v>
      </c>
      <c r="H138" s="29">
        <f>H141</f>
        <v>3000</v>
      </c>
      <c r="I138" s="29">
        <f>I141</f>
        <v>14044</v>
      </c>
      <c r="J138" s="29">
        <f>J141</f>
        <v>15184.26</v>
      </c>
      <c r="K138" s="78">
        <f>K141</f>
        <v>16726.046999999999</v>
      </c>
      <c r="L138" s="25">
        <f>L139+L140+L141</f>
        <v>35000</v>
      </c>
      <c r="M138" s="25">
        <f>M139+M140+M141</f>
        <v>83000</v>
      </c>
      <c r="N138" s="25">
        <f>N139+N140+N141</f>
        <v>103000</v>
      </c>
      <c r="O138" s="46">
        <f>O139+O140+O141</f>
        <v>153000</v>
      </c>
      <c r="P138" s="30"/>
      <c r="Q138" s="30"/>
      <c r="R138" s="30"/>
      <c r="S138" s="30"/>
      <c r="T138" s="30"/>
      <c r="U138" s="30"/>
      <c r="V138" s="30"/>
      <c r="W138" s="30"/>
    </row>
    <row r="139" spans="1:25" ht="21.75" customHeight="1">
      <c r="A139" s="18">
        <v>1391</v>
      </c>
      <c r="B139" s="19" t="s">
        <v>155</v>
      </c>
      <c r="C139" s="20"/>
      <c r="D139" s="29"/>
      <c r="E139" s="29"/>
      <c r="F139" s="29"/>
      <c r="G139" s="29"/>
      <c r="H139" s="29" t="s">
        <v>17</v>
      </c>
      <c r="I139" s="29" t="s">
        <v>17</v>
      </c>
      <c r="J139" s="29" t="s">
        <v>17</v>
      </c>
      <c r="K139" s="78" t="s">
        <v>17</v>
      </c>
      <c r="L139" s="25"/>
      <c r="M139" s="25"/>
      <c r="N139" s="25"/>
      <c r="O139" s="46"/>
      <c r="P139" s="30"/>
      <c r="Q139" s="30"/>
      <c r="R139" s="30"/>
      <c r="S139" s="30"/>
      <c r="T139" s="30"/>
      <c r="U139" s="30"/>
      <c r="V139" s="30"/>
      <c r="W139" s="30"/>
    </row>
    <row r="140" spans="1:25" ht="22.5" customHeight="1">
      <c r="A140" s="18">
        <v>1392</v>
      </c>
      <c r="B140" s="19" t="s">
        <v>156</v>
      </c>
      <c r="C140" s="20"/>
      <c r="D140" s="29">
        <f>L140</f>
        <v>35000</v>
      </c>
      <c r="E140" s="29">
        <f>M140</f>
        <v>83000</v>
      </c>
      <c r="F140" s="29">
        <f>N140</f>
        <v>103000</v>
      </c>
      <c r="G140" s="29">
        <f>O140</f>
        <v>153000</v>
      </c>
      <c r="H140" s="29" t="s">
        <v>17</v>
      </c>
      <c r="I140" s="29" t="s">
        <v>17</v>
      </c>
      <c r="J140" s="29" t="s">
        <v>17</v>
      </c>
      <c r="K140" s="78"/>
      <c r="L140" s="30">
        <v>35000</v>
      </c>
      <c r="M140" s="30">
        <v>83000</v>
      </c>
      <c r="N140" s="29">
        <v>103000</v>
      </c>
      <c r="O140" s="89">
        <v>153000</v>
      </c>
      <c r="P140" s="30"/>
      <c r="Q140" s="30"/>
      <c r="R140" s="30"/>
      <c r="S140" s="30"/>
      <c r="T140" s="30"/>
      <c r="U140" s="30"/>
      <c r="V140" s="30"/>
      <c r="W140" s="30"/>
      <c r="Y140" s="90"/>
    </row>
    <row r="141" spans="1:25" ht="24" customHeight="1">
      <c r="A141" s="18">
        <v>1393</v>
      </c>
      <c r="B141" s="19" t="s">
        <v>157</v>
      </c>
      <c r="C141" s="20"/>
      <c r="D141" s="29">
        <f>H141</f>
        <v>3000</v>
      </c>
      <c r="E141" s="29">
        <f>I141</f>
        <v>14044</v>
      </c>
      <c r="F141" s="29">
        <f>J141</f>
        <v>15184.26</v>
      </c>
      <c r="G141" s="29">
        <f>K141</f>
        <v>16726.046999999999</v>
      </c>
      <c r="H141" s="33">
        <v>3000</v>
      </c>
      <c r="I141" s="33">
        <v>14044</v>
      </c>
      <c r="J141" s="33">
        <v>15184.26</v>
      </c>
      <c r="K141" s="34">
        <v>16726.046999999999</v>
      </c>
      <c r="L141" s="25"/>
      <c r="M141" s="25"/>
      <c r="N141" s="25"/>
      <c r="O141" s="46"/>
      <c r="P141" s="30">
        <f>H141</f>
        <v>3000</v>
      </c>
      <c r="Q141" s="30">
        <f>I141-H141</f>
        <v>11044</v>
      </c>
      <c r="R141" s="30">
        <f>J141-I141</f>
        <v>1140.2600000000002</v>
      </c>
      <c r="S141" s="30">
        <f>K141-J141</f>
        <v>1541.7869999999984</v>
      </c>
      <c r="T141" s="30">
        <f>P141/3</f>
        <v>1000</v>
      </c>
      <c r="U141" s="30">
        <f>Q141/3</f>
        <v>3681.3333333333335</v>
      </c>
      <c r="V141" s="30">
        <f>R141/3</f>
        <v>380.08666666666676</v>
      </c>
      <c r="W141" s="30">
        <f>S141/3</f>
        <v>513.92899999999952</v>
      </c>
    </row>
    <row r="142" spans="1:25" ht="21" customHeight="1">
      <c r="A142" s="91"/>
      <c r="B142" s="92" t="s">
        <v>158</v>
      </c>
      <c r="C142" s="93"/>
      <c r="D142" s="94">
        <f>H142+L142</f>
        <v>155671.9111</v>
      </c>
      <c r="E142" s="94">
        <f>I142+M142</f>
        <v>155671.9111</v>
      </c>
      <c r="F142" s="94">
        <f>J142+N142</f>
        <v>155671.9111</v>
      </c>
      <c r="G142" s="94">
        <f>K142+O142</f>
        <v>155671.9111</v>
      </c>
      <c r="H142" s="95">
        <v>3830.9304000000002</v>
      </c>
      <c r="I142" s="95">
        <v>3830.9304000000002</v>
      </c>
      <c r="J142" s="95">
        <v>3830.9304000000002</v>
      </c>
      <c r="K142" s="95">
        <f>'[1]hatvac 4'!E23</f>
        <v>3830.9303999999993</v>
      </c>
      <c r="L142" s="95">
        <v>151840.98069999999</v>
      </c>
      <c r="M142" s="95">
        <v>151840.98069999999</v>
      </c>
      <c r="N142" s="95">
        <v>151840.98069999999</v>
      </c>
      <c r="O142" s="95">
        <f>'[1]hatvac 4'!F23</f>
        <v>151840.98069999999</v>
      </c>
      <c r="P142" s="30"/>
      <c r="Q142" s="30"/>
      <c r="R142" s="30"/>
      <c r="S142" s="30"/>
      <c r="T142" s="30"/>
      <c r="U142" s="30"/>
      <c r="V142" s="30"/>
      <c r="W142" s="30"/>
    </row>
    <row r="143" spans="1:25" ht="33" hidden="1" customHeight="1">
      <c r="A143" s="91"/>
      <c r="B143" s="92" t="s">
        <v>159</v>
      </c>
      <c r="C143" s="93"/>
      <c r="D143" s="94">
        <f t="shared" ref="D143:K143" si="40">D8+D142</f>
        <v>994063.99049999996</v>
      </c>
      <c r="E143" s="94">
        <f>E8+E142-E140</f>
        <v>2106624.3262</v>
      </c>
      <c r="F143" s="94">
        <f>F8+F142-F140</f>
        <v>3023195.1885000002</v>
      </c>
      <c r="G143" s="96">
        <f t="shared" si="40"/>
        <v>3777879.4124000003</v>
      </c>
      <c r="H143" s="96">
        <f>H8+H142</f>
        <v>268953.70050000004</v>
      </c>
      <c r="I143" s="96">
        <f t="shared" si="40"/>
        <v>520506.09550000005</v>
      </c>
      <c r="J143" s="96">
        <f t="shared" si="40"/>
        <v>727995.46949999989</v>
      </c>
      <c r="K143" s="97">
        <f t="shared" si="40"/>
        <v>941845.53740000003</v>
      </c>
      <c r="L143" s="98">
        <f>L8+L142</f>
        <v>760110.28999999992</v>
      </c>
      <c r="M143" s="98">
        <f>M8+M142</f>
        <v>1669118.2307</v>
      </c>
      <c r="N143" s="98">
        <f>N8+N142</f>
        <v>2398199.719</v>
      </c>
      <c r="O143" s="98">
        <f>O8+O142</f>
        <v>2989033.875</v>
      </c>
      <c r="P143" s="30"/>
      <c r="Q143" s="30"/>
      <c r="R143" s="30"/>
      <c r="S143" s="30"/>
      <c r="T143" s="30"/>
      <c r="U143" s="30"/>
      <c r="V143" s="30"/>
      <c r="W143" s="30"/>
    </row>
    <row r="144" spans="1:25" s="105" customFormat="1" ht="12" hidden="1" customHeight="1">
      <c r="A144" s="99"/>
      <c r="B144" s="100"/>
      <c r="C144" s="101"/>
      <c r="D144" s="102"/>
      <c r="E144" s="102"/>
      <c r="F144" s="102"/>
      <c r="G144" s="102"/>
      <c r="H144" s="102"/>
      <c r="I144" s="102"/>
      <c r="J144" s="102"/>
      <c r="K144" s="103"/>
      <c r="L144" s="102"/>
      <c r="M144" s="102"/>
      <c r="N144" s="102"/>
      <c r="O144" s="104"/>
    </row>
    <row r="145" spans="1:15" s="105" customFormat="1" ht="16.5" hidden="1" customHeight="1">
      <c r="A145" s="106"/>
      <c r="D145" s="107">
        <f>D143-'[1]caxseri erbashx'!G10</f>
        <v>8999.9999999998836</v>
      </c>
      <c r="E145" s="108">
        <f>E143-'[1]caxseri erbashx'!H10</f>
        <v>8999.999700000044</v>
      </c>
      <c r="F145" s="107">
        <f>F143-'[1]caxseri erbashx'!I10</f>
        <v>9000</v>
      </c>
      <c r="G145" s="107">
        <f>G143-'[1]caxseri erbashx'!J10</f>
        <v>0</v>
      </c>
      <c r="H145" s="107">
        <f>H143-'[1]caxseri erbashx'!K10</f>
        <v>9000.0000000000582</v>
      </c>
      <c r="I145" s="107">
        <f>I143-'[1]caxseri erbashx'!L10</f>
        <v>9000.0000000000582</v>
      </c>
      <c r="J145" s="107">
        <f>J143-'[1]caxseri erbashx'!M10</f>
        <v>8999.9999999998836</v>
      </c>
      <c r="K145" s="108">
        <f>K143-'[1]caxseri erbashx'!N10</f>
        <v>0</v>
      </c>
      <c r="L145" s="109">
        <f>L143-'[1]caxseri erbashx'!O10</f>
        <v>0</v>
      </c>
      <c r="M145" s="110">
        <f>M143-'[1]caxseri erbashx'!P10</f>
        <v>-2.9999995604157448E-4</v>
      </c>
      <c r="N145" s="111">
        <f>N143-'[1]caxseri erbashx'!Q10</f>
        <v>0</v>
      </c>
      <c r="O145" s="112">
        <f>O143-'[1]caxseri erbashx'!R10</f>
        <v>0</v>
      </c>
    </row>
    <row r="146" spans="1:15" s="113" customFormat="1" ht="8.25" customHeight="1">
      <c r="B146" s="114"/>
      <c r="C146" s="115"/>
      <c r="D146" s="116"/>
      <c r="E146" s="116"/>
      <c r="F146" s="116"/>
      <c r="G146" s="116"/>
    </row>
    <row r="147" spans="1:15" s="113" customFormat="1" ht="15" customHeight="1">
      <c r="A147" s="117" t="s">
        <v>160</v>
      </c>
      <c r="B147" s="114"/>
      <c r="C147" s="115"/>
      <c r="D147" s="116"/>
      <c r="E147" s="116"/>
      <c r="F147" s="116"/>
      <c r="G147" s="116"/>
      <c r="H147" s="107"/>
      <c r="I147" s="118"/>
    </row>
    <row r="148" spans="1:15" s="113" customFormat="1" ht="12.75" customHeight="1">
      <c r="A148" s="119" t="s">
        <v>161</v>
      </c>
      <c r="B148" s="114"/>
      <c r="C148" s="115"/>
      <c r="D148" s="116"/>
      <c r="E148" s="116"/>
      <c r="F148" s="116"/>
      <c r="G148" s="116"/>
    </row>
    <row r="149" spans="1:15" s="113" customFormat="1" ht="1.5" hidden="1" customHeight="1">
      <c r="A149" s="120"/>
      <c r="B149" s="114"/>
      <c r="C149" s="115"/>
      <c r="D149" s="116"/>
      <c r="E149" s="116"/>
      <c r="F149" s="116"/>
      <c r="G149" s="116"/>
    </row>
    <row r="150" spans="1:15" s="113" customFormat="1" ht="12.75" customHeight="1">
      <c r="A150" s="121" t="s">
        <v>162</v>
      </c>
      <c r="B150" s="114"/>
      <c r="C150" s="115"/>
      <c r="D150" s="116"/>
      <c r="E150" s="116"/>
      <c r="F150" s="116"/>
      <c r="G150" s="116"/>
      <c r="H150" s="118"/>
    </row>
    <row r="151" spans="1:15" s="113" customFormat="1" ht="15" hidden="1" customHeight="1">
      <c r="A151" s="122"/>
      <c r="B151" s="114"/>
      <c r="C151" s="115"/>
      <c r="D151" s="116"/>
      <c r="E151" s="116"/>
      <c r="F151" s="116"/>
      <c r="G151" s="116"/>
    </row>
    <row r="152" spans="1:15" s="113" customFormat="1" ht="12.75" customHeight="1">
      <c r="A152" s="123" t="s">
        <v>163</v>
      </c>
      <c r="B152" s="114"/>
      <c r="C152" s="115"/>
      <c r="D152" s="116"/>
      <c r="E152" s="116"/>
      <c r="F152" s="116"/>
      <c r="G152" s="116"/>
      <c r="I152" s="124"/>
    </row>
    <row r="153" spans="1:15" s="113" customFormat="1" ht="11.25" customHeight="1">
      <c r="A153" s="123" t="s">
        <v>164</v>
      </c>
      <c r="B153" s="114"/>
      <c r="C153" s="115"/>
      <c r="D153" s="116"/>
      <c r="E153" s="116"/>
      <c r="F153" s="116"/>
      <c r="G153" s="116"/>
      <c r="I153" s="124"/>
    </row>
    <row r="154" spans="1:15" s="113" customFormat="1" ht="15" customHeight="1">
      <c r="A154" s="125"/>
      <c r="B154" s="114"/>
      <c r="C154" s="115"/>
      <c r="D154" s="116"/>
      <c r="E154" s="116"/>
      <c r="F154" s="116"/>
      <c r="G154" s="116"/>
    </row>
    <row r="155" spans="1:15" s="113" customFormat="1" ht="15" customHeight="1">
      <c r="B155" s="114"/>
      <c r="C155" s="115"/>
      <c r="D155" s="116"/>
      <c r="E155" s="116"/>
      <c r="F155" s="116"/>
      <c r="G155" s="116"/>
    </row>
    <row r="156" spans="1:15" ht="21" customHeight="1"/>
    <row r="157" spans="1:15" ht="21" customHeight="1"/>
    <row r="158" spans="1:15" ht="21" customHeight="1"/>
    <row r="159" spans="1:15" ht="21" customHeight="1"/>
    <row r="160" spans="1:15" ht="21" customHeight="1"/>
  </sheetData>
  <mergeCells count="9">
    <mergeCell ref="A1:O1"/>
    <mergeCell ref="A2:O2"/>
    <mergeCell ref="A3:O3"/>
    <mergeCell ref="A5:A6"/>
    <mergeCell ref="B5:B6"/>
    <mergeCell ref="C5:C6"/>
    <mergeCell ref="D5:G5"/>
    <mergeCell ref="H5:K5"/>
    <mergeCell ref="L5:O5"/>
  </mergeCells>
  <pageMargins left="0.42" right="0.24" top="0.22" bottom="0.31" header="0.2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21"/>
  <sheetViews>
    <sheetView zoomScale="160" zoomScaleNormal="160" workbookViewId="0">
      <selection activeCell="G7" sqref="G7:J7"/>
    </sheetView>
  </sheetViews>
  <sheetFormatPr defaultRowHeight="12.75"/>
  <cols>
    <col min="1" max="1" width="3.5703125" style="352" customWidth="1"/>
    <col min="2" max="3" width="2.7109375" style="347" customWidth="1"/>
    <col min="4" max="4" width="3.42578125" style="347" customWidth="1"/>
    <col min="5" max="5" width="22.28515625" style="484" customWidth="1"/>
    <col min="6" max="6" width="6.5703125" style="347" hidden="1" customWidth="1"/>
    <col min="7" max="7" width="8.5703125" style="347" customWidth="1"/>
    <col min="8" max="8" width="9.28515625" style="347" customWidth="1"/>
    <col min="9" max="9" width="9.7109375" style="347" customWidth="1"/>
    <col min="10" max="10" width="10.5703125" style="347" customWidth="1"/>
    <col min="11" max="11" width="9.5703125" style="347" customWidth="1"/>
    <col min="12" max="12" width="9.7109375" style="347" customWidth="1"/>
    <col min="13" max="13" width="9.42578125" style="347" customWidth="1"/>
    <col min="14" max="14" width="9.85546875" style="347" customWidth="1"/>
    <col min="15" max="15" width="8.7109375" style="347" customWidth="1"/>
    <col min="16" max="16" width="8.85546875" style="347" customWidth="1"/>
    <col min="17" max="17" width="8.5703125" style="347" customWidth="1"/>
    <col min="18" max="18" width="9.140625" style="347" customWidth="1"/>
    <col min="19" max="19" width="15" style="347" customWidth="1"/>
    <col min="20" max="20" width="12.7109375" style="347" customWidth="1"/>
    <col min="21" max="21" width="12.28515625" style="347" customWidth="1"/>
    <col min="22" max="22" width="11.5703125" style="347" bestFit="1" customWidth="1"/>
    <col min="23" max="256" width="9.140625" style="347"/>
    <col min="257" max="257" width="3.5703125" style="347" customWidth="1"/>
    <col min="258" max="259" width="2.7109375" style="347" customWidth="1"/>
    <col min="260" max="260" width="3.42578125" style="347" customWidth="1"/>
    <col min="261" max="261" width="22.28515625" style="347" customWidth="1"/>
    <col min="262" max="262" width="0" style="347" hidden="1" customWidth="1"/>
    <col min="263" max="263" width="8.5703125" style="347" customWidth="1"/>
    <col min="264" max="264" width="9.28515625" style="347" customWidth="1"/>
    <col min="265" max="265" width="9.7109375" style="347" customWidth="1"/>
    <col min="266" max="266" width="10.5703125" style="347" customWidth="1"/>
    <col min="267" max="267" width="9.5703125" style="347" customWidth="1"/>
    <col min="268" max="268" width="9.7109375" style="347" customWidth="1"/>
    <col min="269" max="269" width="9.42578125" style="347" customWidth="1"/>
    <col min="270" max="270" width="9.85546875" style="347" customWidth="1"/>
    <col min="271" max="271" width="8.7109375" style="347" customWidth="1"/>
    <col min="272" max="272" width="8.85546875" style="347" customWidth="1"/>
    <col min="273" max="273" width="8.5703125" style="347" customWidth="1"/>
    <col min="274" max="274" width="9.140625" style="347" customWidth="1"/>
    <col min="275" max="275" width="15" style="347" customWidth="1"/>
    <col min="276" max="276" width="12.7109375" style="347" customWidth="1"/>
    <col min="277" max="277" width="12.28515625" style="347" customWidth="1"/>
    <col min="278" max="278" width="11.5703125" style="347" bestFit="1" customWidth="1"/>
    <col min="279" max="512" width="9.140625" style="347"/>
    <col min="513" max="513" width="3.5703125" style="347" customWidth="1"/>
    <col min="514" max="515" width="2.7109375" style="347" customWidth="1"/>
    <col min="516" max="516" width="3.42578125" style="347" customWidth="1"/>
    <col min="517" max="517" width="22.28515625" style="347" customWidth="1"/>
    <col min="518" max="518" width="0" style="347" hidden="1" customWidth="1"/>
    <col min="519" max="519" width="8.5703125" style="347" customWidth="1"/>
    <col min="520" max="520" width="9.28515625" style="347" customWidth="1"/>
    <col min="521" max="521" width="9.7109375" style="347" customWidth="1"/>
    <col min="522" max="522" width="10.5703125" style="347" customWidth="1"/>
    <col min="523" max="523" width="9.5703125" style="347" customWidth="1"/>
    <col min="524" max="524" width="9.7109375" style="347" customWidth="1"/>
    <col min="525" max="525" width="9.42578125" style="347" customWidth="1"/>
    <col min="526" max="526" width="9.85546875" style="347" customWidth="1"/>
    <col min="527" max="527" width="8.7109375" style="347" customWidth="1"/>
    <col min="528" max="528" width="8.85546875" style="347" customWidth="1"/>
    <col min="529" max="529" width="8.5703125" style="347" customWidth="1"/>
    <col min="530" max="530" width="9.140625" style="347" customWidth="1"/>
    <col min="531" max="531" width="15" style="347" customWidth="1"/>
    <col min="532" max="532" width="12.7109375" style="347" customWidth="1"/>
    <col min="533" max="533" width="12.28515625" style="347" customWidth="1"/>
    <col min="534" max="534" width="11.5703125" style="347" bestFit="1" customWidth="1"/>
    <col min="535" max="768" width="9.140625" style="347"/>
    <col min="769" max="769" width="3.5703125" style="347" customWidth="1"/>
    <col min="770" max="771" width="2.7109375" style="347" customWidth="1"/>
    <col min="772" max="772" width="3.42578125" style="347" customWidth="1"/>
    <col min="773" max="773" width="22.28515625" style="347" customWidth="1"/>
    <col min="774" max="774" width="0" style="347" hidden="1" customWidth="1"/>
    <col min="775" max="775" width="8.5703125" style="347" customWidth="1"/>
    <col min="776" max="776" width="9.28515625" style="347" customWidth="1"/>
    <col min="777" max="777" width="9.7109375" style="347" customWidth="1"/>
    <col min="778" max="778" width="10.5703125" style="347" customWidth="1"/>
    <col min="779" max="779" width="9.5703125" style="347" customWidth="1"/>
    <col min="780" max="780" width="9.7109375" style="347" customWidth="1"/>
    <col min="781" max="781" width="9.42578125" style="347" customWidth="1"/>
    <col min="782" max="782" width="9.85546875" style="347" customWidth="1"/>
    <col min="783" max="783" width="8.7109375" style="347" customWidth="1"/>
    <col min="784" max="784" width="8.85546875" style="347" customWidth="1"/>
    <col min="785" max="785" width="8.5703125" style="347" customWidth="1"/>
    <col min="786" max="786" width="9.140625" style="347" customWidth="1"/>
    <col min="787" max="787" width="15" style="347" customWidth="1"/>
    <col min="788" max="788" width="12.7109375" style="347" customWidth="1"/>
    <col min="789" max="789" width="12.28515625" style="347" customWidth="1"/>
    <col min="790" max="790" width="11.5703125" style="347" bestFit="1" customWidth="1"/>
    <col min="791" max="1024" width="9.140625" style="347"/>
    <col min="1025" max="1025" width="3.5703125" style="347" customWidth="1"/>
    <col min="1026" max="1027" width="2.7109375" style="347" customWidth="1"/>
    <col min="1028" max="1028" width="3.42578125" style="347" customWidth="1"/>
    <col min="1029" max="1029" width="22.28515625" style="347" customWidth="1"/>
    <col min="1030" max="1030" width="0" style="347" hidden="1" customWidth="1"/>
    <col min="1031" max="1031" width="8.5703125" style="347" customWidth="1"/>
    <col min="1032" max="1032" width="9.28515625" style="347" customWidth="1"/>
    <col min="1033" max="1033" width="9.7109375" style="347" customWidth="1"/>
    <col min="1034" max="1034" width="10.5703125" style="347" customWidth="1"/>
    <col min="1035" max="1035" width="9.5703125" style="347" customWidth="1"/>
    <col min="1036" max="1036" width="9.7109375" style="347" customWidth="1"/>
    <col min="1037" max="1037" width="9.42578125" style="347" customWidth="1"/>
    <col min="1038" max="1038" width="9.85546875" style="347" customWidth="1"/>
    <col min="1039" max="1039" width="8.7109375" style="347" customWidth="1"/>
    <col min="1040" max="1040" width="8.85546875" style="347" customWidth="1"/>
    <col min="1041" max="1041" width="8.5703125" style="347" customWidth="1"/>
    <col min="1042" max="1042" width="9.140625" style="347" customWidth="1"/>
    <col min="1043" max="1043" width="15" style="347" customWidth="1"/>
    <col min="1044" max="1044" width="12.7109375" style="347" customWidth="1"/>
    <col min="1045" max="1045" width="12.28515625" style="347" customWidth="1"/>
    <col min="1046" max="1046" width="11.5703125" style="347" bestFit="1" customWidth="1"/>
    <col min="1047" max="1280" width="9.140625" style="347"/>
    <col min="1281" max="1281" width="3.5703125" style="347" customWidth="1"/>
    <col min="1282" max="1283" width="2.7109375" style="347" customWidth="1"/>
    <col min="1284" max="1284" width="3.42578125" style="347" customWidth="1"/>
    <col min="1285" max="1285" width="22.28515625" style="347" customWidth="1"/>
    <col min="1286" max="1286" width="0" style="347" hidden="1" customWidth="1"/>
    <col min="1287" max="1287" width="8.5703125" style="347" customWidth="1"/>
    <col min="1288" max="1288" width="9.28515625" style="347" customWidth="1"/>
    <col min="1289" max="1289" width="9.7109375" style="347" customWidth="1"/>
    <col min="1290" max="1290" width="10.5703125" style="347" customWidth="1"/>
    <col min="1291" max="1291" width="9.5703125" style="347" customWidth="1"/>
    <col min="1292" max="1292" width="9.7109375" style="347" customWidth="1"/>
    <col min="1293" max="1293" width="9.42578125" style="347" customWidth="1"/>
    <col min="1294" max="1294" width="9.85546875" style="347" customWidth="1"/>
    <col min="1295" max="1295" width="8.7109375" style="347" customWidth="1"/>
    <col min="1296" max="1296" width="8.85546875" style="347" customWidth="1"/>
    <col min="1297" max="1297" width="8.5703125" style="347" customWidth="1"/>
    <col min="1298" max="1298" width="9.140625" style="347" customWidth="1"/>
    <col min="1299" max="1299" width="15" style="347" customWidth="1"/>
    <col min="1300" max="1300" width="12.7109375" style="347" customWidth="1"/>
    <col min="1301" max="1301" width="12.28515625" style="347" customWidth="1"/>
    <col min="1302" max="1302" width="11.5703125" style="347" bestFit="1" customWidth="1"/>
    <col min="1303" max="1536" width="9.140625" style="347"/>
    <col min="1537" max="1537" width="3.5703125" style="347" customWidth="1"/>
    <col min="1538" max="1539" width="2.7109375" style="347" customWidth="1"/>
    <col min="1540" max="1540" width="3.42578125" style="347" customWidth="1"/>
    <col min="1541" max="1541" width="22.28515625" style="347" customWidth="1"/>
    <col min="1542" max="1542" width="0" style="347" hidden="1" customWidth="1"/>
    <col min="1543" max="1543" width="8.5703125" style="347" customWidth="1"/>
    <col min="1544" max="1544" width="9.28515625" style="347" customWidth="1"/>
    <col min="1545" max="1545" width="9.7109375" style="347" customWidth="1"/>
    <col min="1546" max="1546" width="10.5703125" style="347" customWidth="1"/>
    <col min="1547" max="1547" width="9.5703125" style="347" customWidth="1"/>
    <col min="1548" max="1548" width="9.7109375" style="347" customWidth="1"/>
    <col min="1549" max="1549" width="9.42578125" style="347" customWidth="1"/>
    <col min="1550" max="1550" width="9.85546875" style="347" customWidth="1"/>
    <col min="1551" max="1551" width="8.7109375" style="347" customWidth="1"/>
    <col min="1552" max="1552" width="8.85546875" style="347" customWidth="1"/>
    <col min="1553" max="1553" width="8.5703125" style="347" customWidth="1"/>
    <col min="1554" max="1554" width="9.140625" style="347" customWidth="1"/>
    <col min="1555" max="1555" width="15" style="347" customWidth="1"/>
    <col min="1556" max="1556" width="12.7109375" style="347" customWidth="1"/>
    <col min="1557" max="1557" width="12.28515625" style="347" customWidth="1"/>
    <col min="1558" max="1558" width="11.5703125" style="347" bestFit="1" customWidth="1"/>
    <col min="1559" max="1792" width="9.140625" style="347"/>
    <col min="1793" max="1793" width="3.5703125" style="347" customWidth="1"/>
    <col min="1794" max="1795" width="2.7109375" style="347" customWidth="1"/>
    <col min="1796" max="1796" width="3.42578125" style="347" customWidth="1"/>
    <col min="1797" max="1797" width="22.28515625" style="347" customWidth="1"/>
    <col min="1798" max="1798" width="0" style="347" hidden="1" customWidth="1"/>
    <col min="1799" max="1799" width="8.5703125" style="347" customWidth="1"/>
    <col min="1800" max="1800" width="9.28515625" style="347" customWidth="1"/>
    <col min="1801" max="1801" width="9.7109375" style="347" customWidth="1"/>
    <col min="1802" max="1802" width="10.5703125" style="347" customWidth="1"/>
    <col min="1803" max="1803" width="9.5703125" style="347" customWidth="1"/>
    <col min="1804" max="1804" width="9.7109375" style="347" customWidth="1"/>
    <col min="1805" max="1805" width="9.42578125" style="347" customWidth="1"/>
    <col min="1806" max="1806" width="9.85546875" style="347" customWidth="1"/>
    <col min="1807" max="1807" width="8.7109375" style="347" customWidth="1"/>
    <col min="1808" max="1808" width="8.85546875" style="347" customWidth="1"/>
    <col min="1809" max="1809" width="8.5703125" style="347" customWidth="1"/>
    <col min="1810" max="1810" width="9.140625" style="347" customWidth="1"/>
    <col min="1811" max="1811" width="15" style="347" customWidth="1"/>
    <col min="1812" max="1812" width="12.7109375" style="347" customWidth="1"/>
    <col min="1813" max="1813" width="12.28515625" style="347" customWidth="1"/>
    <col min="1814" max="1814" width="11.5703125" style="347" bestFit="1" customWidth="1"/>
    <col min="1815" max="2048" width="9.140625" style="347"/>
    <col min="2049" max="2049" width="3.5703125" style="347" customWidth="1"/>
    <col min="2050" max="2051" width="2.7109375" style="347" customWidth="1"/>
    <col min="2052" max="2052" width="3.42578125" style="347" customWidth="1"/>
    <col min="2053" max="2053" width="22.28515625" style="347" customWidth="1"/>
    <col min="2054" max="2054" width="0" style="347" hidden="1" customWidth="1"/>
    <col min="2055" max="2055" width="8.5703125" style="347" customWidth="1"/>
    <col min="2056" max="2056" width="9.28515625" style="347" customWidth="1"/>
    <col min="2057" max="2057" width="9.7109375" style="347" customWidth="1"/>
    <col min="2058" max="2058" width="10.5703125" style="347" customWidth="1"/>
    <col min="2059" max="2059" width="9.5703125" style="347" customWidth="1"/>
    <col min="2060" max="2060" width="9.7109375" style="347" customWidth="1"/>
    <col min="2061" max="2061" width="9.42578125" style="347" customWidth="1"/>
    <col min="2062" max="2062" width="9.85546875" style="347" customWidth="1"/>
    <col min="2063" max="2063" width="8.7109375" style="347" customWidth="1"/>
    <col min="2064" max="2064" width="8.85546875" style="347" customWidth="1"/>
    <col min="2065" max="2065" width="8.5703125" style="347" customWidth="1"/>
    <col min="2066" max="2066" width="9.140625" style="347" customWidth="1"/>
    <col min="2067" max="2067" width="15" style="347" customWidth="1"/>
    <col min="2068" max="2068" width="12.7109375" style="347" customWidth="1"/>
    <col min="2069" max="2069" width="12.28515625" style="347" customWidth="1"/>
    <col min="2070" max="2070" width="11.5703125" style="347" bestFit="1" customWidth="1"/>
    <col min="2071" max="2304" width="9.140625" style="347"/>
    <col min="2305" max="2305" width="3.5703125" style="347" customWidth="1"/>
    <col min="2306" max="2307" width="2.7109375" style="347" customWidth="1"/>
    <col min="2308" max="2308" width="3.42578125" style="347" customWidth="1"/>
    <col min="2309" max="2309" width="22.28515625" style="347" customWidth="1"/>
    <col min="2310" max="2310" width="0" style="347" hidden="1" customWidth="1"/>
    <col min="2311" max="2311" width="8.5703125" style="347" customWidth="1"/>
    <col min="2312" max="2312" width="9.28515625" style="347" customWidth="1"/>
    <col min="2313" max="2313" width="9.7109375" style="347" customWidth="1"/>
    <col min="2314" max="2314" width="10.5703125" style="347" customWidth="1"/>
    <col min="2315" max="2315" width="9.5703125" style="347" customWidth="1"/>
    <col min="2316" max="2316" width="9.7109375" style="347" customWidth="1"/>
    <col min="2317" max="2317" width="9.42578125" style="347" customWidth="1"/>
    <col min="2318" max="2318" width="9.85546875" style="347" customWidth="1"/>
    <col min="2319" max="2319" width="8.7109375" style="347" customWidth="1"/>
    <col min="2320" max="2320" width="8.85546875" style="347" customWidth="1"/>
    <col min="2321" max="2321" width="8.5703125" style="347" customWidth="1"/>
    <col min="2322" max="2322" width="9.140625" style="347" customWidth="1"/>
    <col min="2323" max="2323" width="15" style="347" customWidth="1"/>
    <col min="2324" max="2324" width="12.7109375" style="347" customWidth="1"/>
    <col min="2325" max="2325" width="12.28515625" style="347" customWidth="1"/>
    <col min="2326" max="2326" width="11.5703125" style="347" bestFit="1" customWidth="1"/>
    <col min="2327" max="2560" width="9.140625" style="347"/>
    <col min="2561" max="2561" width="3.5703125" style="347" customWidth="1"/>
    <col min="2562" max="2563" width="2.7109375" style="347" customWidth="1"/>
    <col min="2564" max="2564" width="3.42578125" style="347" customWidth="1"/>
    <col min="2565" max="2565" width="22.28515625" style="347" customWidth="1"/>
    <col min="2566" max="2566" width="0" style="347" hidden="1" customWidth="1"/>
    <col min="2567" max="2567" width="8.5703125" style="347" customWidth="1"/>
    <col min="2568" max="2568" width="9.28515625" style="347" customWidth="1"/>
    <col min="2569" max="2569" width="9.7109375" style="347" customWidth="1"/>
    <col min="2570" max="2570" width="10.5703125" style="347" customWidth="1"/>
    <col min="2571" max="2571" width="9.5703125" style="347" customWidth="1"/>
    <col min="2572" max="2572" width="9.7109375" style="347" customWidth="1"/>
    <col min="2573" max="2573" width="9.42578125" style="347" customWidth="1"/>
    <col min="2574" max="2574" width="9.85546875" style="347" customWidth="1"/>
    <col min="2575" max="2575" width="8.7109375" style="347" customWidth="1"/>
    <col min="2576" max="2576" width="8.85546875" style="347" customWidth="1"/>
    <col min="2577" max="2577" width="8.5703125" style="347" customWidth="1"/>
    <col min="2578" max="2578" width="9.140625" style="347" customWidth="1"/>
    <col min="2579" max="2579" width="15" style="347" customWidth="1"/>
    <col min="2580" max="2580" width="12.7109375" style="347" customWidth="1"/>
    <col min="2581" max="2581" width="12.28515625" style="347" customWidth="1"/>
    <col min="2582" max="2582" width="11.5703125" style="347" bestFit="1" customWidth="1"/>
    <col min="2583" max="2816" width="9.140625" style="347"/>
    <col min="2817" max="2817" width="3.5703125" style="347" customWidth="1"/>
    <col min="2818" max="2819" width="2.7109375" style="347" customWidth="1"/>
    <col min="2820" max="2820" width="3.42578125" style="347" customWidth="1"/>
    <col min="2821" max="2821" width="22.28515625" style="347" customWidth="1"/>
    <col min="2822" max="2822" width="0" style="347" hidden="1" customWidth="1"/>
    <col min="2823" max="2823" width="8.5703125" style="347" customWidth="1"/>
    <col min="2824" max="2824" width="9.28515625" style="347" customWidth="1"/>
    <col min="2825" max="2825" width="9.7109375" style="347" customWidth="1"/>
    <col min="2826" max="2826" width="10.5703125" style="347" customWidth="1"/>
    <col min="2827" max="2827" width="9.5703125" style="347" customWidth="1"/>
    <col min="2828" max="2828" width="9.7109375" style="347" customWidth="1"/>
    <col min="2829" max="2829" width="9.42578125" style="347" customWidth="1"/>
    <col min="2830" max="2830" width="9.85546875" style="347" customWidth="1"/>
    <col min="2831" max="2831" width="8.7109375" style="347" customWidth="1"/>
    <col min="2832" max="2832" width="8.85546875" style="347" customWidth="1"/>
    <col min="2833" max="2833" width="8.5703125" style="347" customWidth="1"/>
    <col min="2834" max="2834" width="9.140625" style="347" customWidth="1"/>
    <col min="2835" max="2835" width="15" style="347" customWidth="1"/>
    <col min="2836" max="2836" width="12.7109375" style="347" customWidth="1"/>
    <col min="2837" max="2837" width="12.28515625" style="347" customWidth="1"/>
    <col min="2838" max="2838" width="11.5703125" style="347" bestFit="1" customWidth="1"/>
    <col min="2839" max="3072" width="9.140625" style="347"/>
    <col min="3073" max="3073" width="3.5703125" style="347" customWidth="1"/>
    <col min="3074" max="3075" width="2.7109375" style="347" customWidth="1"/>
    <col min="3076" max="3076" width="3.42578125" style="347" customWidth="1"/>
    <col min="3077" max="3077" width="22.28515625" style="347" customWidth="1"/>
    <col min="3078" max="3078" width="0" style="347" hidden="1" customWidth="1"/>
    <col min="3079" max="3079" width="8.5703125" style="347" customWidth="1"/>
    <col min="3080" max="3080" width="9.28515625" style="347" customWidth="1"/>
    <col min="3081" max="3081" width="9.7109375" style="347" customWidth="1"/>
    <col min="3082" max="3082" width="10.5703125" style="347" customWidth="1"/>
    <col min="3083" max="3083" width="9.5703125" style="347" customWidth="1"/>
    <col min="3084" max="3084" width="9.7109375" style="347" customWidth="1"/>
    <col min="3085" max="3085" width="9.42578125" style="347" customWidth="1"/>
    <col min="3086" max="3086" width="9.85546875" style="347" customWidth="1"/>
    <col min="3087" max="3087" width="8.7109375" style="347" customWidth="1"/>
    <col min="3088" max="3088" width="8.85546875" style="347" customWidth="1"/>
    <col min="3089" max="3089" width="8.5703125" style="347" customWidth="1"/>
    <col min="3090" max="3090" width="9.140625" style="347" customWidth="1"/>
    <col min="3091" max="3091" width="15" style="347" customWidth="1"/>
    <col min="3092" max="3092" width="12.7109375" style="347" customWidth="1"/>
    <col min="3093" max="3093" width="12.28515625" style="347" customWidth="1"/>
    <col min="3094" max="3094" width="11.5703125" style="347" bestFit="1" customWidth="1"/>
    <col min="3095" max="3328" width="9.140625" style="347"/>
    <col min="3329" max="3329" width="3.5703125" style="347" customWidth="1"/>
    <col min="3330" max="3331" width="2.7109375" style="347" customWidth="1"/>
    <col min="3332" max="3332" width="3.42578125" style="347" customWidth="1"/>
    <col min="3333" max="3333" width="22.28515625" style="347" customWidth="1"/>
    <col min="3334" max="3334" width="0" style="347" hidden="1" customWidth="1"/>
    <col min="3335" max="3335" width="8.5703125" style="347" customWidth="1"/>
    <col min="3336" max="3336" width="9.28515625" style="347" customWidth="1"/>
    <col min="3337" max="3337" width="9.7109375" style="347" customWidth="1"/>
    <col min="3338" max="3338" width="10.5703125" style="347" customWidth="1"/>
    <col min="3339" max="3339" width="9.5703125" style="347" customWidth="1"/>
    <col min="3340" max="3340" width="9.7109375" style="347" customWidth="1"/>
    <col min="3341" max="3341" width="9.42578125" style="347" customWidth="1"/>
    <col min="3342" max="3342" width="9.85546875" style="347" customWidth="1"/>
    <col min="3343" max="3343" width="8.7109375" style="347" customWidth="1"/>
    <col min="3344" max="3344" width="8.85546875" style="347" customWidth="1"/>
    <col min="3345" max="3345" width="8.5703125" style="347" customWidth="1"/>
    <col min="3346" max="3346" width="9.140625" style="347" customWidth="1"/>
    <col min="3347" max="3347" width="15" style="347" customWidth="1"/>
    <col min="3348" max="3348" width="12.7109375" style="347" customWidth="1"/>
    <col min="3349" max="3349" width="12.28515625" style="347" customWidth="1"/>
    <col min="3350" max="3350" width="11.5703125" style="347" bestFit="1" customWidth="1"/>
    <col min="3351" max="3584" width="9.140625" style="347"/>
    <col min="3585" max="3585" width="3.5703125" style="347" customWidth="1"/>
    <col min="3586" max="3587" width="2.7109375" style="347" customWidth="1"/>
    <col min="3588" max="3588" width="3.42578125" style="347" customWidth="1"/>
    <col min="3589" max="3589" width="22.28515625" style="347" customWidth="1"/>
    <col min="3590" max="3590" width="0" style="347" hidden="1" customWidth="1"/>
    <col min="3591" max="3591" width="8.5703125" style="347" customWidth="1"/>
    <col min="3592" max="3592" width="9.28515625" style="347" customWidth="1"/>
    <col min="3593" max="3593" width="9.7109375" style="347" customWidth="1"/>
    <col min="3594" max="3594" width="10.5703125" style="347" customWidth="1"/>
    <col min="3595" max="3595" width="9.5703125" style="347" customWidth="1"/>
    <col min="3596" max="3596" width="9.7109375" style="347" customWidth="1"/>
    <col min="3597" max="3597" width="9.42578125" style="347" customWidth="1"/>
    <col min="3598" max="3598" width="9.85546875" style="347" customWidth="1"/>
    <col min="3599" max="3599" width="8.7109375" style="347" customWidth="1"/>
    <col min="3600" max="3600" width="8.85546875" style="347" customWidth="1"/>
    <col min="3601" max="3601" width="8.5703125" style="347" customWidth="1"/>
    <col min="3602" max="3602" width="9.140625" style="347" customWidth="1"/>
    <col min="3603" max="3603" width="15" style="347" customWidth="1"/>
    <col min="3604" max="3604" width="12.7109375" style="347" customWidth="1"/>
    <col min="3605" max="3605" width="12.28515625" style="347" customWidth="1"/>
    <col min="3606" max="3606" width="11.5703125" style="347" bestFit="1" customWidth="1"/>
    <col min="3607" max="3840" width="9.140625" style="347"/>
    <col min="3841" max="3841" width="3.5703125" style="347" customWidth="1"/>
    <col min="3842" max="3843" width="2.7109375" style="347" customWidth="1"/>
    <col min="3844" max="3844" width="3.42578125" style="347" customWidth="1"/>
    <col min="3845" max="3845" width="22.28515625" style="347" customWidth="1"/>
    <col min="3846" max="3846" width="0" style="347" hidden="1" customWidth="1"/>
    <col min="3847" max="3847" width="8.5703125" style="347" customWidth="1"/>
    <col min="3848" max="3848" width="9.28515625" style="347" customWidth="1"/>
    <col min="3849" max="3849" width="9.7109375" style="347" customWidth="1"/>
    <col min="3850" max="3850" width="10.5703125" style="347" customWidth="1"/>
    <col min="3851" max="3851" width="9.5703125" style="347" customWidth="1"/>
    <col min="3852" max="3852" width="9.7109375" style="347" customWidth="1"/>
    <col min="3853" max="3853" width="9.42578125" style="347" customWidth="1"/>
    <col min="3854" max="3854" width="9.85546875" style="347" customWidth="1"/>
    <col min="3855" max="3855" width="8.7109375" style="347" customWidth="1"/>
    <col min="3856" max="3856" width="8.85546875" style="347" customWidth="1"/>
    <col min="3857" max="3857" width="8.5703125" style="347" customWidth="1"/>
    <col min="3858" max="3858" width="9.140625" style="347" customWidth="1"/>
    <col min="3859" max="3859" width="15" style="347" customWidth="1"/>
    <col min="3860" max="3860" width="12.7109375" style="347" customWidth="1"/>
    <col min="3861" max="3861" width="12.28515625" style="347" customWidth="1"/>
    <col min="3862" max="3862" width="11.5703125" style="347" bestFit="1" customWidth="1"/>
    <col min="3863" max="4096" width="9.140625" style="347"/>
    <col min="4097" max="4097" width="3.5703125" style="347" customWidth="1"/>
    <col min="4098" max="4099" width="2.7109375" style="347" customWidth="1"/>
    <col min="4100" max="4100" width="3.42578125" style="347" customWidth="1"/>
    <col min="4101" max="4101" width="22.28515625" style="347" customWidth="1"/>
    <col min="4102" max="4102" width="0" style="347" hidden="1" customWidth="1"/>
    <col min="4103" max="4103" width="8.5703125" style="347" customWidth="1"/>
    <col min="4104" max="4104" width="9.28515625" style="347" customWidth="1"/>
    <col min="4105" max="4105" width="9.7109375" style="347" customWidth="1"/>
    <col min="4106" max="4106" width="10.5703125" style="347" customWidth="1"/>
    <col min="4107" max="4107" width="9.5703125" style="347" customWidth="1"/>
    <col min="4108" max="4108" width="9.7109375" style="347" customWidth="1"/>
    <col min="4109" max="4109" width="9.42578125" style="347" customWidth="1"/>
    <col min="4110" max="4110" width="9.85546875" style="347" customWidth="1"/>
    <col min="4111" max="4111" width="8.7109375" style="347" customWidth="1"/>
    <col min="4112" max="4112" width="8.85546875" style="347" customWidth="1"/>
    <col min="4113" max="4113" width="8.5703125" style="347" customWidth="1"/>
    <col min="4114" max="4114" width="9.140625" style="347" customWidth="1"/>
    <col min="4115" max="4115" width="15" style="347" customWidth="1"/>
    <col min="4116" max="4116" width="12.7109375" style="347" customWidth="1"/>
    <col min="4117" max="4117" width="12.28515625" style="347" customWidth="1"/>
    <col min="4118" max="4118" width="11.5703125" style="347" bestFit="1" customWidth="1"/>
    <col min="4119" max="4352" width="9.140625" style="347"/>
    <col min="4353" max="4353" width="3.5703125" style="347" customWidth="1"/>
    <col min="4354" max="4355" width="2.7109375" style="347" customWidth="1"/>
    <col min="4356" max="4356" width="3.42578125" style="347" customWidth="1"/>
    <col min="4357" max="4357" width="22.28515625" style="347" customWidth="1"/>
    <col min="4358" max="4358" width="0" style="347" hidden="1" customWidth="1"/>
    <col min="4359" max="4359" width="8.5703125" style="347" customWidth="1"/>
    <col min="4360" max="4360" width="9.28515625" style="347" customWidth="1"/>
    <col min="4361" max="4361" width="9.7109375" style="347" customWidth="1"/>
    <col min="4362" max="4362" width="10.5703125" style="347" customWidth="1"/>
    <col min="4363" max="4363" width="9.5703125" style="347" customWidth="1"/>
    <col min="4364" max="4364" width="9.7109375" style="347" customWidth="1"/>
    <col min="4365" max="4365" width="9.42578125" style="347" customWidth="1"/>
    <col min="4366" max="4366" width="9.85546875" style="347" customWidth="1"/>
    <col min="4367" max="4367" width="8.7109375" style="347" customWidth="1"/>
    <col min="4368" max="4368" width="8.85546875" style="347" customWidth="1"/>
    <col min="4369" max="4369" width="8.5703125" style="347" customWidth="1"/>
    <col min="4370" max="4370" width="9.140625" style="347" customWidth="1"/>
    <col min="4371" max="4371" width="15" style="347" customWidth="1"/>
    <col min="4372" max="4372" width="12.7109375" style="347" customWidth="1"/>
    <col min="4373" max="4373" width="12.28515625" style="347" customWidth="1"/>
    <col min="4374" max="4374" width="11.5703125" style="347" bestFit="1" customWidth="1"/>
    <col min="4375" max="4608" width="9.140625" style="347"/>
    <col min="4609" max="4609" width="3.5703125" style="347" customWidth="1"/>
    <col min="4610" max="4611" width="2.7109375" style="347" customWidth="1"/>
    <col min="4612" max="4612" width="3.42578125" style="347" customWidth="1"/>
    <col min="4613" max="4613" width="22.28515625" style="347" customWidth="1"/>
    <col min="4614" max="4614" width="0" style="347" hidden="1" customWidth="1"/>
    <col min="4615" max="4615" width="8.5703125" style="347" customWidth="1"/>
    <col min="4616" max="4616" width="9.28515625" style="347" customWidth="1"/>
    <col min="4617" max="4617" width="9.7109375" style="347" customWidth="1"/>
    <col min="4618" max="4618" width="10.5703125" style="347" customWidth="1"/>
    <col min="4619" max="4619" width="9.5703125" style="347" customWidth="1"/>
    <col min="4620" max="4620" width="9.7109375" style="347" customWidth="1"/>
    <col min="4621" max="4621" width="9.42578125" style="347" customWidth="1"/>
    <col min="4622" max="4622" width="9.85546875" style="347" customWidth="1"/>
    <col min="4623" max="4623" width="8.7109375" style="347" customWidth="1"/>
    <col min="4624" max="4624" width="8.85546875" style="347" customWidth="1"/>
    <col min="4625" max="4625" width="8.5703125" style="347" customWidth="1"/>
    <col min="4626" max="4626" width="9.140625" style="347" customWidth="1"/>
    <col min="4627" max="4627" width="15" style="347" customWidth="1"/>
    <col min="4628" max="4628" width="12.7109375" style="347" customWidth="1"/>
    <col min="4629" max="4629" width="12.28515625" style="347" customWidth="1"/>
    <col min="4630" max="4630" width="11.5703125" style="347" bestFit="1" customWidth="1"/>
    <col min="4631" max="4864" width="9.140625" style="347"/>
    <col min="4865" max="4865" width="3.5703125" style="347" customWidth="1"/>
    <col min="4866" max="4867" width="2.7109375" style="347" customWidth="1"/>
    <col min="4868" max="4868" width="3.42578125" style="347" customWidth="1"/>
    <col min="4869" max="4869" width="22.28515625" style="347" customWidth="1"/>
    <col min="4870" max="4870" width="0" style="347" hidden="1" customWidth="1"/>
    <col min="4871" max="4871" width="8.5703125" style="347" customWidth="1"/>
    <col min="4872" max="4872" width="9.28515625" style="347" customWidth="1"/>
    <col min="4873" max="4873" width="9.7109375" style="347" customWidth="1"/>
    <col min="4874" max="4874" width="10.5703125" style="347" customWidth="1"/>
    <col min="4875" max="4875" width="9.5703125" style="347" customWidth="1"/>
    <col min="4876" max="4876" width="9.7109375" style="347" customWidth="1"/>
    <col min="4877" max="4877" width="9.42578125" style="347" customWidth="1"/>
    <col min="4878" max="4878" width="9.85546875" style="347" customWidth="1"/>
    <col min="4879" max="4879" width="8.7109375" style="347" customWidth="1"/>
    <col min="4880" max="4880" width="8.85546875" style="347" customWidth="1"/>
    <col min="4881" max="4881" width="8.5703125" style="347" customWidth="1"/>
    <col min="4882" max="4882" width="9.140625" style="347" customWidth="1"/>
    <col min="4883" max="4883" width="15" style="347" customWidth="1"/>
    <col min="4884" max="4884" width="12.7109375" style="347" customWidth="1"/>
    <col min="4885" max="4885" width="12.28515625" style="347" customWidth="1"/>
    <col min="4886" max="4886" width="11.5703125" style="347" bestFit="1" customWidth="1"/>
    <col min="4887" max="5120" width="9.140625" style="347"/>
    <col min="5121" max="5121" width="3.5703125" style="347" customWidth="1"/>
    <col min="5122" max="5123" width="2.7109375" style="347" customWidth="1"/>
    <col min="5124" max="5124" width="3.42578125" style="347" customWidth="1"/>
    <col min="5125" max="5125" width="22.28515625" style="347" customWidth="1"/>
    <col min="5126" max="5126" width="0" style="347" hidden="1" customWidth="1"/>
    <col min="5127" max="5127" width="8.5703125" style="347" customWidth="1"/>
    <col min="5128" max="5128" width="9.28515625" style="347" customWidth="1"/>
    <col min="5129" max="5129" width="9.7109375" style="347" customWidth="1"/>
    <col min="5130" max="5130" width="10.5703125" style="347" customWidth="1"/>
    <col min="5131" max="5131" width="9.5703125" style="347" customWidth="1"/>
    <col min="5132" max="5132" width="9.7109375" style="347" customWidth="1"/>
    <col min="5133" max="5133" width="9.42578125" style="347" customWidth="1"/>
    <col min="5134" max="5134" width="9.85546875" style="347" customWidth="1"/>
    <col min="5135" max="5135" width="8.7109375" style="347" customWidth="1"/>
    <col min="5136" max="5136" width="8.85546875" style="347" customWidth="1"/>
    <col min="5137" max="5137" width="8.5703125" style="347" customWidth="1"/>
    <col min="5138" max="5138" width="9.140625" style="347" customWidth="1"/>
    <col min="5139" max="5139" width="15" style="347" customWidth="1"/>
    <col min="5140" max="5140" width="12.7109375" style="347" customWidth="1"/>
    <col min="5141" max="5141" width="12.28515625" style="347" customWidth="1"/>
    <col min="5142" max="5142" width="11.5703125" style="347" bestFit="1" customWidth="1"/>
    <col min="5143" max="5376" width="9.140625" style="347"/>
    <col min="5377" max="5377" width="3.5703125" style="347" customWidth="1"/>
    <col min="5378" max="5379" width="2.7109375" style="347" customWidth="1"/>
    <col min="5380" max="5380" width="3.42578125" style="347" customWidth="1"/>
    <col min="5381" max="5381" width="22.28515625" style="347" customWidth="1"/>
    <col min="5382" max="5382" width="0" style="347" hidden="1" customWidth="1"/>
    <col min="5383" max="5383" width="8.5703125" style="347" customWidth="1"/>
    <col min="5384" max="5384" width="9.28515625" style="347" customWidth="1"/>
    <col min="5385" max="5385" width="9.7109375" style="347" customWidth="1"/>
    <col min="5386" max="5386" width="10.5703125" style="347" customWidth="1"/>
    <col min="5387" max="5387" width="9.5703125" style="347" customWidth="1"/>
    <col min="5388" max="5388" width="9.7109375" style="347" customWidth="1"/>
    <col min="5389" max="5389" width="9.42578125" style="347" customWidth="1"/>
    <col min="5390" max="5390" width="9.85546875" style="347" customWidth="1"/>
    <col min="5391" max="5391" width="8.7109375" style="347" customWidth="1"/>
    <col min="5392" max="5392" width="8.85546875" style="347" customWidth="1"/>
    <col min="5393" max="5393" width="8.5703125" style="347" customWidth="1"/>
    <col min="5394" max="5394" width="9.140625" style="347" customWidth="1"/>
    <col min="5395" max="5395" width="15" style="347" customWidth="1"/>
    <col min="5396" max="5396" width="12.7109375" style="347" customWidth="1"/>
    <col min="5397" max="5397" width="12.28515625" style="347" customWidth="1"/>
    <col min="5398" max="5398" width="11.5703125" style="347" bestFit="1" customWidth="1"/>
    <col min="5399" max="5632" width="9.140625" style="347"/>
    <col min="5633" max="5633" width="3.5703125" style="347" customWidth="1"/>
    <col min="5634" max="5635" width="2.7109375" style="347" customWidth="1"/>
    <col min="5636" max="5636" width="3.42578125" style="347" customWidth="1"/>
    <col min="5637" max="5637" width="22.28515625" style="347" customWidth="1"/>
    <col min="5638" max="5638" width="0" style="347" hidden="1" customWidth="1"/>
    <col min="5639" max="5639" width="8.5703125" style="347" customWidth="1"/>
    <col min="5640" max="5640" width="9.28515625" style="347" customWidth="1"/>
    <col min="5641" max="5641" width="9.7109375" style="347" customWidth="1"/>
    <col min="5642" max="5642" width="10.5703125" style="347" customWidth="1"/>
    <col min="5643" max="5643" width="9.5703125" style="347" customWidth="1"/>
    <col min="5644" max="5644" width="9.7109375" style="347" customWidth="1"/>
    <col min="5645" max="5645" width="9.42578125" style="347" customWidth="1"/>
    <col min="5646" max="5646" width="9.85546875" style="347" customWidth="1"/>
    <col min="5647" max="5647" width="8.7109375" style="347" customWidth="1"/>
    <col min="5648" max="5648" width="8.85546875" style="347" customWidth="1"/>
    <col min="5649" max="5649" width="8.5703125" style="347" customWidth="1"/>
    <col min="5650" max="5650" width="9.140625" style="347" customWidth="1"/>
    <col min="5651" max="5651" width="15" style="347" customWidth="1"/>
    <col min="5652" max="5652" width="12.7109375" style="347" customWidth="1"/>
    <col min="5653" max="5653" width="12.28515625" style="347" customWidth="1"/>
    <col min="5654" max="5654" width="11.5703125" style="347" bestFit="1" customWidth="1"/>
    <col min="5655" max="5888" width="9.140625" style="347"/>
    <col min="5889" max="5889" width="3.5703125" style="347" customWidth="1"/>
    <col min="5890" max="5891" width="2.7109375" style="347" customWidth="1"/>
    <col min="5892" max="5892" width="3.42578125" style="347" customWidth="1"/>
    <col min="5893" max="5893" width="22.28515625" style="347" customWidth="1"/>
    <col min="5894" max="5894" width="0" style="347" hidden="1" customWidth="1"/>
    <col min="5895" max="5895" width="8.5703125" style="347" customWidth="1"/>
    <col min="5896" max="5896" width="9.28515625" style="347" customWidth="1"/>
    <col min="5897" max="5897" width="9.7109375" style="347" customWidth="1"/>
    <col min="5898" max="5898" width="10.5703125" style="347" customWidth="1"/>
    <col min="5899" max="5899" width="9.5703125" style="347" customWidth="1"/>
    <col min="5900" max="5900" width="9.7109375" style="347" customWidth="1"/>
    <col min="5901" max="5901" width="9.42578125" style="347" customWidth="1"/>
    <col min="5902" max="5902" width="9.85546875" style="347" customWidth="1"/>
    <col min="5903" max="5903" width="8.7109375" style="347" customWidth="1"/>
    <col min="5904" max="5904" width="8.85546875" style="347" customWidth="1"/>
    <col min="5905" max="5905" width="8.5703125" style="347" customWidth="1"/>
    <col min="5906" max="5906" width="9.140625" style="347" customWidth="1"/>
    <col min="5907" max="5907" width="15" style="347" customWidth="1"/>
    <col min="5908" max="5908" width="12.7109375" style="347" customWidth="1"/>
    <col min="5909" max="5909" width="12.28515625" style="347" customWidth="1"/>
    <col min="5910" max="5910" width="11.5703125" style="347" bestFit="1" customWidth="1"/>
    <col min="5911" max="6144" width="9.140625" style="347"/>
    <col min="6145" max="6145" width="3.5703125" style="347" customWidth="1"/>
    <col min="6146" max="6147" width="2.7109375" style="347" customWidth="1"/>
    <col min="6148" max="6148" width="3.42578125" style="347" customWidth="1"/>
    <col min="6149" max="6149" width="22.28515625" style="347" customWidth="1"/>
    <col min="6150" max="6150" width="0" style="347" hidden="1" customWidth="1"/>
    <col min="6151" max="6151" width="8.5703125" style="347" customWidth="1"/>
    <col min="6152" max="6152" width="9.28515625" style="347" customWidth="1"/>
    <col min="6153" max="6153" width="9.7109375" style="347" customWidth="1"/>
    <col min="6154" max="6154" width="10.5703125" style="347" customWidth="1"/>
    <col min="6155" max="6155" width="9.5703125" style="347" customWidth="1"/>
    <col min="6156" max="6156" width="9.7109375" style="347" customWidth="1"/>
    <col min="6157" max="6157" width="9.42578125" style="347" customWidth="1"/>
    <col min="6158" max="6158" width="9.85546875" style="347" customWidth="1"/>
    <col min="6159" max="6159" width="8.7109375" style="347" customWidth="1"/>
    <col min="6160" max="6160" width="8.85546875" style="347" customWidth="1"/>
    <col min="6161" max="6161" width="8.5703125" style="347" customWidth="1"/>
    <col min="6162" max="6162" width="9.140625" style="347" customWidth="1"/>
    <col min="6163" max="6163" width="15" style="347" customWidth="1"/>
    <col min="6164" max="6164" width="12.7109375" style="347" customWidth="1"/>
    <col min="6165" max="6165" width="12.28515625" style="347" customWidth="1"/>
    <col min="6166" max="6166" width="11.5703125" style="347" bestFit="1" customWidth="1"/>
    <col min="6167" max="6400" width="9.140625" style="347"/>
    <col min="6401" max="6401" width="3.5703125" style="347" customWidth="1"/>
    <col min="6402" max="6403" width="2.7109375" style="347" customWidth="1"/>
    <col min="6404" max="6404" width="3.42578125" style="347" customWidth="1"/>
    <col min="6405" max="6405" width="22.28515625" style="347" customWidth="1"/>
    <col min="6406" max="6406" width="0" style="347" hidden="1" customWidth="1"/>
    <col min="6407" max="6407" width="8.5703125" style="347" customWidth="1"/>
    <col min="6408" max="6408" width="9.28515625" style="347" customWidth="1"/>
    <col min="6409" max="6409" width="9.7109375" style="347" customWidth="1"/>
    <col min="6410" max="6410" width="10.5703125" style="347" customWidth="1"/>
    <col min="6411" max="6411" width="9.5703125" style="347" customWidth="1"/>
    <col min="6412" max="6412" width="9.7109375" style="347" customWidth="1"/>
    <col min="6413" max="6413" width="9.42578125" style="347" customWidth="1"/>
    <col min="6414" max="6414" width="9.85546875" style="347" customWidth="1"/>
    <col min="6415" max="6415" width="8.7109375" style="347" customWidth="1"/>
    <col min="6416" max="6416" width="8.85546875" style="347" customWidth="1"/>
    <col min="6417" max="6417" width="8.5703125" style="347" customWidth="1"/>
    <col min="6418" max="6418" width="9.140625" style="347" customWidth="1"/>
    <col min="6419" max="6419" width="15" style="347" customWidth="1"/>
    <col min="6420" max="6420" width="12.7109375" style="347" customWidth="1"/>
    <col min="6421" max="6421" width="12.28515625" style="347" customWidth="1"/>
    <col min="6422" max="6422" width="11.5703125" style="347" bestFit="1" customWidth="1"/>
    <col min="6423" max="6656" width="9.140625" style="347"/>
    <col min="6657" max="6657" width="3.5703125" style="347" customWidth="1"/>
    <col min="6658" max="6659" width="2.7109375" style="347" customWidth="1"/>
    <col min="6660" max="6660" width="3.42578125" style="347" customWidth="1"/>
    <col min="6661" max="6661" width="22.28515625" style="347" customWidth="1"/>
    <col min="6662" max="6662" width="0" style="347" hidden="1" customWidth="1"/>
    <col min="6663" max="6663" width="8.5703125" style="347" customWidth="1"/>
    <col min="6664" max="6664" width="9.28515625" style="347" customWidth="1"/>
    <col min="6665" max="6665" width="9.7109375" style="347" customWidth="1"/>
    <col min="6666" max="6666" width="10.5703125" style="347" customWidth="1"/>
    <col min="6667" max="6667" width="9.5703125" style="347" customWidth="1"/>
    <col min="6668" max="6668" width="9.7109375" style="347" customWidth="1"/>
    <col min="6669" max="6669" width="9.42578125" style="347" customWidth="1"/>
    <col min="6670" max="6670" width="9.85546875" style="347" customWidth="1"/>
    <col min="6671" max="6671" width="8.7109375" style="347" customWidth="1"/>
    <col min="6672" max="6672" width="8.85546875" style="347" customWidth="1"/>
    <col min="6673" max="6673" width="8.5703125" style="347" customWidth="1"/>
    <col min="6674" max="6674" width="9.140625" style="347" customWidth="1"/>
    <col min="6675" max="6675" width="15" style="347" customWidth="1"/>
    <col min="6676" max="6676" width="12.7109375" style="347" customWidth="1"/>
    <col min="6677" max="6677" width="12.28515625" style="347" customWidth="1"/>
    <col min="6678" max="6678" width="11.5703125" style="347" bestFit="1" customWidth="1"/>
    <col min="6679" max="6912" width="9.140625" style="347"/>
    <col min="6913" max="6913" width="3.5703125" style="347" customWidth="1"/>
    <col min="6914" max="6915" width="2.7109375" style="347" customWidth="1"/>
    <col min="6916" max="6916" width="3.42578125" style="347" customWidth="1"/>
    <col min="6917" max="6917" width="22.28515625" style="347" customWidth="1"/>
    <col min="6918" max="6918" width="0" style="347" hidden="1" customWidth="1"/>
    <col min="6919" max="6919" width="8.5703125" style="347" customWidth="1"/>
    <col min="6920" max="6920" width="9.28515625" style="347" customWidth="1"/>
    <col min="6921" max="6921" width="9.7109375" style="347" customWidth="1"/>
    <col min="6922" max="6922" width="10.5703125" style="347" customWidth="1"/>
    <col min="6923" max="6923" width="9.5703125" style="347" customWidth="1"/>
    <col min="6924" max="6924" width="9.7109375" style="347" customWidth="1"/>
    <col min="6925" max="6925" width="9.42578125" style="347" customWidth="1"/>
    <col min="6926" max="6926" width="9.85546875" style="347" customWidth="1"/>
    <col min="6927" max="6927" width="8.7109375" style="347" customWidth="1"/>
    <col min="6928" max="6928" width="8.85546875" style="347" customWidth="1"/>
    <col min="6929" max="6929" width="8.5703125" style="347" customWidth="1"/>
    <col min="6930" max="6930" width="9.140625" style="347" customWidth="1"/>
    <col min="6931" max="6931" width="15" style="347" customWidth="1"/>
    <col min="6932" max="6932" width="12.7109375" style="347" customWidth="1"/>
    <col min="6933" max="6933" width="12.28515625" style="347" customWidth="1"/>
    <col min="6934" max="6934" width="11.5703125" style="347" bestFit="1" customWidth="1"/>
    <col min="6935" max="7168" width="9.140625" style="347"/>
    <col min="7169" max="7169" width="3.5703125" style="347" customWidth="1"/>
    <col min="7170" max="7171" width="2.7109375" style="347" customWidth="1"/>
    <col min="7172" max="7172" width="3.42578125" style="347" customWidth="1"/>
    <col min="7173" max="7173" width="22.28515625" style="347" customWidth="1"/>
    <col min="7174" max="7174" width="0" style="347" hidden="1" customWidth="1"/>
    <col min="7175" max="7175" width="8.5703125" style="347" customWidth="1"/>
    <col min="7176" max="7176" width="9.28515625" style="347" customWidth="1"/>
    <col min="7177" max="7177" width="9.7109375" style="347" customWidth="1"/>
    <col min="7178" max="7178" width="10.5703125" style="347" customWidth="1"/>
    <col min="7179" max="7179" width="9.5703125" style="347" customWidth="1"/>
    <col min="7180" max="7180" width="9.7109375" style="347" customWidth="1"/>
    <col min="7181" max="7181" width="9.42578125" style="347" customWidth="1"/>
    <col min="7182" max="7182" width="9.85546875" style="347" customWidth="1"/>
    <col min="7183" max="7183" width="8.7109375" style="347" customWidth="1"/>
    <col min="7184" max="7184" width="8.85546875" style="347" customWidth="1"/>
    <col min="7185" max="7185" width="8.5703125" style="347" customWidth="1"/>
    <col min="7186" max="7186" width="9.140625" style="347" customWidth="1"/>
    <col min="7187" max="7187" width="15" style="347" customWidth="1"/>
    <col min="7188" max="7188" width="12.7109375" style="347" customWidth="1"/>
    <col min="7189" max="7189" width="12.28515625" style="347" customWidth="1"/>
    <col min="7190" max="7190" width="11.5703125" style="347" bestFit="1" customWidth="1"/>
    <col min="7191" max="7424" width="9.140625" style="347"/>
    <col min="7425" max="7425" width="3.5703125" style="347" customWidth="1"/>
    <col min="7426" max="7427" width="2.7109375" style="347" customWidth="1"/>
    <col min="7428" max="7428" width="3.42578125" style="347" customWidth="1"/>
    <col min="7429" max="7429" width="22.28515625" style="347" customWidth="1"/>
    <col min="7430" max="7430" width="0" style="347" hidden="1" customWidth="1"/>
    <col min="7431" max="7431" width="8.5703125" style="347" customWidth="1"/>
    <col min="7432" max="7432" width="9.28515625" style="347" customWidth="1"/>
    <col min="7433" max="7433" width="9.7109375" style="347" customWidth="1"/>
    <col min="7434" max="7434" width="10.5703125" style="347" customWidth="1"/>
    <col min="7435" max="7435" width="9.5703125" style="347" customWidth="1"/>
    <col min="7436" max="7436" width="9.7109375" style="347" customWidth="1"/>
    <col min="7437" max="7437" width="9.42578125" style="347" customWidth="1"/>
    <col min="7438" max="7438" width="9.85546875" style="347" customWidth="1"/>
    <col min="7439" max="7439" width="8.7109375" style="347" customWidth="1"/>
    <col min="7440" max="7440" width="8.85546875" style="347" customWidth="1"/>
    <col min="7441" max="7441" width="8.5703125" style="347" customWidth="1"/>
    <col min="7442" max="7442" width="9.140625" style="347" customWidth="1"/>
    <col min="7443" max="7443" width="15" style="347" customWidth="1"/>
    <col min="7444" max="7444" width="12.7109375" style="347" customWidth="1"/>
    <col min="7445" max="7445" width="12.28515625" style="347" customWidth="1"/>
    <col min="7446" max="7446" width="11.5703125" style="347" bestFit="1" customWidth="1"/>
    <col min="7447" max="7680" width="9.140625" style="347"/>
    <col min="7681" max="7681" width="3.5703125" style="347" customWidth="1"/>
    <col min="7682" max="7683" width="2.7109375" style="347" customWidth="1"/>
    <col min="7684" max="7684" width="3.42578125" style="347" customWidth="1"/>
    <col min="7685" max="7685" width="22.28515625" style="347" customWidth="1"/>
    <col min="7686" max="7686" width="0" style="347" hidden="1" customWidth="1"/>
    <col min="7687" max="7687" width="8.5703125" style="347" customWidth="1"/>
    <col min="7688" max="7688" width="9.28515625" style="347" customWidth="1"/>
    <col min="7689" max="7689" width="9.7109375" style="347" customWidth="1"/>
    <col min="7690" max="7690" width="10.5703125" style="347" customWidth="1"/>
    <col min="7691" max="7691" width="9.5703125" style="347" customWidth="1"/>
    <col min="7692" max="7692" width="9.7109375" style="347" customWidth="1"/>
    <col min="7693" max="7693" width="9.42578125" style="347" customWidth="1"/>
    <col min="7694" max="7694" width="9.85546875" style="347" customWidth="1"/>
    <col min="7695" max="7695" width="8.7109375" style="347" customWidth="1"/>
    <col min="7696" max="7696" width="8.85546875" style="347" customWidth="1"/>
    <col min="7697" max="7697" width="8.5703125" style="347" customWidth="1"/>
    <col min="7698" max="7698" width="9.140625" style="347" customWidth="1"/>
    <col min="7699" max="7699" width="15" style="347" customWidth="1"/>
    <col min="7700" max="7700" width="12.7109375" style="347" customWidth="1"/>
    <col min="7701" max="7701" width="12.28515625" style="347" customWidth="1"/>
    <col min="7702" max="7702" width="11.5703125" style="347" bestFit="1" customWidth="1"/>
    <col min="7703" max="7936" width="9.140625" style="347"/>
    <col min="7937" max="7937" width="3.5703125" style="347" customWidth="1"/>
    <col min="7938" max="7939" width="2.7109375" style="347" customWidth="1"/>
    <col min="7940" max="7940" width="3.42578125" style="347" customWidth="1"/>
    <col min="7941" max="7941" width="22.28515625" style="347" customWidth="1"/>
    <col min="7942" max="7942" width="0" style="347" hidden="1" customWidth="1"/>
    <col min="7943" max="7943" width="8.5703125" style="347" customWidth="1"/>
    <col min="7944" max="7944" width="9.28515625" style="347" customWidth="1"/>
    <col min="7945" max="7945" width="9.7109375" style="347" customWidth="1"/>
    <col min="7946" max="7946" width="10.5703125" style="347" customWidth="1"/>
    <col min="7947" max="7947" width="9.5703125" style="347" customWidth="1"/>
    <col min="7948" max="7948" width="9.7109375" style="347" customWidth="1"/>
    <col min="7949" max="7949" width="9.42578125" style="347" customWidth="1"/>
    <col min="7950" max="7950" width="9.85546875" style="347" customWidth="1"/>
    <col min="7951" max="7951" width="8.7109375" style="347" customWidth="1"/>
    <col min="7952" max="7952" width="8.85546875" style="347" customWidth="1"/>
    <col min="7953" max="7953" width="8.5703125" style="347" customWidth="1"/>
    <col min="7954" max="7954" width="9.140625" style="347" customWidth="1"/>
    <col min="7955" max="7955" width="15" style="347" customWidth="1"/>
    <col min="7956" max="7956" width="12.7109375" style="347" customWidth="1"/>
    <col min="7957" max="7957" width="12.28515625" style="347" customWidth="1"/>
    <col min="7958" max="7958" width="11.5703125" style="347" bestFit="1" customWidth="1"/>
    <col min="7959" max="8192" width="9.140625" style="347"/>
    <col min="8193" max="8193" width="3.5703125" style="347" customWidth="1"/>
    <col min="8194" max="8195" width="2.7109375" style="347" customWidth="1"/>
    <col min="8196" max="8196" width="3.42578125" style="347" customWidth="1"/>
    <col min="8197" max="8197" width="22.28515625" style="347" customWidth="1"/>
    <col min="8198" max="8198" width="0" style="347" hidden="1" customWidth="1"/>
    <col min="8199" max="8199" width="8.5703125" style="347" customWidth="1"/>
    <col min="8200" max="8200" width="9.28515625" style="347" customWidth="1"/>
    <col min="8201" max="8201" width="9.7109375" style="347" customWidth="1"/>
    <col min="8202" max="8202" width="10.5703125" style="347" customWidth="1"/>
    <col min="8203" max="8203" width="9.5703125" style="347" customWidth="1"/>
    <col min="8204" max="8204" width="9.7109375" style="347" customWidth="1"/>
    <col min="8205" max="8205" width="9.42578125" style="347" customWidth="1"/>
    <col min="8206" max="8206" width="9.85546875" style="347" customWidth="1"/>
    <col min="8207" max="8207" width="8.7109375" style="347" customWidth="1"/>
    <col min="8208" max="8208" width="8.85546875" style="347" customWidth="1"/>
    <col min="8209" max="8209" width="8.5703125" style="347" customWidth="1"/>
    <col min="8210" max="8210" width="9.140625" style="347" customWidth="1"/>
    <col min="8211" max="8211" width="15" style="347" customWidth="1"/>
    <col min="8212" max="8212" width="12.7109375" style="347" customWidth="1"/>
    <col min="8213" max="8213" width="12.28515625" style="347" customWidth="1"/>
    <col min="8214" max="8214" width="11.5703125" style="347" bestFit="1" customWidth="1"/>
    <col min="8215" max="8448" width="9.140625" style="347"/>
    <col min="8449" max="8449" width="3.5703125" style="347" customWidth="1"/>
    <col min="8450" max="8451" width="2.7109375" style="347" customWidth="1"/>
    <col min="8452" max="8452" width="3.42578125" style="347" customWidth="1"/>
    <col min="8453" max="8453" width="22.28515625" style="347" customWidth="1"/>
    <col min="8454" max="8454" width="0" style="347" hidden="1" customWidth="1"/>
    <col min="8455" max="8455" width="8.5703125" style="347" customWidth="1"/>
    <col min="8456" max="8456" width="9.28515625" style="347" customWidth="1"/>
    <col min="8457" max="8457" width="9.7109375" style="347" customWidth="1"/>
    <col min="8458" max="8458" width="10.5703125" style="347" customWidth="1"/>
    <col min="8459" max="8459" width="9.5703125" style="347" customWidth="1"/>
    <col min="8460" max="8460" width="9.7109375" style="347" customWidth="1"/>
    <col min="8461" max="8461" width="9.42578125" style="347" customWidth="1"/>
    <col min="8462" max="8462" width="9.85546875" style="347" customWidth="1"/>
    <col min="8463" max="8463" width="8.7109375" style="347" customWidth="1"/>
    <col min="8464" max="8464" width="8.85546875" style="347" customWidth="1"/>
    <col min="8465" max="8465" width="8.5703125" style="347" customWidth="1"/>
    <col min="8466" max="8466" width="9.140625" style="347" customWidth="1"/>
    <col min="8467" max="8467" width="15" style="347" customWidth="1"/>
    <col min="8468" max="8468" width="12.7109375" style="347" customWidth="1"/>
    <col min="8469" max="8469" width="12.28515625" style="347" customWidth="1"/>
    <col min="8470" max="8470" width="11.5703125" style="347" bestFit="1" customWidth="1"/>
    <col min="8471" max="8704" width="9.140625" style="347"/>
    <col min="8705" max="8705" width="3.5703125" style="347" customWidth="1"/>
    <col min="8706" max="8707" width="2.7109375" style="347" customWidth="1"/>
    <col min="8708" max="8708" width="3.42578125" style="347" customWidth="1"/>
    <col min="8709" max="8709" width="22.28515625" style="347" customWidth="1"/>
    <col min="8710" max="8710" width="0" style="347" hidden="1" customWidth="1"/>
    <col min="8711" max="8711" width="8.5703125" style="347" customWidth="1"/>
    <col min="8712" max="8712" width="9.28515625" style="347" customWidth="1"/>
    <col min="8713" max="8713" width="9.7109375" style="347" customWidth="1"/>
    <col min="8714" max="8714" width="10.5703125" style="347" customWidth="1"/>
    <col min="8715" max="8715" width="9.5703125" style="347" customWidth="1"/>
    <col min="8716" max="8716" width="9.7109375" style="347" customWidth="1"/>
    <col min="8717" max="8717" width="9.42578125" style="347" customWidth="1"/>
    <col min="8718" max="8718" width="9.85546875" style="347" customWidth="1"/>
    <col min="8719" max="8719" width="8.7109375" style="347" customWidth="1"/>
    <col min="8720" max="8720" width="8.85546875" style="347" customWidth="1"/>
    <col min="8721" max="8721" width="8.5703125" style="347" customWidth="1"/>
    <col min="8722" max="8722" width="9.140625" style="347" customWidth="1"/>
    <col min="8723" max="8723" width="15" style="347" customWidth="1"/>
    <col min="8724" max="8724" width="12.7109375" style="347" customWidth="1"/>
    <col min="8725" max="8725" width="12.28515625" style="347" customWidth="1"/>
    <col min="8726" max="8726" width="11.5703125" style="347" bestFit="1" customWidth="1"/>
    <col min="8727" max="8960" width="9.140625" style="347"/>
    <col min="8961" max="8961" width="3.5703125" style="347" customWidth="1"/>
    <col min="8962" max="8963" width="2.7109375" style="347" customWidth="1"/>
    <col min="8964" max="8964" width="3.42578125" style="347" customWidth="1"/>
    <col min="8965" max="8965" width="22.28515625" style="347" customWidth="1"/>
    <col min="8966" max="8966" width="0" style="347" hidden="1" customWidth="1"/>
    <col min="8967" max="8967" width="8.5703125" style="347" customWidth="1"/>
    <col min="8968" max="8968" width="9.28515625" style="347" customWidth="1"/>
    <col min="8969" max="8969" width="9.7109375" style="347" customWidth="1"/>
    <col min="8970" max="8970" width="10.5703125" style="347" customWidth="1"/>
    <col min="8971" max="8971" width="9.5703125" style="347" customWidth="1"/>
    <col min="8972" max="8972" width="9.7109375" style="347" customWidth="1"/>
    <col min="8973" max="8973" width="9.42578125" style="347" customWidth="1"/>
    <col min="8974" max="8974" width="9.85546875" style="347" customWidth="1"/>
    <col min="8975" max="8975" width="8.7109375" style="347" customWidth="1"/>
    <col min="8976" max="8976" width="8.85546875" style="347" customWidth="1"/>
    <col min="8977" max="8977" width="8.5703125" style="347" customWidth="1"/>
    <col min="8978" max="8978" width="9.140625" style="347" customWidth="1"/>
    <col min="8979" max="8979" width="15" style="347" customWidth="1"/>
    <col min="8980" max="8980" width="12.7109375" style="347" customWidth="1"/>
    <col min="8981" max="8981" width="12.28515625" style="347" customWidth="1"/>
    <col min="8982" max="8982" width="11.5703125" style="347" bestFit="1" customWidth="1"/>
    <col min="8983" max="9216" width="9.140625" style="347"/>
    <col min="9217" max="9217" width="3.5703125" style="347" customWidth="1"/>
    <col min="9218" max="9219" width="2.7109375" style="347" customWidth="1"/>
    <col min="9220" max="9220" width="3.42578125" style="347" customWidth="1"/>
    <col min="9221" max="9221" width="22.28515625" style="347" customWidth="1"/>
    <col min="9222" max="9222" width="0" style="347" hidden="1" customWidth="1"/>
    <col min="9223" max="9223" width="8.5703125" style="347" customWidth="1"/>
    <col min="9224" max="9224" width="9.28515625" style="347" customWidth="1"/>
    <col min="9225" max="9225" width="9.7109375" style="347" customWidth="1"/>
    <col min="9226" max="9226" width="10.5703125" style="347" customWidth="1"/>
    <col min="9227" max="9227" width="9.5703125" style="347" customWidth="1"/>
    <col min="9228" max="9228" width="9.7109375" style="347" customWidth="1"/>
    <col min="9229" max="9229" width="9.42578125" style="347" customWidth="1"/>
    <col min="9230" max="9230" width="9.85546875" style="347" customWidth="1"/>
    <col min="9231" max="9231" width="8.7109375" style="347" customWidth="1"/>
    <col min="9232" max="9232" width="8.85546875" style="347" customWidth="1"/>
    <col min="9233" max="9233" width="8.5703125" style="347" customWidth="1"/>
    <col min="9234" max="9234" width="9.140625" style="347" customWidth="1"/>
    <col min="9235" max="9235" width="15" style="347" customWidth="1"/>
    <col min="9236" max="9236" width="12.7109375" style="347" customWidth="1"/>
    <col min="9237" max="9237" width="12.28515625" style="347" customWidth="1"/>
    <col min="9238" max="9238" width="11.5703125" style="347" bestFit="1" customWidth="1"/>
    <col min="9239" max="9472" width="9.140625" style="347"/>
    <col min="9473" max="9473" width="3.5703125" style="347" customWidth="1"/>
    <col min="9474" max="9475" width="2.7109375" style="347" customWidth="1"/>
    <col min="9476" max="9476" width="3.42578125" style="347" customWidth="1"/>
    <col min="9477" max="9477" width="22.28515625" style="347" customWidth="1"/>
    <col min="9478" max="9478" width="0" style="347" hidden="1" customWidth="1"/>
    <col min="9479" max="9479" width="8.5703125" style="347" customWidth="1"/>
    <col min="9480" max="9480" width="9.28515625" style="347" customWidth="1"/>
    <col min="9481" max="9481" width="9.7109375" style="347" customWidth="1"/>
    <col min="9482" max="9482" width="10.5703125" style="347" customWidth="1"/>
    <col min="9483" max="9483" width="9.5703125" style="347" customWidth="1"/>
    <col min="9484" max="9484" width="9.7109375" style="347" customWidth="1"/>
    <col min="9485" max="9485" width="9.42578125" style="347" customWidth="1"/>
    <col min="9486" max="9486" width="9.85546875" style="347" customWidth="1"/>
    <col min="9487" max="9487" width="8.7109375" style="347" customWidth="1"/>
    <col min="9488" max="9488" width="8.85546875" style="347" customWidth="1"/>
    <col min="9489" max="9489" width="8.5703125" style="347" customWidth="1"/>
    <col min="9490" max="9490" width="9.140625" style="347" customWidth="1"/>
    <col min="9491" max="9491" width="15" style="347" customWidth="1"/>
    <col min="9492" max="9492" width="12.7109375" style="347" customWidth="1"/>
    <col min="9493" max="9493" width="12.28515625" style="347" customWidth="1"/>
    <col min="9494" max="9494" width="11.5703125" style="347" bestFit="1" customWidth="1"/>
    <col min="9495" max="9728" width="9.140625" style="347"/>
    <col min="9729" max="9729" width="3.5703125" style="347" customWidth="1"/>
    <col min="9730" max="9731" width="2.7109375" style="347" customWidth="1"/>
    <col min="9732" max="9732" width="3.42578125" style="347" customWidth="1"/>
    <col min="9733" max="9733" width="22.28515625" style="347" customWidth="1"/>
    <col min="9734" max="9734" width="0" style="347" hidden="1" customWidth="1"/>
    <col min="9735" max="9735" width="8.5703125" style="347" customWidth="1"/>
    <col min="9736" max="9736" width="9.28515625" style="347" customWidth="1"/>
    <col min="9737" max="9737" width="9.7109375" style="347" customWidth="1"/>
    <col min="9738" max="9738" width="10.5703125" style="347" customWidth="1"/>
    <col min="9739" max="9739" width="9.5703125" style="347" customWidth="1"/>
    <col min="9740" max="9740" width="9.7109375" style="347" customWidth="1"/>
    <col min="9741" max="9741" width="9.42578125" style="347" customWidth="1"/>
    <col min="9742" max="9742" width="9.85546875" style="347" customWidth="1"/>
    <col min="9743" max="9743" width="8.7109375" style="347" customWidth="1"/>
    <col min="9744" max="9744" width="8.85546875" style="347" customWidth="1"/>
    <col min="9745" max="9745" width="8.5703125" style="347" customWidth="1"/>
    <col min="9746" max="9746" width="9.140625" style="347" customWidth="1"/>
    <col min="9747" max="9747" width="15" style="347" customWidth="1"/>
    <col min="9748" max="9748" width="12.7109375" style="347" customWidth="1"/>
    <col min="9749" max="9749" width="12.28515625" style="347" customWidth="1"/>
    <col min="9750" max="9750" width="11.5703125" style="347" bestFit="1" customWidth="1"/>
    <col min="9751" max="9984" width="9.140625" style="347"/>
    <col min="9985" max="9985" width="3.5703125" style="347" customWidth="1"/>
    <col min="9986" max="9987" width="2.7109375" style="347" customWidth="1"/>
    <col min="9988" max="9988" width="3.42578125" style="347" customWidth="1"/>
    <col min="9989" max="9989" width="22.28515625" style="347" customWidth="1"/>
    <col min="9990" max="9990" width="0" style="347" hidden="1" customWidth="1"/>
    <col min="9991" max="9991" width="8.5703125" style="347" customWidth="1"/>
    <col min="9992" max="9992" width="9.28515625" style="347" customWidth="1"/>
    <col min="9993" max="9993" width="9.7109375" style="347" customWidth="1"/>
    <col min="9994" max="9994" width="10.5703125" style="347" customWidth="1"/>
    <col min="9995" max="9995" width="9.5703125" style="347" customWidth="1"/>
    <col min="9996" max="9996" width="9.7109375" style="347" customWidth="1"/>
    <col min="9997" max="9997" width="9.42578125" style="347" customWidth="1"/>
    <col min="9998" max="9998" width="9.85546875" style="347" customWidth="1"/>
    <col min="9999" max="9999" width="8.7109375" style="347" customWidth="1"/>
    <col min="10000" max="10000" width="8.85546875" style="347" customWidth="1"/>
    <col min="10001" max="10001" width="8.5703125" style="347" customWidth="1"/>
    <col min="10002" max="10002" width="9.140625" style="347" customWidth="1"/>
    <col min="10003" max="10003" width="15" style="347" customWidth="1"/>
    <col min="10004" max="10004" width="12.7109375" style="347" customWidth="1"/>
    <col min="10005" max="10005" width="12.28515625" style="347" customWidth="1"/>
    <col min="10006" max="10006" width="11.5703125" style="347" bestFit="1" customWidth="1"/>
    <col min="10007" max="10240" width="9.140625" style="347"/>
    <col min="10241" max="10241" width="3.5703125" style="347" customWidth="1"/>
    <col min="10242" max="10243" width="2.7109375" style="347" customWidth="1"/>
    <col min="10244" max="10244" width="3.42578125" style="347" customWidth="1"/>
    <col min="10245" max="10245" width="22.28515625" style="347" customWidth="1"/>
    <col min="10246" max="10246" width="0" style="347" hidden="1" customWidth="1"/>
    <col min="10247" max="10247" width="8.5703125" style="347" customWidth="1"/>
    <col min="10248" max="10248" width="9.28515625" style="347" customWidth="1"/>
    <col min="10249" max="10249" width="9.7109375" style="347" customWidth="1"/>
    <col min="10250" max="10250" width="10.5703125" style="347" customWidth="1"/>
    <col min="10251" max="10251" width="9.5703125" style="347" customWidth="1"/>
    <col min="10252" max="10252" width="9.7109375" style="347" customWidth="1"/>
    <col min="10253" max="10253" width="9.42578125" style="347" customWidth="1"/>
    <col min="10254" max="10254" width="9.85546875" style="347" customWidth="1"/>
    <col min="10255" max="10255" width="8.7109375" style="347" customWidth="1"/>
    <col min="10256" max="10256" width="8.85546875" style="347" customWidth="1"/>
    <col min="10257" max="10257" width="8.5703125" style="347" customWidth="1"/>
    <col min="10258" max="10258" width="9.140625" style="347" customWidth="1"/>
    <col min="10259" max="10259" width="15" style="347" customWidth="1"/>
    <col min="10260" max="10260" width="12.7109375" style="347" customWidth="1"/>
    <col min="10261" max="10261" width="12.28515625" style="347" customWidth="1"/>
    <col min="10262" max="10262" width="11.5703125" style="347" bestFit="1" customWidth="1"/>
    <col min="10263" max="10496" width="9.140625" style="347"/>
    <col min="10497" max="10497" width="3.5703125" style="347" customWidth="1"/>
    <col min="10498" max="10499" width="2.7109375" style="347" customWidth="1"/>
    <col min="10500" max="10500" width="3.42578125" style="347" customWidth="1"/>
    <col min="10501" max="10501" width="22.28515625" style="347" customWidth="1"/>
    <col min="10502" max="10502" width="0" style="347" hidden="1" customWidth="1"/>
    <col min="10503" max="10503" width="8.5703125" style="347" customWidth="1"/>
    <col min="10504" max="10504" width="9.28515625" style="347" customWidth="1"/>
    <col min="10505" max="10505" width="9.7109375" style="347" customWidth="1"/>
    <col min="10506" max="10506" width="10.5703125" style="347" customWidth="1"/>
    <col min="10507" max="10507" width="9.5703125" style="347" customWidth="1"/>
    <col min="10508" max="10508" width="9.7109375" style="347" customWidth="1"/>
    <col min="10509" max="10509" width="9.42578125" style="347" customWidth="1"/>
    <col min="10510" max="10510" width="9.85546875" style="347" customWidth="1"/>
    <col min="10511" max="10511" width="8.7109375" style="347" customWidth="1"/>
    <col min="10512" max="10512" width="8.85546875" style="347" customWidth="1"/>
    <col min="10513" max="10513" width="8.5703125" style="347" customWidth="1"/>
    <col min="10514" max="10514" width="9.140625" style="347" customWidth="1"/>
    <col min="10515" max="10515" width="15" style="347" customWidth="1"/>
    <col min="10516" max="10516" width="12.7109375" style="347" customWidth="1"/>
    <col min="10517" max="10517" width="12.28515625" style="347" customWidth="1"/>
    <col min="10518" max="10518" width="11.5703125" style="347" bestFit="1" customWidth="1"/>
    <col min="10519" max="10752" width="9.140625" style="347"/>
    <col min="10753" max="10753" width="3.5703125" style="347" customWidth="1"/>
    <col min="10754" max="10755" width="2.7109375" style="347" customWidth="1"/>
    <col min="10756" max="10756" width="3.42578125" style="347" customWidth="1"/>
    <col min="10757" max="10757" width="22.28515625" style="347" customWidth="1"/>
    <col min="10758" max="10758" width="0" style="347" hidden="1" customWidth="1"/>
    <col min="10759" max="10759" width="8.5703125" style="347" customWidth="1"/>
    <col min="10760" max="10760" width="9.28515625" style="347" customWidth="1"/>
    <col min="10761" max="10761" width="9.7109375" style="347" customWidth="1"/>
    <col min="10762" max="10762" width="10.5703125" style="347" customWidth="1"/>
    <col min="10763" max="10763" width="9.5703125" style="347" customWidth="1"/>
    <col min="10764" max="10764" width="9.7109375" style="347" customWidth="1"/>
    <col min="10765" max="10765" width="9.42578125" style="347" customWidth="1"/>
    <col min="10766" max="10766" width="9.85546875" style="347" customWidth="1"/>
    <col min="10767" max="10767" width="8.7109375" style="347" customWidth="1"/>
    <col min="10768" max="10768" width="8.85546875" style="347" customWidth="1"/>
    <col min="10769" max="10769" width="8.5703125" style="347" customWidth="1"/>
    <col min="10770" max="10770" width="9.140625" style="347" customWidth="1"/>
    <col min="10771" max="10771" width="15" style="347" customWidth="1"/>
    <col min="10772" max="10772" width="12.7109375" style="347" customWidth="1"/>
    <col min="10773" max="10773" width="12.28515625" style="347" customWidth="1"/>
    <col min="10774" max="10774" width="11.5703125" style="347" bestFit="1" customWidth="1"/>
    <col min="10775" max="11008" width="9.140625" style="347"/>
    <col min="11009" max="11009" width="3.5703125" style="347" customWidth="1"/>
    <col min="11010" max="11011" width="2.7109375" style="347" customWidth="1"/>
    <col min="11012" max="11012" width="3.42578125" style="347" customWidth="1"/>
    <col min="11013" max="11013" width="22.28515625" style="347" customWidth="1"/>
    <col min="11014" max="11014" width="0" style="347" hidden="1" customWidth="1"/>
    <col min="11015" max="11015" width="8.5703125" style="347" customWidth="1"/>
    <col min="11016" max="11016" width="9.28515625" style="347" customWidth="1"/>
    <col min="11017" max="11017" width="9.7109375" style="347" customWidth="1"/>
    <col min="11018" max="11018" width="10.5703125" style="347" customWidth="1"/>
    <col min="11019" max="11019" width="9.5703125" style="347" customWidth="1"/>
    <col min="11020" max="11020" width="9.7109375" style="347" customWidth="1"/>
    <col min="11021" max="11021" width="9.42578125" style="347" customWidth="1"/>
    <col min="11022" max="11022" width="9.85546875" style="347" customWidth="1"/>
    <col min="11023" max="11023" width="8.7109375" style="347" customWidth="1"/>
    <col min="11024" max="11024" width="8.85546875" style="347" customWidth="1"/>
    <col min="11025" max="11025" width="8.5703125" style="347" customWidth="1"/>
    <col min="11026" max="11026" width="9.140625" style="347" customWidth="1"/>
    <col min="11027" max="11027" width="15" style="347" customWidth="1"/>
    <col min="11028" max="11028" width="12.7109375" style="347" customWidth="1"/>
    <col min="11029" max="11029" width="12.28515625" style="347" customWidth="1"/>
    <col min="11030" max="11030" width="11.5703125" style="347" bestFit="1" customWidth="1"/>
    <col min="11031" max="11264" width="9.140625" style="347"/>
    <col min="11265" max="11265" width="3.5703125" style="347" customWidth="1"/>
    <col min="11266" max="11267" width="2.7109375" style="347" customWidth="1"/>
    <col min="11268" max="11268" width="3.42578125" style="347" customWidth="1"/>
    <col min="11269" max="11269" width="22.28515625" style="347" customWidth="1"/>
    <col min="11270" max="11270" width="0" style="347" hidden="1" customWidth="1"/>
    <col min="11271" max="11271" width="8.5703125" style="347" customWidth="1"/>
    <col min="11272" max="11272" width="9.28515625" style="347" customWidth="1"/>
    <col min="11273" max="11273" width="9.7109375" style="347" customWidth="1"/>
    <col min="11274" max="11274" width="10.5703125" style="347" customWidth="1"/>
    <col min="11275" max="11275" width="9.5703125" style="347" customWidth="1"/>
    <col min="11276" max="11276" width="9.7109375" style="347" customWidth="1"/>
    <col min="11277" max="11277" width="9.42578125" style="347" customWidth="1"/>
    <col min="11278" max="11278" width="9.85546875" style="347" customWidth="1"/>
    <col min="11279" max="11279" width="8.7109375" style="347" customWidth="1"/>
    <col min="11280" max="11280" width="8.85546875" style="347" customWidth="1"/>
    <col min="11281" max="11281" width="8.5703125" style="347" customWidth="1"/>
    <col min="11282" max="11282" width="9.140625" style="347" customWidth="1"/>
    <col min="11283" max="11283" width="15" style="347" customWidth="1"/>
    <col min="11284" max="11284" width="12.7109375" style="347" customWidth="1"/>
    <col min="11285" max="11285" width="12.28515625" style="347" customWidth="1"/>
    <col min="11286" max="11286" width="11.5703125" style="347" bestFit="1" customWidth="1"/>
    <col min="11287" max="11520" width="9.140625" style="347"/>
    <col min="11521" max="11521" width="3.5703125" style="347" customWidth="1"/>
    <col min="11522" max="11523" width="2.7109375" style="347" customWidth="1"/>
    <col min="11524" max="11524" width="3.42578125" style="347" customWidth="1"/>
    <col min="11525" max="11525" width="22.28515625" style="347" customWidth="1"/>
    <col min="11526" max="11526" width="0" style="347" hidden="1" customWidth="1"/>
    <col min="11527" max="11527" width="8.5703125" style="347" customWidth="1"/>
    <col min="11528" max="11528" width="9.28515625" style="347" customWidth="1"/>
    <col min="11529" max="11529" width="9.7109375" style="347" customWidth="1"/>
    <col min="11530" max="11530" width="10.5703125" style="347" customWidth="1"/>
    <col min="11531" max="11531" width="9.5703125" style="347" customWidth="1"/>
    <col min="11532" max="11532" width="9.7109375" style="347" customWidth="1"/>
    <col min="11533" max="11533" width="9.42578125" style="347" customWidth="1"/>
    <col min="11534" max="11534" width="9.85546875" style="347" customWidth="1"/>
    <col min="11535" max="11535" width="8.7109375" style="347" customWidth="1"/>
    <col min="11536" max="11536" width="8.85546875" style="347" customWidth="1"/>
    <col min="11537" max="11537" width="8.5703125" style="347" customWidth="1"/>
    <col min="11538" max="11538" width="9.140625" style="347" customWidth="1"/>
    <col min="11539" max="11539" width="15" style="347" customWidth="1"/>
    <col min="11540" max="11540" width="12.7109375" style="347" customWidth="1"/>
    <col min="11541" max="11541" width="12.28515625" style="347" customWidth="1"/>
    <col min="11542" max="11542" width="11.5703125" style="347" bestFit="1" customWidth="1"/>
    <col min="11543" max="11776" width="9.140625" style="347"/>
    <col min="11777" max="11777" width="3.5703125" style="347" customWidth="1"/>
    <col min="11778" max="11779" width="2.7109375" style="347" customWidth="1"/>
    <col min="11780" max="11780" width="3.42578125" style="347" customWidth="1"/>
    <col min="11781" max="11781" width="22.28515625" style="347" customWidth="1"/>
    <col min="11782" max="11782" width="0" style="347" hidden="1" customWidth="1"/>
    <col min="11783" max="11783" width="8.5703125" style="347" customWidth="1"/>
    <col min="11784" max="11784" width="9.28515625" style="347" customWidth="1"/>
    <col min="11785" max="11785" width="9.7109375" style="347" customWidth="1"/>
    <col min="11786" max="11786" width="10.5703125" style="347" customWidth="1"/>
    <col min="11787" max="11787" width="9.5703125" style="347" customWidth="1"/>
    <col min="11788" max="11788" width="9.7109375" style="347" customWidth="1"/>
    <col min="11789" max="11789" width="9.42578125" style="347" customWidth="1"/>
    <col min="11790" max="11790" width="9.85546875" style="347" customWidth="1"/>
    <col min="11791" max="11791" width="8.7109375" style="347" customWidth="1"/>
    <col min="11792" max="11792" width="8.85546875" style="347" customWidth="1"/>
    <col min="11793" max="11793" width="8.5703125" style="347" customWidth="1"/>
    <col min="11794" max="11794" width="9.140625" style="347" customWidth="1"/>
    <col min="11795" max="11795" width="15" style="347" customWidth="1"/>
    <col min="11796" max="11796" width="12.7109375" style="347" customWidth="1"/>
    <col min="11797" max="11797" width="12.28515625" style="347" customWidth="1"/>
    <col min="11798" max="11798" width="11.5703125" style="347" bestFit="1" customWidth="1"/>
    <col min="11799" max="12032" width="9.140625" style="347"/>
    <col min="12033" max="12033" width="3.5703125" style="347" customWidth="1"/>
    <col min="12034" max="12035" width="2.7109375" style="347" customWidth="1"/>
    <col min="12036" max="12036" width="3.42578125" style="347" customWidth="1"/>
    <col min="12037" max="12037" width="22.28515625" style="347" customWidth="1"/>
    <col min="12038" max="12038" width="0" style="347" hidden="1" customWidth="1"/>
    <col min="12039" max="12039" width="8.5703125" style="347" customWidth="1"/>
    <col min="12040" max="12040" width="9.28515625" style="347" customWidth="1"/>
    <col min="12041" max="12041" width="9.7109375" style="347" customWidth="1"/>
    <col min="12042" max="12042" width="10.5703125" style="347" customWidth="1"/>
    <col min="12043" max="12043" width="9.5703125" style="347" customWidth="1"/>
    <col min="12044" max="12044" width="9.7109375" style="347" customWidth="1"/>
    <col min="12045" max="12045" width="9.42578125" style="347" customWidth="1"/>
    <col min="12046" max="12046" width="9.85546875" style="347" customWidth="1"/>
    <col min="12047" max="12047" width="8.7109375" style="347" customWidth="1"/>
    <col min="12048" max="12048" width="8.85546875" style="347" customWidth="1"/>
    <col min="12049" max="12049" width="8.5703125" style="347" customWidth="1"/>
    <col min="12050" max="12050" width="9.140625" style="347" customWidth="1"/>
    <col min="12051" max="12051" width="15" style="347" customWidth="1"/>
    <col min="12052" max="12052" width="12.7109375" style="347" customWidth="1"/>
    <col min="12053" max="12053" width="12.28515625" style="347" customWidth="1"/>
    <col min="12054" max="12054" width="11.5703125" style="347" bestFit="1" customWidth="1"/>
    <col min="12055" max="12288" width="9.140625" style="347"/>
    <col min="12289" max="12289" width="3.5703125" style="347" customWidth="1"/>
    <col min="12290" max="12291" width="2.7109375" style="347" customWidth="1"/>
    <col min="12292" max="12292" width="3.42578125" style="347" customWidth="1"/>
    <col min="12293" max="12293" width="22.28515625" style="347" customWidth="1"/>
    <col min="12294" max="12294" width="0" style="347" hidden="1" customWidth="1"/>
    <col min="12295" max="12295" width="8.5703125" style="347" customWidth="1"/>
    <col min="12296" max="12296" width="9.28515625" style="347" customWidth="1"/>
    <col min="12297" max="12297" width="9.7109375" style="347" customWidth="1"/>
    <col min="12298" max="12298" width="10.5703125" style="347" customWidth="1"/>
    <col min="12299" max="12299" width="9.5703125" style="347" customWidth="1"/>
    <col min="12300" max="12300" width="9.7109375" style="347" customWidth="1"/>
    <col min="12301" max="12301" width="9.42578125" style="347" customWidth="1"/>
    <col min="12302" max="12302" width="9.85546875" style="347" customWidth="1"/>
    <col min="12303" max="12303" width="8.7109375" style="347" customWidth="1"/>
    <col min="12304" max="12304" width="8.85546875" style="347" customWidth="1"/>
    <col min="12305" max="12305" width="8.5703125" style="347" customWidth="1"/>
    <col min="12306" max="12306" width="9.140625" style="347" customWidth="1"/>
    <col min="12307" max="12307" width="15" style="347" customWidth="1"/>
    <col min="12308" max="12308" width="12.7109375" style="347" customWidth="1"/>
    <col min="12309" max="12309" width="12.28515625" style="347" customWidth="1"/>
    <col min="12310" max="12310" width="11.5703125" style="347" bestFit="1" customWidth="1"/>
    <col min="12311" max="12544" width="9.140625" style="347"/>
    <col min="12545" max="12545" width="3.5703125" style="347" customWidth="1"/>
    <col min="12546" max="12547" width="2.7109375" style="347" customWidth="1"/>
    <col min="12548" max="12548" width="3.42578125" style="347" customWidth="1"/>
    <col min="12549" max="12549" width="22.28515625" style="347" customWidth="1"/>
    <col min="12550" max="12550" width="0" style="347" hidden="1" customWidth="1"/>
    <col min="12551" max="12551" width="8.5703125" style="347" customWidth="1"/>
    <col min="12552" max="12552" width="9.28515625" style="347" customWidth="1"/>
    <col min="12553" max="12553" width="9.7109375" style="347" customWidth="1"/>
    <col min="12554" max="12554" width="10.5703125" style="347" customWidth="1"/>
    <col min="12555" max="12555" width="9.5703125" style="347" customWidth="1"/>
    <col min="12556" max="12556" width="9.7109375" style="347" customWidth="1"/>
    <col min="12557" max="12557" width="9.42578125" style="347" customWidth="1"/>
    <col min="12558" max="12558" width="9.85546875" style="347" customWidth="1"/>
    <col min="12559" max="12559" width="8.7109375" style="347" customWidth="1"/>
    <col min="12560" max="12560" width="8.85546875" style="347" customWidth="1"/>
    <col min="12561" max="12561" width="8.5703125" style="347" customWidth="1"/>
    <col min="12562" max="12562" width="9.140625" style="347" customWidth="1"/>
    <col min="12563" max="12563" width="15" style="347" customWidth="1"/>
    <col min="12564" max="12564" width="12.7109375" style="347" customWidth="1"/>
    <col min="12565" max="12565" width="12.28515625" style="347" customWidth="1"/>
    <col min="12566" max="12566" width="11.5703125" style="347" bestFit="1" customWidth="1"/>
    <col min="12567" max="12800" width="9.140625" style="347"/>
    <col min="12801" max="12801" width="3.5703125" style="347" customWidth="1"/>
    <col min="12802" max="12803" width="2.7109375" style="347" customWidth="1"/>
    <col min="12804" max="12804" width="3.42578125" style="347" customWidth="1"/>
    <col min="12805" max="12805" width="22.28515625" style="347" customWidth="1"/>
    <col min="12806" max="12806" width="0" style="347" hidden="1" customWidth="1"/>
    <col min="12807" max="12807" width="8.5703125" style="347" customWidth="1"/>
    <col min="12808" max="12808" width="9.28515625" style="347" customWidth="1"/>
    <col min="12809" max="12809" width="9.7109375" style="347" customWidth="1"/>
    <col min="12810" max="12810" width="10.5703125" style="347" customWidth="1"/>
    <col min="12811" max="12811" width="9.5703125" style="347" customWidth="1"/>
    <col min="12812" max="12812" width="9.7109375" style="347" customWidth="1"/>
    <col min="12813" max="12813" width="9.42578125" style="347" customWidth="1"/>
    <col min="12814" max="12814" width="9.85546875" style="347" customWidth="1"/>
    <col min="12815" max="12815" width="8.7109375" style="347" customWidth="1"/>
    <col min="12816" max="12816" width="8.85546875" style="347" customWidth="1"/>
    <col min="12817" max="12817" width="8.5703125" style="347" customWidth="1"/>
    <col min="12818" max="12818" width="9.140625" style="347" customWidth="1"/>
    <col min="12819" max="12819" width="15" style="347" customWidth="1"/>
    <col min="12820" max="12820" width="12.7109375" style="347" customWidth="1"/>
    <col min="12821" max="12821" width="12.28515625" style="347" customWidth="1"/>
    <col min="12822" max="12822" width="11.5703125" style="347" bestFit="1" customWidth="1"/>
    <col min="12823" max="13056" width="9.140625" style="347"/>
    <col min="13057" max="13057" width="3.5703125" style="347" customWidth="1"/>
    <col min="13058" max="13059" width="2.7109375" style="347" customWidth="1"/>
    <col min="13060" max="13060" width="3.42578125" style="347" customWidth="1"/>
    <col min="13061" max="13061" width="22.28515625" style="347" customWidth="1"/>
    <col min="13062" max="13062" width="0" style="347" hidden="1" customWidth="1"/>
    <col min="13063" max="13063" width="8.5703125" style="347" customWidth="1"/>
    <col min="13064" max="13064" width="9.28515625" style="347" customWidth="1"/>
    <col min="13065" max="13065" width="9.7109375" style="347" customWidth="1"/>
    <col min="13066" max="13066" width="10.5703125" style="347" customWidth="1"/>
    <col min="13067" max="13067" width="9.5703125" style="347" customWidth="1"/>
    <col min="13068" max="13068" width="9.7109375" style="347" customWidth="1"/>
    <col min="13069" max="13069" width="9.42578125" style="347" customWidth="1"/>
    <col min="13070" max="13070" width="9.85546875" style="347" customWidth="1"/>
    <col min="13071" max="13071" width="8.7109375" style="347" customWidth="1"/>
    <col min="13072" max="13072" width="8.85546875" style="347" customWidth="1"/>
    <col min="13073" max="13073" width="8.5703125" style="347" customWidth="1"/>
    <col min="13074" max="13074" width="9.140625" style="347" customWidth="1"/>
    <col min="13075" max="13075" width="15" style="347" customWidth="1"/>
    <col min="13076" max="13076" width="12.7109375" style="347" customWidth="1"/>
    <col min="13077" max="13077" width="12.28515625" style="347" customWidth="1"/>
    <col min="13078" max="13078" width="11.5703125" style="347" bestFit="1" customWidth="1"/>
    <col min="13079" max="13312" width="9.140625" style="347"/>
    <col min="13313" max="13313" width="3.5703125" style="347" customWidth="1"/>
    <col min="13314" max="13315" width="2.7109375" style="347" customWidth="1"/>
    <col min="13316" max="13316" width="3.42578125" style="347" customWidth="1"/>
    <col min="13317" max="13317" width="22.28515625" style="347" customWidth="1"/>
    <col min="13318" max="13318" width="0" style="347" hidden="1" customWidth="1"/>
    <col min="13319" max="13319" width="8.5703125" style="347" customWidth="1"/>
    <col min="13320" max="13320" width="9.28515625" style="347" customWidth="1"/>
    <col min="13321" max="13321" width="9.7109375" style="347" customWidth="1"/>
    <col min="13322" max="13322" width="10.5703125" style="347" customWidth="1"/>
    <col min="13323" max="13323" width="9.5703125" style="347" customWidth="1"/>
    <col min="13324" max="13324" width="9.7109375" style="347" customWidth="1"/>
    <col min="13325" max="13325" width="9.42578125" style="347" customWidth="1"/>
    <col min="13326" max="13326" width="9.85546875" style="347" customWidth="1"/>
    <col min="13327" max="13327" width="8.7109375" style="347" customWidth="1"/>
    <col min="13328" max="13328" width="8.85546875" style="347" customWidth="1"/>
    <col min="13329" max="13329" width="8.5703125" style="347" customWidth="1"/>
    <col min="13330" max="13330" width="9.140625" style="347" customWidth="1"/>
    <col min="13331" max="13331" width="15" style="347" customWidth="1"/>
    <col min="13332" max="13332" width="12.7109375" style="347" customWidth="1"/>
    <col min="13333" max="13333" width="12.28515625" style="347" customWidth="1"/>
    <col min="13334" max="13334" width="11.5703125" style="347" bestFit="1" customWidth="1"/>
    <col min="13335" max="13568" width="9.140625" style="347"/>
    <col min="13569" max="13569" width="3.5703125" style="347" customWidth="1"/>
    <col min="13570" max="13571" width="2.7109375" style="347" customWidth="1"/>
    <col min="13572" max="13572" width="3.42578125" style="347" customWidth="1"/>
    <col min="13573" max="13573" width="22.28515625" style="347" customWidth="1"/>
    <col min="13574" max="13574" width="0" style="347" hidden="1" customWidth="1"/>
    <col min="13575" max="13575" width="8.5703125" style="347" customWidth="1"/>
    <col min="13576" max="13576" width="9.28515625" style="347" customWidth="1"/>
    <col min="13577" max="13577" width="9.7109375" style="347" customWidth="1"/>
    <col min="13578" max="13578" width="10.5703125" style="347" customWidth="1"/>
    <col min="13579" max="13579" width="9.5703125" style="347" customWidth="1"/>
    <col min="13580" max="13580" width="9.7109375" style="347" customWidth="1"/>
    <col min="13581" max="13581" width="9.42578125" style="347" customWidth="1"/>
    <col min="13582" max="13582" width="9.85546875" style="347" customWidth="1"/>
    <col min="13583" max="13583" width="8.7109375" style="347" customWidth="1"/>
    <col min="13584" max="13584" width="8.85546875" style="347" customWidth="1"/>
    <col min="13585" max="13585" width="8.5703125" style="347" customWidth="1"/>
    <col min="13586" max="13586" width="9.140625" style="347" customWidth="1"/>
    <col min="13587" max="13587" width="15" style="347" customWidth="1"/>
    <col min="13588" max="13588" width="12.7109375" style="347" customWidth="1"/>
    <col min="13589" max="13589" width="12.28515625" style="347" customWidth="1"/>
    <col min="13590" max="13590" width="11.5703125" style="347" bestFit="1" customWidth="1"/>
    <col min="13591" max="13824" width="9.140625" style="347"/>
    <col min="13825" max="13825" width="3.5703125" style="347" customWidth="1"/>
    <col min="13826" max="13827" width="2.7109375" style="347" customWidth="1"/>
    <col min="13828" max="13828" width="3.42578125" style="347" customWidth="1"/>
    <col min="13829" max="13829" width="22.28515625" style="347" customWidth="1"/>
    <col min="13830" max="13830" width="0" style="347" hidden="1" customWidth="1"/>
    <col min="13831" max="13831" width="8.5703125" style="347" customWidth="1"/>
    <col min="13832" max="13832" width="9.28515625" style="347" customWidth="1"/>
    <col min="13833" max="13833" width="9.7109375" style="347" customWidth="1"/>
    <col min="13834" max="13834" width="10.5703125" style="347" customWidth="1"/>
    <col min="13835" max="13835" width="9.5703125" style="347" customWidth="1"/>
    <col min="13836" max="13836" width="9.7109375" style="347" customWidth="1"/>
    <col min="13837" max="13837" width="9.42578125" style="347" customWidth="1"/>
    <col min="13838" max="13838" width="9.85546875" style="347" customWidth="1"/>
    <col min="13839" max="13839" width="8.7109375" style="347" customWidth="1"/>
    <col min="13840" max="13840" width="8.85546875" style="347" customWidth="1"/>
    <col min="13841" max="13841" width="8.5703125" style="347" customWidth="1"/>
    <col min="13842" max="13842" width="9.140625" style="347" customWidth="1"/>
    <col min="13843" max="13843" width="15" style="347" customWidth="1"/>
    <col min="13844" max="13844" width="12.7109375" style="347" customWidth="1"/>
    <col min="13845" max="13845" width="12.28515625" style="347" customWidth="1"/>
    <col min="13846" max="13846" width="11.5703125" style="347" bestFit="1" customWidth="1"/>
    <col min="13847" max="14080" width="9.140625" style="347"/>
    <col min="14081" max="14081" width="3.5703125" style="347" customWidth="1"/>
    <col min="14082" max="14083" width="2.7109375" style="347" customWidth="1"/>
    <col min="14084" max="14084" width="3.42578125" style="347" customWidth="1"/>
    <col min="14085" max="14085" width="22.28515625" style="347" customWidth="1"/>
    <col min="14086" max="14086" width="0" style="347" hidden="1" customWidth="1"/>
    <col min="14087" max="14087" width="8.5703125" style="347" customWidth="1"/>
    <col min="14088" max="14088" width="9.28515625" style="347" customWidth="1"/>
    <col min="14089" max="14089" width="9.7109375" style="347" customWidth="1"/>
    <col min="14090" max="14090" width="10.5703125" style="347" customWidth="1"/>
    <col min="14091" max="14091" width="9.5703125" style="347" customWidth="1"/>
    <col min="14092" max="14092" width="9.7109375" style="347" customWidth="1"/>
    <col min="14093" max="14093" width="9.42578125" style="347" customWidth="1"/>
    <col min="14094" max="14094" width="9.85546875" style="347" customWidth="1"/>
    <col min="14095" max="14095" width="8.7109375" style="347" customWidth="1"/>
    <col min="14096" max="14096" width="8.85546875" style="347" customWidth="1"/>
    <col min="14097" max="14097" width="8.5703125" style="347" customWidth="1"/>
    <col min="14098" max="14098" width="9.140625" style="347" customWidth="1"/>
    <col min="14099" max="14099" width="15" style="347" customWidth="1"/>
    <col min="14100" max="14100" width="12.7109375" style="347" customWidth="1"/>
    <col min="14101" max="14101" width="12.28515625" style="347" customWidth="1"/>
    <col min="14102" max="14102" width="11.5703125" style="347" bestFit="1" customWidth="1"/>
    <col min="14103" max="14336" width="9.140625" style="347"/>
    <col min="14337" max="14337" width="3.5703125" style="347" customWidth="1"/>
    <col min="14338" max="14339" width="2.7109375" style="347" customWidth="1"/>
    <col min="14340" max="14340" width="3.42578125" style="347" customWidth="1"/>
    <col min="14341" max="14341" width="22.28515625" style="347" customWidth="1"/>
    <col min="14342" max="14342" width="0" style="347" hidden="1" customWidth="1"/>
    <col min="14343" max="14343" width="8.5703125" style="347" customWidth="1"/>
    <col min="14344" max="14344" width="9.28515625" style="347" customWidth="1"/>
    <col min="14345" max="14345" width="9.7109375" style="347" customWidth="1"/>
    <col min="14346" max="14346" width="10.5703125" style="347" customWidth="1"/>
    <col min="14347" max="14347" width="9.5703125" style="347" customWidth="1"/>
    <col min="14348" max="14348" width="9.7109375" style="347" customWidth="1"/>
    <col min="14349" max="14349" width="9.42578125" style="347" customWidth="1"/>
    <col min="14350" max="14350" width="9.85546875" style="347" customWidth="1"/>
    <col min="14351" max="14351" width="8.7109375" style="347" customWidth="1"/>
    <col min="14352" max="14352" width="8.85546875" style="347" customWidth="1"/>
    <col min="14353" max="14353" width="8.5703125" style="347" customWidth="1"/>
    <col min="14354" max="14354" width="9.140625" style="347" customWidth="1"/>
    <col min="14355" max="14355" width="15" style="347" customWidth="1"/>
    <col min="14356" max="14356" width="12.7109375" style="347" customWidth="1"/>
    <col min="14357" max="14357" width="12.28515625" style="347" customWidth="1"/>
    <col min="14358" max="14358" width="11.5703125" style="347" bestFit="1" customWidth="1"/>
    <col min="14359" max="14592" width="9.140625" style="347"/>
    <col min="14593" max="14593" width="3.5703125" style="347" customWidth="1"/>
    <col min="14594" max="14595" width="2.7109375" style="347" customWidth="1"/>
    <col min="14596" max="14596" width="3.42578125" style="347" customWidth="1"/>
    <col min="14597" max="14597" width="22.28515625" style="347" customWidth="1"/>
    <col min="14598" max="14598" width="0" style="347" hidden="1" customWidth="1"/>
    <col min="14599" max="14599" width="8.5703125" style="347" customWidth="1"/>
    <col min="14600" max="14600" width="9.28515625" style="347" customWidth="1"/>
    <col min="14601" max="14601" width="9.7109375" style="347" customWidth="1"/>
    <col min="14602" max="14602" width="10.5703125" style="347" customWidth="1"/>
    <col min="14603" max="14603" width="9.5703125" style="347" customWidth="1"/>
    <col min="14604" max="14604" width="9.7109375" style="347" customWidth="1"/>
    <col min="14605" max="14605" width="9.42578125" style="347" customWidth="1"/>
    <col min="14606" max="14606" width="9.85546875" style="347" customWidth="1"/>
    <col min="14607" max="14607" width="8.7109375" style="347" customWidth="1"/>
    <col min="14608" max="14608" width="8.85546875" style="347" customWidth="1"/>
    <col min="14609" max="14609" width="8.5703125" style="347" customWidth="1"/>
    <col min="14610" max="14610" width="9.140625" style="347" customWidth="1"/>
    <col min="14611" max="14611" width="15" style="347" customWidth="1"/>
    <col min="14612" max="14612" width="12.7109375" style="347" customWidth="1"/>
    <col min="14613" max="14613" width="12.28515625" style="347" customWidth="1"/>
    <col min="14614" max="14614" width="11.5703125" style="347" bestFit="1" customWidth="1"/>
    <col min="14615" max="14848" width="9.140625" style="347"/>
    <col min="14849" max="14849" width="3.5703125" style="347" customWidth="1"/>
    <col min="14850" max="14851" width="2.7109375" style="347" customWidth="1"/>
    <col min="14852" max="14852" width="3.42578125" style="347" customWidth="1"/>
    <col min="14853" max="14853" width="22.28515625" style="347" customWidth="1"/>
    <col min="14854" max="14854" width="0" style="347" hidden="1" customWidth="1"/>
    <col min="14855" max="14855" width="8.5703125" style="347" customWidth="1"/>
    <col min="14856" max="14856" width="9.28515625" style="347" customWidth="1"/>
    <col min="14857" max="14857" width="9.7109375" style="347" customWidth="1"/>
    <col min="14858" max="14858" width="10.5703125" style="347" customWidth="1"/>
    <col min="14859" max="14859" width="9.5703125" style="347" customWidth="1"/>
    <col min="14860" max="14860" width="9.7109375" style="347" customWidth="1"/>
    <col min="14861" max="14861" width="9.42578125" style="347" customWidth="1"/>
    <col min="14862" max="14862" width="9.85546875" style="347" customWidth="1"/>
    <col min="14863" max="14863" width="8.7109375" style="347" customWidth="1"/>
    <col min="14864" max="14864" width="8.85546875" style="347" customWidth="1"/>
    <col min="14865" max="14865" width="8.5703125" style="347" customWidth="1"/>
    <col min="14866" max="14866" width="9.140625" style="347" customWidth="1"/>
    <col min="14867" max="14867" width="15" style="347" customWidth="1"/>
    <col min="14868" max="14868" width="12.7109375" style="347" customWidth="1"/>
    <col min="14869" max="14869" width="12.28515625" style="347" customWidth="1"/>
    <col min="14870" max="14870" width="11.5703125" style="347" bestFit="1" customWidth="1"/>
    <col min="14871" max="15104" width="9.140625" style="347"/>
    <col min="15105" max="15105" width="3.5703125" style="347" customWidth="1"/>
    <col min="15106" max="15107" width="2.7109375" style="347" customWidth="1"/>
    <col min="15108" max="15108" width="3.42578125" style="347" customWidth="1"/>
    <col min="15109" max="15109" width="22.28515625" style="347" customWidth="1"/>
    <col min="15110" max="15110" width="0" style="347" hidden="1" customWidth="1"/>
    <col min="15111" max="15111" width="8.5703125" style="347" customWidth="1"/>
    <col min="15112" max="15112" width="9.28515625" style="347" customWidth="1"/>
    <col min="15113" max="15113" width="9.7109375" style="347" customWidth="1"/>
    <col min="15114" max="15114" width="10.5703125" style="347" customWidth="1"/>
    <col min="15115" max="15115" width="9.5703125" style="347" customWidth="1"/>
    <col min="15116" max="15116" width="9.7109375" style="347" customWidth="1"/>
    <col min="15117" max="15117" width="9.42578125" style="347" customWidth="1"/>
    <col min="15118" max="15118" width="9.85546875" style="347" customWidth="1"/>
    <col min="15119" max="15119" width="8.7109375" style="347" customWidth="1"/>
    <col min="15120" max="15120" width="8.85546875" style="347" customWidth="1"/>
    <col min="15121" max="15121" width="8.5703125" style="347" customWidth="1"/>
    <col min="15122" max="15122" width="9.140625" style="347" customWidth="1"/>
    <col min="15123" max="15123" width="15" style="347" customWidth="1"/>
    <col min="15124" max="15124" width="12.7109375" style="347" customWidth="1"/>
    <col min="15125" max="15125" width="12.28515625" style="347" customWidth="1"/>
    <col min="15126" max="15126" width="11.5703125" style="347" bestFit="1" customWidth="1"/>
    <col min="15127" max="15360" width="9.140625" style="347"/>
    <col min="15361" max="15361" width="3.5703125" style="347" customWidth="1"/>
    <col min="15362" max="15363" width="2.7109375" style="347" customWidth="1"/>
    <col min="15364" max="15364" width="3.42578125" style="347" customWidth="1"/>
    <col min="15365" max="15365" width="22.28515625" style="347" customWidth="1"/>
    <col min="15366" max="15366" width="0" style="347" hidden="1" customWidth="1"/>
    <col min="15367" max="15367" width="8.5703125" style="347" customWidth="1"/>
    <col min="15368" max="15368" width="9.28515625" style="347" customWidth="1"/>
    <col min="15369" max="15369" width="9.7109375" style="347" customWidth="1"/>
    <col min="15370" max="15370" width="10.5703125" style="347" customWidth="1"/>
    <col min="15371" max="15371" width="9.5703125" style="347" customWidth="1"/>
    <col min="15372" max="15372" width="9.7109375" style="347" customWidth="1"/>
    <col min="15373" max="15373" width="9.42578125" style="347" customWidth="1"/>
    <col min="15374" max="15374" width="9.85546875" style="347" customWidth="1"/>
    <col min="15375" max="15375" width="8.7109375" style="347" customWidth="1"/>
    <col min="15376" max="15376" width="8.85546875" style="347" customWidth="1"/>
    <col min="15377" max="15377" width="8.5703125" style="347" customWidth="1"/>
    <col min="15378" max="15378" width="9.140625" style="347" customWidth="1"/>
    <col min="15379" max="15379" width="15" style="347" customWidth="1"/>
    <col min="15380" max="15380" width="12.7109375" style="347" customWidth="1"/>
    <col min="15381" max="15381" width="12.28515625" style="347" customWidth="1"/>
    <col min="15382" max="15382" width="11.5703125" style="347" bestFit="1" customWidth="1"/>
    <col min="15383" max="15616" width="9.140625" style="347"/>
    <col min="15617" max="15617" width="3.5703125" style="347" customWidth="1"/>
    <col min="15618" max="15619" width="2.7109375" style="347" customWidth="1"/>
    <col min="15620" max="15620" width="3.42578125" style="347" customWidth="1"/>
    <col min="15621" max="15621" width="22.28515625" style="347" customWidth="1"/>
    <col min="15622" max="15622" width="0" style="347" hidden="1" customWidth="1"/>
    <col min="15623" max="15623" width="8.5703125" style="347" customWidth="1"/>
    <col min="15624" max="15624" width="9.28515625" style="347" customWidth="1"/>
    <col min="15625" max="15625" width="9.7109375" style="347" customWidth="1"/>
    <col min="15626" max="15626" width="10.5703125" style="347" customWidth="1"/>
    <col min="15627" max="15627" width="9.5703125" style="347" customWidth="1"/>
    <col min="15628" max="15628" width="9.7109375" style="347" customWidth="1"/>
    <col min="15629" max="15629" width="9.42578125" style="347" customWidth="1"/>
    <col min="15630" max="15630" width="9.85546875" style="347" customWidth="1"/>
    <col min="15631" max="15631" width="8.7109375" style="347" customWidth="1"/>
    <col min="15632" max="15632" width="8.85546875" style="347" customWidth="1"/>
    <col min="15633" max="15633" width="8.5703125" style="347" customWidth="1"/>
    <col min="15634" max="15634" width="9.140625" style="347" customWidth="1"/>
    <col min="15635" max="15635" width="15" style="347" customWidth="1"/>
    <col min="15636" max="15636" width="12.7109375" style="347" customWidth="1"/>
    <col min="15637" max="15637" width="12.28515625" style="347" customWidth="1"/>
    <col min="15638" max="15638" width="11.5703125" style="347" bestFit="1" customWidth="1"/>
    <col min="15639" max="15872" width="9.140625" style="347"/>
    <col min="15873" max="15873" width="3.5703125" style="347" customWidth="1"/>
    <col min="15874" max="15875" width="2.7109375" style="347" customWidth="1"/>
    <col min="15876" max="15876" width="3.42578125" style="347" customWidth="1"/>
    <col min="15877" max="15877" width="22.28515625" style="347" customWidth="1"/>
    <col min="15878" max="15878" width="0" style="347" hidden="1" customWidth="1"/>
    <col min="15879" max="15879" width="8.5703125" style="347" customWidth="1"/>
    <col min="15880" max="15880" width="9.28515625" style="347" customWidth="1"/>
    <col min="15881" max="15881" width="9.7109375" style="347" customWidth="1"/>
    <col min="15882" max="15882" width="10.5703125" style="347" customWidth="1"/>
    <col min="15883" max="15883" width="9.5703125" style="347" customWidth="1"/>
    <col min="15884" max="15884" width="9.7109375" style="347" customWidth="1"/>
    <col min="15885" max="15885" width="9.42578125" style="347" customWidth="1"/>
    <col min="15886" max="15886" width="9.85546875" style="347" customWidth="1"/>
    <col min="15887" max="15887" width="8.7109375" style="347" customWidth="1"/>
    <col min="15888" max="15888" width="8.85546875" style="347" customWidth="1"/>
    <col min="15889" max="15889" width="8.5703125" style="347" customWidth="1"/>
    <col min="15890" max="15890" width="9.140625" style="347" customWidth="1"/>
    <col min="15891" max="15891" width="15" style="347" customWidth="1"/>
    <col min="15892" max="15892" width="12.7109375" style="347" customWidth="1"/>
    <col min="15893" max="15893" width="12.28515625" style="347" customWidth="1"/>
    <col min="15894" max="15894" width="11.5703125" style="347" bestFit="1" customWidth="1"/>
    <col min="15895" max="16128" width="9.140625" style="347"/>
    <col min="16129" max="16129" width="3.5703125" style="347" customWidth="1"/>
    <col min="16130" max="16131" width="2.7109375" style="347" customWidth="1"/>
    <col min="16132" max="16132" width="3.42578125" style="347" customWidth="1"/>
    <col min="16133" max="16133" width="22.28515625" style="347" customWidth="1"/>
    <col min="16134" max="16134" width="0" style="347" hidden="1" customWidth="1"/>
    <col min="16135" max="16135" width="8.5703125" style="347" customWidth="1"/>
    <col min="16136" max="16136" width="9.28515625" style="347" customWidth="1"/>
    <col min="16137" max="16137" width="9.7109375" style="347" customWidth="1"/>
    <col min="16138" max="16138" width="10.5703125" style="347" customWidth="1"/>
    <col min="16139" max="16139" width="9.5703125" style="347" customWidth="1"/>
    <col min="16140" max="16140" width="9.7109375" style="347" customWidth="1"/>
    <col min="16141" max="16141" width="9.42578125" style="347" customWidth="1"/>
    <col min="16142" max="16142" width="9.85546875" style="347" customWidth="1"/>
    <col min="16143" max="16143" width="8.7109375" style="347" customWidth="1"/>
    <col min="16144" max="16144" width="8.85546875" style="347" customWidth="1"/>
    <col min="16145" max="16145" width="8.5703125" style="347" customWidth="1"/>
    <col min="16146" max="16146" width="9.140625" style="347" customWidth="1"/>
    <col min="16147" max="16147" width="15" style="347" customWidth="1"/>
    <col min="16148" max="16148" width="12.7109375" style="347" customWidth="1"/>
    <col min="16149" max="16149" width="12.28515625" style="347" customWidth="1"/>
    <col min="16150" max="16150" width="11.5703125" style="347" bestFit="1" customWidth="1"/>
    <col min="16151" max="16384" width="9.140625" style="347"/>
  </cols>
  <sheetData>
    <row r="1" spans="1:22" ht="13.5">
      <c r="A1" s="346"/>
      <c r="B1" s="929" t="s">
        <v>165</v>
      </c>
      <c r="C1" s="929"/>
      <c r="D1" s="929"/>
      <c r="E1" s="929"/>
      <c r="F1" s="929"/>
      <c r="G1" s="929"/>
      <c r="H1" s="929"/>
      <c r="I1" s="929"/>
      <c r="J1" s="929"/>
      <c r="K1" s="929"/>
      <c r="L1" s="929"/>
      <c r="M1" s="929"/>
      <c r="N1" s="929"/>
      <c r="O1" s="929"/>
      <c r="P1" s="929"/>
      <c r="Q1" s="929"/>
      <c r="R1" s="929"/>
    </row>
    <row r="2" spans="1:22" ht="12" customHeight="1">
      <c r="A2" s="348"/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930"/>
      <c r="N2" s="930"/>
      <c r="O2" s="930"/>
      <c r="P2" s="930"/>
      <c r="Q2" s="930"/>
      <c r="R2" s="930"/>
    </row>
    <row r="3" spans="1:22" ht="12" customHeight="1">
      <c r="A3" s="930" t="s">
        <v>568</v>
      </c>
      <c r="B3" s="930"/>
      <c r="C3" s="930"/>
      <c r="D3" s="930"/>
      <c r="E3" s="930"/>
      <c r="F3" s="930"/>
      <c r="G3" s="930"/>
      <c r="H3" s="930"/>
      <c r="I3" s="930"/>
      <c r="J3" s="930"/>
      <c r="K3" s="930"/>
      <c r="L3" s="930"/>
      <c r="M3" s="930"/>
      <c r="N3" s="930"/>
      <c r="O3" s="930"/>
      <c r="P3" s="930"/>
      <c r="Q3" s="930"/>
      <c r="R3" s="930"/>
    </row>
    <row r="4" spans="1:22" ht="12" customHeight="1">
      <c r="A4" s="349"/>
      <c r="B4" s="350"/>
      <c r="C4" s="350"/>
      <c r="D4" s="350"/>
      <c r="E4" s="351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</row>
    <row r="5" spans="1:22" ht="12.75" customHeight="1">
      <c r="A5" s="352" t="s">
        <v>166</v>
      </c>
      <c r="B5" s="931" t="s">
        <v>167</v>
      </c>
      <c r="C5" s="931"/>
      <c r="D5" s="931"/>
      <c r="E5" s="931"/>
      <c r="F5" s="931"/>
      <c r="G5" s="931"/>
      <c r="H5" s="931"/>
      <c r="I5" s="931"/>
      <c r="J5" s="931"/>
      <c r="K5" s="931"/>
      <c r="L5" s="931"/>
      <c r="M5" s="931"/>
      <c r="N5" s="931"/>
      <c r="O5" s="931"/>
      <c r="P5" s="931"/>
      <c r="Q5" s="931"/>
      <c r="R5" s="353"/>
    </row>
    <row r="6" spans="1:22" ht="9.75" customHeight="1" thickBot="1">
      <c r="B6" s="354"/>
      <c r="C6" s="355"/>
      <c r="D6" s="355"/>
      <c r="E6" s="356"/>
      <c r="F6" s="357"/>
      <c r="G6" s="357"/>
      <c r="H6" s="357"/>
      <c r="I6" s="357"/>
      <c r="J6" s="358"/>
      <c r="K6" s="358"/>
      <c r="L6" s="358"/>
      <c r="M6" s="358"/>
      <c r="N6" s="932" t="s">
        <v>168</v>
      </c>
      <c r="O6" s="932"/>
      <c r="P6" s="932"/>
      <c r="Q6" s="932"/>
      <c r="R6" s="932"/>
    </row>
    <row r="7" spans="1:22" ht="21" customHeight="1">
      <c r="A7" s="933" t="s">
        <v>169</v>
      </c>
      <c r="B7" s="935" t="s">
        <v>170</v>
      </c>
      <c r="C7" s="937" t="s">
        <v>171</v>
      </c>
      <c r="D7" s="939" t="s">
        <v>172</v>
      </c>
      <c r="E7" s="941" t="s">
        <v>173</v>
      </c>
      <c r="F7" s="927" t="s">
        <v>174</v>
      </c>
      <c r="G7" s="928" t="s">
        <v>175</v>
      </c>
      <c r="H7" s="928"/>
      <c r="I7" s="928"/>
      <c r="J7" s="928"/>
      <c r="K7" s="928" t="s">
        <v>176</v>
      </c>
      <c r="L7" s="928"/>
      <c r="M7" s="928"/>
      <c r="N7" s="928"/>
      <c r="O7" s="928" t="s">
        <v>177</v>
      </c>
      <c r="P7" s="928"/>
      <c r="Q7" s="928"/>
      <c r="R7" s="928"/>
    </row>
    <row r="8" spans="1:22" ht="30.75" customHeight="1" thickBot="1">
      <c r="A8" s="934"/>
      <c r="B8" s="936"/>
      <c r="C8" s="938"/>
      <c r="D8" s="940"/>
      <c r="E8" s="942"/>
      <c r="F8" s="927"/>
      <c r="G8" s="359" t="s">
        <v>178</v>
      </c>
      <c r="H8" s="359" t="s">
        <v>179</v>
      </c>
      <c r="I8" s="359" t="s">
        <v>180</v>
      </c>
      <c r="J8" s="359" t="s">
        <v>181</v>
      </c>
      <c r="K8" s="359" t="s">
        <v>178</v>
      </c>
      <c r="L8" s="359" t="s">
        <v>179</v>
      </c>
      <c r="M8" s="359" t="s">
        <v>180</v>
      </c>
      <c r="N8" s="359" t="s">
        <v>181</v>
      </c>
      <c r="O8" s="359" t="s">
        <v>178</v>
      </c>
      <c r="P8" s="359" t="s">
        <v>179</v>
      </c>
      <c r="Q8" s="359" t="s">
        <v>180</v>
      </c>
      <c r="R8" s="359" t="s">
        <v>181</v>
      </c>
    </row>
    <row r="9" spans="1:22" ht="11.25" customHeight="1" thickBot="1">
      <c r="A9" s="360" t="s">
        <v>13</v>
      </c>
      <c r="B9" s="361" t="s">
        <v>182</v>
      </c>
      <c r="C9" s="361" t="s">
        <v>183</v>
      </c>
      <c r="D9" s="362" t="s">
        <v>184</v>
      </c>
      <c r="E9" s="363" t="s">
        <v>184</v>
      </c>
      <c r="F9" s="364"/>
      <c r="G9" s="365">
        <v>5</v>
      </c>
      <c r="H9" s="365">
        <v>6</v>
      </c>
      <c r="I9" s="365">
        <v>7</v>
      </c>
      <c r="J9" s="365">
        <v>8</v>
      </c>
      <c r="K9" s="365">
        <v>9</v>
      </c>
      <c r="L9" s="365"/>
      <c r="M9" s="365">
        <v>11</v>
      </c>
      <c r="N9" s="365">
        <v>12</v>
      </c>
      <c r="O9" s="359">
        <v>13</v>
      </c>
      <c r="P9" s="359">
        <v>14</v>
      </c>
      <c r="Q9" s="359">
        <v>15</v>
      </c>
      <c r="R9" s="359">
        <v>16</v>
      </c>
    </row>
    <row r="10" spans="1:22" ht="57.75" customHeight="1" thickBot="1">
      <c r="A10" s="366">
        <v>2000</v>
      </c>
      <c r="B10" s="367" t="s">
        <v>185</v>
      </c>
      <c r="C10" s="368" t="s">
        <v>17</v>
      </c>
      <c r="D10" s="369" t="s">
        <v>17</v>
      </c>
      <c r="E10" s="370" t="s">
        <v>186</v>
      </c>
      <c r="F10" s="371"/>
      <c r="G10" s="372">
        <f>K10+O10-'[1]ekam erams bashx nor'!L140</f>
        <v>985063.99050000007</v>
      </c>
      <c r="H10" s="372">
        <f>L10+P10-'[1]ekam erams bashx nor'!M140</f>
        <v>2097624.3265</v>
      </c>
      <c r="I10" s="373">
        <f>M10+Q10-'[1]ekam erams bashx nor'!N140</f>
        <v>3014195.1885000002</v>
      </c>
      <c r="J10" s="372">
        <f>N10+R10-'[1]ekam erams bashx nor'!O140</f>
        <v>3777879.4123999998</v>
      </c>
      <c r="K10" s="373">
        <f t="shared" ref="K10:R10" si="0">K11+K46+K64+K90+K143+K163+K183+K212+K242+K273+K305</f>
        <v>259953.70049999998</v>
      </c>
      <c r="L10" s="373">
        <f t="shared" si="0"/>
        <v>511506.0955</v>
      </c>
      <c r="M10" s="373">
        <f t="shared" si="0"/>
        <v>718995.46950000001</v>
      </c>
      <c r="N10" s="373">
        <f>N11+N46+N64+N90+N143+N163+N183+N212+N242+N273+N305</f>
        <v>941845.53740000003</v>
      </c>
      <c r="O10" s="373">
        <f t="shared" si="0"/>
        <v>760110.29</v>
      </c>
      <c r="P10" s="373">
        <f t="shared" si="0"/>
        <v>1669118.2309999999</v>
      </c>
      <c r="Q10" s="373">
        <f t="shared" si="0"/>
        <v>2398199.719</v>
      </c>
      <c r="R10" s="373">
        <f t="shared" si="0"/>
        <v>2989033.875</v>
      </c>
      <c r="S10" s="374"/>
      <c r="T10" s="375"/>
      <c r="U10" s="376"/>
      <c r="V10" s="376"/>
    </row>
    <row r="11" spans="1:22" ht="71.25" customHeight="1">
      <c r="A11" s="377">
        <v>2100</v>
      </c>
      <c r="B11" s="378" t="s">
        <v>187</v>
      </c>
      <c r="C11" s="379" t="s">
        <v>188</v>
      </c>
      <c r="D11" s="380" t="s">
        <v>188</v>
      </c>
      <c r="E11" s="381" t="s">
        <v>189</v>
      </c>
      <c r="F11" s="382" t="s">
        <v>190</v>
      </c>
      <c r="G11" s="383">
        <f t="shared" ref="G11:J74" si="1">K11+O11</f>
        <v>95107.789499999999</v>
      </c>
      <c r="H11" s="383">
        <f t="shared" si="1"/>
        <v>360158.28950000001</v>
      </c>
      <c r="I11" s="383">
        <f t="shared" si="1"/>
        <v>437749.5895</v>
      </c>
      <c r="J11" s="383">
        <f t="shared" si="1"/>
        <v>501862.26699999999</v>
      </c>
      <c r="K11" s="383">
        <f>K13+K18+K22+K27+K30+K33+K36+K39</f>
        <v>86307.789499999999</v>
      </c>
      <c r="L11" s="383">
        <f t="shared" ref="L11:R11" si="2">L13+L18+L22+L27+L30+L33+L36+L39</f>
        <v>167708.28950000001</v>
      </c>
      <c r="M11" s="384">
        <f t="shared" si="2"/>
        <v>245299.5895</v>
      </c>
      <c r="N11" s="383">
        <f>N13+N18+N22+N27+N30+N33+N36+N39</f>
        <v>309412.26699999999</v>
      </c>
      <c r="O11" s="385">
        <f t="shared" si="2"/>
        <v>8800</v>
      </c>
      <c r="P11" s="385">
        <f t="shared" si="2"/>
        <v>192450</v>
      </c>
      <c r="Q11" s="385">
        <f>Q13+Q18+Q22+Q27+Q30+Q33+Q36+Q39</f>
        <v>192450</v>
      </c>
      <c r="R11" s="385">
        <f t="shared" si="2"/>
        <v>192450</v>
      </c>
    </row>
    <row r="12" spans="1:22" ht="10.5" customHeight="1">
      <c r="A12" s="386"/>
      <c r="B12" s="378"/>
      <c r="C12" s="379"/>
      <c r="D12" s="380"/>
      <c r="E12" s="387" t="s">
        <v>191</v>
      </c>
      <c r="F12" s="388"/>
      <c r="G12" s="389"/>
      <c r="H12" s="389"/>
      <c r="I12" s="389"/>
      <c r="J12" s="389"/>
      <c r="K12" s="390"/>
      <c r="L12" s="390"/>
      <c r="M12" s="390"/>
      <c r="N12" s="390"/>
      <c r="O12" s="390"/>
      <c r="P12" s="390"/>
      <c r="Q12" s="390"/>
      <c r="R12" s="390"/>
    </row>
    <row r="13" spans="1:22" ht="63.75" customHeight="1">
      <c r="A13" s="391">
        <v>2110</v>
      </c>
      <c r="B13" s="378" t="s">
        <v>187</v>
      </c>
      <c r="C13" s="392" t="s">
        <v>13</v>
      </c>
      <c r="D13" s="393" t="s">
        <v>188</v>
      </c>
      <c r="E13" s="394" t="s">
        <v>192</v>
      </c>
      <c r="F13" s="395" t="s">
        <v>193</v>
      </c>
      <c r="G13" s="396">
        <f t="shared" si="1"/>
        <v>70892.5</v>
      </c>
      <c r="H13" s="396">
        <f t="shared" si="1"/>
        <v>130230</v>
      </c>
      <c r="I13" s="396">
        <f t="shared" si="1"/>
        <v>185718.8</v>
      </c>
      <c r="J13" s="396">
        <f t="shared" si="1"/>
        <v>228484.5</v>
      </c>
      <c r="K13" s="396">
        <f>K15+K16+K17</f>
        <v>62492.5</v>
      </c>
      <c r="L13" s="396">
        <f t="shared" ref="L13:R13" si="3">L15+L16+L17</f>
        <v>116830</v>
      </c>
      <c r="M13" s="396">
        <f t="shared" si="3"/>
        <v>172318.8</v>
      </c>
      <c r="N13" s="396">
        <f t="shared" si="3"/>
        <v>215084.5</v>
      </c>
      <c r="O13" s="397">
        <f t="shared" si="3"/>
        <v>8400</v>
      </c>
      <c r="P13" s="397">
        <f t="shared" si="3"/>
        <v>13400</v>
      </c>
      <c r="Q13" s="397">
        <f t="shared" si="3"/>
        <v>13400</v>
      </c>
      <c r="R13" s="397">
        <f t="shared" si="3"/>
        <v>13400</v>
      </c>
    </row>
    <row r="14" spans="1:22" ht="11.25" customHeight="1">
      <c r="A14" s="391"/>
      <c r="B14" s="378"/>
      <c r="C14" s="392"/>
      <c r="D14" s="393"/>
      <c r="E14" s="387" t="s">
        <v>194</v>
      </c>
      <c r="F14" s="398"/>
      <c r="G14" s="389"/>
      <c r="H14" s="389"/>
      <c r="I14" s="389"/>
      <c r="J14" s="389"/>
      <c r="K14" s="399"/>
      <c r="L14" s="399"/>
      <c r="M14" s="399"/>
      <c r="N14" s="399"/>
      <c r="O14" s="399"/>
      <c r="P14" s="399"/>
      <c r="Q14" s="399"/>
      <c r="R14" s="399"/>
    </row>
    <row r="15" spans="1:22" ht="37.5" customHeight="1">
      <c r="A15" s="391">
        <v>2111</v>
      </c>
      <c r="B15" s="400" t="s">
        <v>187</v>
      </c>
      <c r="C15" s="401" t="s">
        <v>13</v>
      </c>
      <c r="D15" s="402" t="s">
        <v>13</v>
      </c>
      <c r="E15" s="387" t="s">
        <v>195</v>
      </c>
      <c r="F15" s="388" t="s">
        <v>196</v>
      </c>
      <c r="G15" s="373">
        <f t="shared" si="1"/>
        <v>70892.5</v>
      </c>
      <c r="H15" s="373">
        <f t="shared" si="1"/>
        <v>130230</v>
      </c>
      <c r="I15" s="373">
        <f t="shared" si="1"/>
        <v>185718.8</v>
      </c>
      <c r="J15" s="373">
        <f t="shared" si="1"/>
        <v>228484.5</v>
      </c>
      <c r="K15" s="403">
        <f>[1]aparat!G32</f>
        <v>62492.5</v>
      </c>
      <c r="L15" s="403">
        <f>[1]aparat!H32</f>
        <v>116830</v>
      </c>
      <c r="M15" s="403">
        <f>[1]aparat!I32</f>
        <v>172318.8</v>
      </c>
      <c r="N15" s="403">
        <f>[1]aparat!J32</f>
        <v>215084.5</v>
      </c>
      <c r="O15" s="404">
        <f>[1]aparat!G150</f>
        <v>8400</v>
      </c>
      <c r="P15" s="404">
        <f>[1]aparat!H150</f>
        <v>13400</v>
      </c>
      <c r="Q15" s="404">
        <f>[1]aparat!I150</f>
        <v>13400</v>
      </c>
      <c r="R15" s="404">
        <f>[1]aparat!J150</f>
        <v>13400</v>
      </c>
    </row>
    <row r="16" spans="1:22" ht="12" hidden="1" customHeight="1">
      <c r="A16" s="391">
        <v>2112</v>
      </c>
      <c r="B16" s="400" t="s">
        <v>187</v>
      </c>
      <c r="C16" s="401" t="s">
        <v>13</v>
      </c>
      <c r="D16" s="402" t="s">
        <v>182</v>
      </c>
      <c r="E16" s="387" t="s">
        <v>197</v>
      </c>
      <c r="F16" s="388" t="s">
        <v>198</v>
      </c>
      <c r="G16" s="389">
        <f t="shared" si="1"/>
        <v>0</v>
      </c>
      <c r="H16" s="389">
        <f t="shared" si="1"/>
        <v>0</v>
      </c>
      <c r="I16" s="389">
        <f t="shared" si="1"/>
        <v>0</v>
      </c>
      <c r="J16" s="389">
        <f t="shared" si="1"/>
        <v>0</v>
      </c>
      <c r="K16" s="390"/>
      <c r="L16" s="390"/>
      <c r="M16" s="390"/>
      <c r="N16" s="390"/>
      <c r="O16" s="390"/>
      <c r="P16" s="390"/>
      <c r="Q16" s="390"/>
      <c r="R16" s="390"/>
    </row>
    <row r="17" spans="1:18" ht="12" hidden="1" customHeight="1">
      <c r="A17" s="391">
        <v>2113</v>
      </c>
      <c r="B17" s="400" t="s">
        <v>187</v>
      </c>
      <c r="C17" s="401" t="s">
        <v>13</v>
      </c>
      <c r="D17" s="402" t="s">
        <v>183</v>
      </c>
      <c r="E17" s="387" t="s">
        <v>199</v>
      </c>
      <c r="F17" s="388" t="s">
        <v>200</v>
      </c>
      <c r="G17" s="389">
        <f t="shared" si="1"/>
        <v>0</v>
      </c>
      <c r="H17" s="389">
        <f t="shared" si="1"/>
        <v>0</v>
      </c>
      <c r="I17" s="389">
        <f t="shared" si="1"/>
        <v>0</v>
      </c>
      <c r="J17" s="389">
        <f t="shared" si="1"/>
        <v>0</v>
      </c>
      <c r="K17" s="390"/>
      <c r="L17" s="390"/>
      <c r="M17" s="390"/>
      <c r="N17" s="390"/>
      <c r="O17" s="390"/>
      <c r="P17" s="390"/>
      <c r="Q17" s="390"/>
      <c r="R17" s="390"/>
    </row>
    <row r="18" spans="1:18" ht="12" hidden="1" customHeight="1">
      <c r="A18" s="391">
        <v>2120</v>
      </c>
      <c r="B18" s="378" t="s">
        <v>187</v>
      </c>
      <c r="C18" s="392" t="s">
        <v>182</v>
      </c>
      <c r="D18" s="393" t="s">
        <v>188</v>
      </c>
      <c r="E18" s="394" t="s">
        <v>201</v>
      </c>
      <c r="F18" s="405" t="s">
        <v>202</v>
      </c>
      <c r="G18" s="389">
        <f t="shared" si="1"/>
        <v>0</v>
      </c>
      <c r="H18" s="389">
        <f t="shared" si="1"/>
        <v>0</v>
      </c>
      <c r="I18" s="389">
        <f t="shared" si="1"/>
        <v>0</v>
      </c>
      <c r="J18" s="389">
        <f t="shared" si="1"/>
        <v>0</v>
      </c>
      <c r="K18" s="390">
        <f>K20+K21</f>
        <v>0</v>
      </c>
      <c r="L18" s="390">
        <f t="shared" ref="L18:R18" si="4">L20+L21</f>
        <v>0</v>
      </c>
      <c r="M18" s="390">
        <f t="shared" si="4"/>
        <v>0</v>
      </c>
      <c r="N18" s="390">
        <f t="shared" si="4"/>
        <v>0</v>
      </c>
      <c r="O18" s="390">
        <f t="shared" si="4"/>
        <v>0</v>
      </c>
      <c r="P18" s="390">
        <f t="shared" si="4"/>
        <v>0</v>
      </c>
      <c r="Q18" s="390">
        <f t="shared" si="4"/>
        <v>0</v>
      </c>
      <c r="R18" s="390">
        <f t="shared" si="4"/>
        <v>0</v>
      </c>
    </row>
    <row r="19" spans="1:18" ht="12" hidden="1" customHeight="1">
      <c r="A19" s="391"/>
      <c r="B19" s="378"/>
      <c r="C19" s="392"/>
      <c r="D19" s="393"/>
      <c r="E19" s="387" t="s">
        <v>194</v>
      </c>
      <c r="F19" s="398"/>
      <c r="G19" s="389"/>
      <c r="H19" s="389"/>
      <c r="I19" s="389"/>
      <c r="J19" s="389"/>
      <c r="K19" s="390"/>
      <c r="L19" s="390"/>
      <c r="M19" s="390"/>
      <c r="N19" s="399"/>
      <c r="O19" s="399"/>
      <c r="P19" s="399"/>
      <c r="Q19" s="399"/>
      <c r="R19" s="399"/>
    </row>
    <row r="20" spans="1:18" ht="12" hidden="1" customHeight="1">
      <c r="A20" s="391">
        <v>2121</v>
      </c>
      <c r="B20" s="400" t="s">
        <v>187</v>
      </c>
      <c r="C20" s="401" t="s">
        <v>182</v>
      </c>
      <c r="D20" s="402" t="s">
        <v>13</v>
      </c>
      <c r="E20" s="406" t="s">
        <v>203</v>
      </c>
      <c r="F20" s="388" t="s">
        <v>204</v>
      </c>
      <c r="G20" s="389">
        <f t="shared" si="1"/>
        <v>0</v>
      </c>
      <c r="H20" s="389">
        <f t="shared" si="1"/>
        <v>0</v>
      </c>
      <c r="I20" s="389">
        <f t="shared" si="1"/>
        <v>0</v>
      </c>
      <c r="J20" s="389">
        <f t="shared" si="1"/>
        <v>0</v>
      </c>
      <c r="K20" s="390"/>
      <c r="L20" s="390"/>
      <c r="M20" s="390"/>
      <c r="N20" s="390"/>
      <c r="O20" s="390"/>
      <c r="P20" s="390"/>
      <c r="Q20" s="390"/>
      <c r="R20" s="390"/>
    </row>
    <row r="21" spans="1:18" ht="12" hidden="1" customHeight="1">
      <c r="A21" s="391">
        <v>2122</v>
      </c>
      <c r="B21" s="400" t="s">
        <v>187</v>
      </c>
      <c r="C21" s="401" t="s">
        <v>182</v>
      </c>
      <c r="D21" s="402" t="s">
        <v>182</v>
      </c>
      <c r="E21" s="387" t="s">
        <v>205</v>
      </c>
      <c r="F21" s="388" t="s">
        <v>206</v>
      </c>
      <c r="G21" s="389">
        <f t="shared" si="1"/>
        <v>0</v>
      </c>
      <c r="H21" s="389">
        <f t="shared" si="1"/>
        <v>0</v>
      </c>
      <c r="I21" s="389">
        <f t="shared" si="1"/>
        <v>0</v>
      </c>
      <c r="J21" s="389">
        <f t="shared" si="1"/>
        <v>0</v>
      </c>
      <c r="K21" s="390"/>
      <c r="L21" s="390"/>
      <c r="M21" s="390"/>
      <c r="N21" s="390"/>
      <c r="O21" s="390"/>
      <c r="P21" s="390"/>
      <c r="Q21" s="390"/>
      <c r="R21" s="390"/>
    </row>
    <row r="22" spans="1:18" ht="24" customHeight="1">
      <c r="A22" s="391">
        <v>2130</v>
      </c>
      <c r="B22" s="378" t="s">
        <v>187</v>
      </c>
      <c r="C22" s="392" t="s">
        <v>183</v>
      </c>
      <c r="D22" s="393" t="s">
        <v>188</v>
      </c>
      <c r="E22" s="394" t="s">
        <v>207</v>
      </c>
      <c r="F22" s="407" t="s">
        <v>208</v>
      </c>
      <c r="G22" s="373">
        <f t="shared" si="1"/>
        <v>967.62249999999995</v>
      </c>
      <c r="H22" s="373">
        <f t="shared" si="1"/>
        <v>1924.6224999999999</v>
      </c>
      <c r="I22" s="373">
        <f t="shared" si="1"/>
        <v>2884.1224999999999</v>
      </c>
      <c r="J22" s="373">
        <f t="shared" si="1"/>
        <v>3327</v>
      </c>
      <c r="K22" s="403">
        <f>K24+K25+K26</f>
        <v>967.62249999999995</v>
      </c>
      <c r="L22" s="403">
        <f t="shared" ref="L22:R22" si="5">L24+L25+L26</f>
        <v>1924.6224999999999</v>
      </c>
      <c r="M22" s="403">
        <f t="shared" si="5"/>
        <v>2884.1224999999999</v>
      </c>
      <c r="N22" s="403">
        <f t="shared" si="5"/>
        <v>3327</v>
      </c>
      <c r="O22" s="404">
        <f t="shared" si="5"/>
        <v>0</v>
      </c>
      <c r="P22" s="404">
        <f t="shared" si="5"/>
        <v>0</v>
      </c>
      <c r="Q22" s="404">
        <f t="shared" si="5"/>
        <v>0</v>
      </c>
      <c r="R22" s="404">
        <f t="shared" si="5"/>
        <v>0</v>
      </c>
    </row>
    <row r="23" spans="1:18" ht="12.75" customHeight="1">
      <c r="A23" s="391"/>
      <c r="B23" s="378"/>
      <c r="C23" s="392"/>
      <c r="D23" s="393"/>
      <c r="E23" s="387" t="s">
        <v>194</v>
      </c>
      <c r="F23" s="398"/>
      <c r="G23" s="373"/>
      <c r="H23" s="373"/>
      <c r="I23" s="373"/>
      <c r="J23" s="373"/>
      <c r="K23" s="403"/>
      <c r="L23" s="403"/>
      <c r="M23" s="403"/>
      <c r="N23" s="408"/>
      <c r="O23" s="409"/>
      <c r="P23" s="409"/>
      <c r="Q23" s="409"/>
      <c r="R23" s="409"/>
    </row>
    <row r="24" spans="1:18" ht="12" hidden="1" customHeight="1">
      <c r="A24" s="391">
        <v>2131</v>
      </c>
      <c r="B24" s="400" t="s">
        <v>187</v>
      </c>
      <c r="C24" s="401" t="s">
        <v>183</v>
      </c>
      <c r="D24" s="402" t="s">
        <v>13</v>
      </c>
      <c r="E24" s="387" t="s">
        <v>209</v>
      </c>
      <c r="F24" s="388" t="s">
        <v>210</v>
      </c>
      <c r="G24" s="373">
        <f t="shared" si="1"/>
        <v>0</v>
      </c>
      <c r="H24" s="373">
        <f t="shared" si="1"/>
        <v>0</v>
      </c>
      <c r="I24" s="373">
        <f t="shared" si="1"/>
        <v>0</v>
      </c>
      <c r="J24" s="373">
        <f t="shared" si="1"/>
        <v>0</v>
      </c>
      <c r="K24" s="403"/>
      <c r="L24" s="403"/>
      <c r="M24" s="403"/>
      <c r="N24" s="403"/>
      <c r="O24" s="404"/>
      <c r="P24" s="404"/>
      <c r="Q24" s="404"/>
      <c r="R24" s="404"/>
    </row>
    <row r="25" spans="1:18" ht="12" hidden="1" customHeight="1">
      <c r="A25" s="391">
        <v>2132</v>
      </c>
      <c r="B25" s="400" t="s">
        <v>187</v>
      </c>
      <c r="C25" s="401" t="s">
        <v>183</v>
      </c>
      <c r="D25" s="402" t="s">
        <v>182</v>
      </c>
      <c r="E25" s="387" t="s">
        <v>211</v>
      </c>
      <c r="F25" s="388" t="s">
        <v>212</v>
      </c>
      <c r="G25" s="373">
        <f t="shared" si="1"/>
        <v>0</v>
      </c>
      <c r="H25" s="373">
        <f t="shared" si="1"/>
        <v>0</v>
      </c>
      <c r="I25" s="373">
        <f t="shared" si="1"/>
        <v>0</v>
      </c>
      <c r="J25" s="373">
        <f t="shared" si="1"/>
        <v>0</v>
      </c>
      <c r="K25" s="403"/>
      <c r="L25" s="403"/>
      <c r="M25" s="403"/>
      <c r="N25" s="403"/>
      <c r="O25" s="404"/>
      <c r="P25" s="404"/>
      <c r="Q25" s="404"/>
      <c r="R25" s="404"/>
    </row>
    <row r="26" spans="1:18" ht="22.5" customHeight="1">
      <c r="A26" s="391">
        <v>2133</v>
      </c>
      <c r="B26" s="400" t="s">
        <v>187</v>
      </c>
      <c r="C26" s="401" t="s">
        <v>183</v>
      </c>
      <c r="D26" s="402" t="s">
        <v>183</v>
      </c>
      <c r="E26" s="387" t="s">
        <v>213</v>
      </c>
      <c r="F26" s="388" t="s">
        <v>214</v>
      </c>
      <c r="G26" s="373">
        <f t="shared" si="1"/>
        <v>967.62249999999995</v>
      </c>
      <c r="H26" s="373">
        <f t="shared" si="1"/>
        <v>1924.6224999999999</v>
      </c>
      <c r="I26" s="373">
        <f t="shared" si="1"/>
        <v>2884.1224999999999</v>
      </c>
      <c r="J26" s="373">
        <f t="shared" si="1"/>
        <v>3327</v>
      </c>
      <c r="K26" s="403">
        <f>'[1]zags '!G32+'[1]վեկտոր պլյուս'!G32</f>
        <v>967.62249999999995</v>
      </c>
      <c r="L26" s="403">
        <f>'[1]zags '!H32+'[1]վեկտոր պլյուս'!H32</f>
        <v>1924.6224999999999</v>
      </c>
      <c r="M26" s="403">
        <f>'[1]zags '!I32+'[1]վեկտոր պլյուս'!I32</f>
        <v>2884.1224999999999</v>
      </c>
      <c r="N26" s="403">
        <f>'[1]zags '!J32+'[1]վեկտոր պլյուս'!J32</f>
        <v>3327</v>
      </c>
      <c r="O26" s="404">
        <f>'[1]zags '!G151+'[1]վեկտոր պլյուս'!G151</f>
        <v>0</v>
      </c>
      <c r="P26" s="404">
        <f>'[1]zags '!H151+'[1]վեկտոր պլյուս'!H151</f>
        <v>0</v>
      </c>
      <c r="Q26" s="404">
        <f>'[1]zags '!I151+'[1]վեկտոր պլյուս'!I151</f>
        <v>0</v>
      </c>
      <c r="R26" s="404">
        <f>'[1]zags '!J151+'[1]վեկտոր պլյուս'!J151</f>
        <v>0</v>
      </c>
    </row>
    <row r="27" spans="1:18" ht="12" hidden="1" customHeight="1">
      <c r="A27" s="391">
        <v>2140</v>
      </c>
      <c r="B27" s="378" t="s">
        <v>187</v>
      </c>
      <c r="C27" s="392" t="s">
        <v>184</v>
      </c>
      <c r="D27" s="393" t="s">
        <v>188</v>
      </c>
      <c r="E27" s="394" t="s">
        <v>215</v>
      </c>
      <c r="F27" s="398" t="s">
        <v>216</v>
      </c>
      <c r="G27" s="389">
        <f t="shared" si="1"/>
        <v>0</v>
      </c>
      <c r="H27" s="389">
        <f t="shared" si="1"/>
        <v>0</v>
      </c>
      <c r="I27" s="389">
        <f t="shared" si="1"/>
        <v>0</v>
      </c>
      <c r="J27" s="389">
        <f t="shared" si="1"/>
        <v>0</v>
      </c>
      <c r="K27" s="390">
        <f>K29</f>
        <v>0</v>
      </c>
      <c r="L27" s="390">
        <f t="shared" ref="L27:R27" si="6">L29</f>
        <v>0</v>
      </c>
      <c r="M27" s="390">
        <f t="shared" si="6"/>
        <v>0</v>
      </c>
      <c r="N27" s="390">
        <f t="shared" si="6"/>
        <v>0</v>
      </c>
      <c r="O27" s="404">
        <f t="shared" si="6"/>
        <v>0</v>
      </c>
      <c r="P27" s="404">
        <f t="shared" si="6"/>
        <v>0</v>
      </c>
      <c r="Q27" s="404">
        <f t="shared" si="6"/>
        <v>0</v>
      </c>
      <c r="R27" s="404">
        <f t="shared" si="6"/>
        <v>0</v>
      </c>
    </row>
    <row r="28" spans="1:18" ht="12" hidden="1" customHeight="1">
      <c r="A28" s="391"/>
      <c r="B28" s="378"/>
      <c r="C28" s="392"/>
      <c r="D28" s="393"/>
      <c r="E28" s="387" t="s">
        <v>194</v>
      </c>
      <c r="F28" s="398"/>
      <c r="G28" s="389"/>
      <c r="H28" s="389"/>
      <c r="I28" s="389"/>
      <c r="J28" s="389"/>
      <c r="K28" s="390"/>
      <c r="L28" s="390"/>
      <c r="M28" s="390"/>
      <c r="N28" s="399"/>
      <c r="O28" s="409"/>
      <c r="P28" s="409"/>
      <c r="Q28" s="409"/>
      <c r="R28" s="409"/>
    </row>
    <row r="29" spans="1:18" ht="12" hidden="1" customHeight="1">
      <c r="A29" s="391">
        <v>2141</v>
      </c>
      <c r="B29" s="400" t="s">
        <v>187</v>
      </c>
      <c r="C29" s="401" t="s">
        <v>184</v>
      </c>
      <c r="D29" s="402" t="s">
        <v>13</v>
      </c>
      <c r="E29" s="387" t="s">
        <v>217</v>
      </c>
      <c r="F29" s="410" t="s">
        <v>218</v>
      </c>
      <c r="G29" s="389">
        <f t="shared" si="1"/>
        <v>0</v>
      </c>
      <c r="H29" s="389">
        <f t="shared" si="1"/>
        <v>0</v>
      </c>
      <c r="I29" s="389">
        <f t="shared" si="1"/>
        <v>0</v>
      </c>
      <c r="J29" s="389">
        <f t="shared" si="1"/>
        <v>0</v>
      </c>
      <c r="K29" s="390"/>
      <c r="L29" s="390"/>
      <c r="M29" s="390"/>
      <c r="N29" s="390"/>
      <c r="O29" s="404"/>
      <c r="P29" s="404"/>
      <c r="Q29" s="404"/>
      <c r="R29" s="404"/>
    </row>
    <row r="30" spans="1:18" ht="12" hidden="1" customHeight="1">
      <c r="A30" s="391">
        <v>2150</v>
      </c>
      <c r="B30" s="378" t="s">
        <v>187</v>
      </c>
      <c r="C30" s="392" t="s">
        <v>219</v>
      </c>
      <c r="D30" s="393" t="s">
        <v>188</v>
      </c>
      <c r="E30" s="394" t="s">
        <v>220</v>
      </c>
      <c r="F30" s="398" t="s">
        <v>221</v>
      </c>
      <c r="G30" s="389">
        <f t="shared" si="1"/>
        <v>0</v>
      </c>
      <c r="H30" s="389">
        <f t="shared" si="1"/>
        <v>0</v>
      </c>
      <c r="I30" s="389">
        <f t="shared" si="1"/>
        <v>0</v>
      </c>
      <c r="J30" s="389">
        <f t="shared" si="1"/>
        <v>0</v>
      </c>
      <c r="K30" s="390">
        <f>K32</f>
        <v>0</v>
      </c>
      <c r="L30" s="390">
        <f t="shared" ref="L30:R30" si="7">L32</f>
        <v>0</v>
      </c>
      <c r="M30" s="390">
        <f t="shared" si="7"/>
        <v>0</v>
      </c>
      <c r="N30" s="390">
        <f t="shared" si="7"/>
        <v>0</v>
      </c>
      <c r="O30" s="404">
        <f t="shared" si="7"/>
        <v>0</v>
      </c>
      <c r="P30" s="404">
        <f t="shared" si="7"/>
        <v>0</v>
      </c>
      <c r="Q30" s="404">
        <f t="shared" si="7"/>
        <v>0</v>
      </c>
      <c r="R30" s="404">
        <f t="shared" si="7"/>
        <v>0</v>
      </c>
    </row>
    <row r="31" spans="1:18" ht="12" hidden="1" customHeight="1">
      <c r="A31" s="391"/>
      <c r="B31" s="378"/>
      <c r="C31" s="392"/>
      <c r="D31" s="393"/>
      <c r="E31" s="387" t="s">
        <v>194</v>
      </c>
      <c r="F31" s="398"/>
      <c r="G31" s="389"/>
      <c r="H31" s="389"/>
      <c r="I31" s="389"/>
      <c r="J31" s="389"/>
      <c r="K31" s="390"/>
      <c r="L31" s="390"/>
      <c r="M31" s="390"/>
      <c r="N31" s="399"/>
      <c r="O31" s="409"/>
      <c r="P31" s="409"/>
      <c r="Q31" s="409"/>
      <c r="R31" s="409"/>
    </row>
    <row r="32" spans="1:18" ht="12" hidden="1" customHeight="1">
      <c r="A32" s="391">
        <v>2151</v>
      </c>
      <c r="B32" s="400" t="s">
        <v>187</v>
      </c>
      <c r="C32" s="401" t="s">
        <v>219</v>
      </c>
      <c r="D32" s="402" t="s">
        <v>13</v>
      </c>
      <c r="E32" s="387" t="s">
        <v>222</v>
      </c>
      <c r="F32" s="410" t="s">
        <v>223</v>
      </c>
      <c r="G32" s="389">
        <f t="shared" si="1"/>
        <v>0</v>
      </c>
      <c r="H32" s="389">
        <f t="shared" si="1"/>
        <v>0</v>
      </c>
      <c r="I32" s="389">
        <f t="shared" si="1"/>
        <v>0</v>
      </c>
      <c r="J32" s="389">
        <f t="shared" si="1"/>
        <v>0</v>
      </c>
      <c r="K32" s="390"/>
      <c r="L32" s="390"/>
      <c r="M32" s="390"/>
      <c r="N32" s="390"/>
      <c r="O32" s="404"/>
      <c r="P32" s="404"/>
      <c r="Q32" s="404"/>
      <c r="R32" s="404"/>
    </row>
    <row r="33" spans="1:18" ht="36.75" customHeight="1">
      <c r="A33" s="391">
        <v>2160</v>
      </c>
      <c r="B33" s="378" t="s">
        <v>187</v>
      </c>
      <c r="C33" s="392" t="s">
        <v>224</v>
      </c>
      <c r="D33" s="393" t="s">
        <v>188</v>
      </c>
      <c r="E33" s="394" t="s">
        <v>225</v>
      </c>
      <c r="F33" s="398" t="s">
        <v>226</v>
      </c>
      <c r="G33" s="372">
        <f t="shared" si="1"/>
        <v>23247.667000000001</v>
      </c>
      <c r="H33" s="372">
        <f t="shared" si="1"/>
        <v>228003.66700000002</v>
      </c>
      <c r="I33" s="372">
        <f t="shared" si="1"/>
        <v>249146.66700000002</v>
      </c>
      <c r="J33" s="372">
        <f t="shared" si="1"/>
        <v>270050.76699999999</v>
      </c>
      <c r="K33" s="404">
        <f>K35</f>
        <v>22847.667000000001</v>
      </c>
      <c r="L33" s="404">
        <f t="shared" ref="L33:R33" si="8">L35</f>
        <v>48953.667000000001</v>
      </c>
      <c r="M33" s="404">
        <f t="shared" si="8"/>
        <v>70096.667000000001</v>
      </c>
      <c r="N33" s="404">
        <f t="shared" si="8"/>
        <v>91000.767000000007</v>
      </c>
      <c r="O33" s="404">
        <f t="shared" si="8"/>
        <v>400</v>
      </c>
      <c r="P33" s="404">
        <f t="shared" si="8"/>
        <v>179050</v>
      </c>
      <c r="Q33" s="404">
        <f t="shared" si="8"/>
        <v>179050</v>
      </c>
      <c r="R33" s="404">
        <f t="shared" si="8"/>
        <v>179050</v>
      </c>
    </row>
    <row r="34" spans="1:18" ht="9.75" customHeight="1">
      <c r="A34" s="391"/>
      <c r="B34" s="378"/>
      <c r="C34" s="392"/>
      <c r="D34" s="393"/>
      <c r="E34" s="387" t="s">
        <v>194</v>
      </c>
      <c r="F34" s="398"/>
      <c r="G34" s="372"/>
      <c r="H34" s="372"/>
      <c r="I34" s="372"/>
      <c r="J34" s="372"/>
      <c r="K34" s="404"/>
      <c r="L34" s="404"/>
      <c r="M34" s="404"/>
      <c r="N34" s="409"/>
      <c r="O34" s="409"/>
      <c r="P34" s="409"/>
      <c r="Q34" s="409"/>
      <c r="R34" s="409"/>
    </row>
    <row r="35" spans="1:18" ht="40.5" customHeight="1">
      <c r="A35" s="391">
        <v>2161</v>
      </c>
      <c r="B35" s="400" t="s">
        <v>187</v>
      </c>
      <c r="C35" s="401" t="s">
        <v>224</v>
      </c>
      <c r="D35" s="402" t="s">
        <v>13</v>
      </c>
      <c r="E35" s="387" t="s">
        <v>227</v>
      </c>
      <c r="F35" s="388" t="s">
        <v>228</v>
      </c>
      <c r="G35" s="372">
        <f t="shared" si="1"/>
        <v>23247.667000000001</v>
      </c>
      <c r="H35" s="372">
        <f t="shared" si="1"/>
        <v>228003.66700000002</v>
      </c>
      <c r="I35" s="372">
        <f t="shared" si="1"/>
        <v>249146.66700000002</v>
      </c>
      <c r="J35" s="372">
        <f t="shared" si="1"/>
        <v>270050.76699999999</v>
      </c>
      <c r="K35" s="404">
        <f>[1]turq!G32</f>
        <v>22847.667000000001</v>
      </c>
      <c r="L35" s="404">
        <f>[1]turq!H32</f>
        <v>48953.667000000001</v>
      </c>
      <c r="M35" s="404">
        <f>[1]turq!I32</f>
        <v>70096.667000000001</v>
      </c>
      <c r="N35" s="404">
        <f>[1]turq!F32</f>
        <v>91000.767000000007</v>
      </c>
      <c r="O35" s="404">
        <f>[1]turq!G151</f>
        <v>400</v>
      </c>
      <c r="P35" s="404">
        <f>[1]turq!H151</f>
        <v>179050</v>
      </c>
      <c r="Q35" s="404">
        <f>[1]turq!I151</f>
        <v>179050</v>
      </c>
      <c r="R35" s="404">
        <f>[1]turq!J151</f>
        <v>179050</v>
      </c>
    </row>
    <row r="36" spans="1:18" ht="12" hidden="1" customHeight="1">
      <c r="A36" s="391">
        <v>2170</v>
      </c>
      <c r="B36" s="378" t="s">
        <v>187</v>
      </c>
      <c r="C36" s="392" t="s">
        <v>229</v>
      </c>
      <c r="D36" s="393" t="s">
        <v>188</v>
      </c>
      <c r="E36" s="394" t="s">
        <v>230</v>
      </c>
      <c r="F36" s="388"/>
      <c r="G36" s="389">
        <f t="shared" si="1"/>
        <v>0</v>
      </c>
      <c r="H36" s="389">
        <f t="shared" si="1"/>
        <v>0</v>
      </c>
      <c r="I36" s="389">
        <f t="shared" si="1"/>
        <v>0</v>
      </c>
      <c r="J36" s="389">
        <f t="shared" si="1"/>
        <v>0</v>
      </c>
      <c r="K36" s="390">
        <f>K38</f>
        <v>0</v>
      </c>
      <c r="L36" s="390">
        <f t="shared" ref="L36:R36" si="9">L38</f>
        <v>0</v>
      </c>
      <c r="M36" s="390">
        <f t="shared" si="9"/>
        <v>0</v>
      </c>
      <c r="N36" s="390">
        <f t="shared" si="9"/>
        <v>0</v>
      </c>
      <c r="O36" s="390">
        <f t="shared" si="9"/>
        <v>0</v>
      </c>
      <c r="P36" s="390">
        <f t="shared" si="9"/>
        <v>0</v>
      </c>
      <c r="Q36" s="390">
        <f t="shared" si="9"/>
        <v>0</v>
      </c>
      <c r="R36" s="390">
        <f t="shared" si="9"/>
        <v>0</v>
      </c>
    </row>
    <row r="37" spans="1:18" ht="12" hidden="1" customHeight="1">
      <c r="A37" s="391"/>
      <c r="B37" s="378"/>
      <c r="C37" s="392"/>
      <c r="D37" s="393"/>
      <c r="E37" s="387" t="s">
        <v>194</v>
      </c>
      <c r="F37" s="398"/>
      <c r="G37" s="389"/>
      <c r="H37" s="389"/>
      <c r="I37" s="389"/>
      <c r="J37" s="389"/>
      <c r="K37" s="390"/>
      <c r="L37" s="390"/>
      <c r="M37" s="390"/>
      <c r="N37" s="399"/>
      <c r="O37" s="399"/>
      <c r="P37" s="399"/>
      <c r="Q37" s="399"/>
      <c r="R37" s="399"/>
    </row>
    <row r="38" spans="1:18" ht="12" hidden="1" customHeight="1">
      <c r="A38" s="391">
        <v>2171</v>
      </c>
      <c r="B38" s="400" t="s">
        <v>187</v>
      </c>
      <c r="C38" s="401" t="s">
        <v>229</v>
      </c>
      <c r="D38" s="402" t="s">
        <v>13</v>
      </c>
      <c r="E38" s="387" t="s">
        <v>230</v>
      </c>
      <c r="F38" s="388"/>
      <c r="G38" s="389">
        <f t="shared" si="1"/>
        <v>0</v>
      </c>
      <c r="H38" s="389">
        <f t="shared" si="1"/>
        <v>0</v>
      </c>
      <c r="I38" s="389">
        <f t="shared" si="1"/>
        <v>0</v>
      </c>
      <c r="J38" s="389">
        <f t="shared" si="1"/>
        <v>0</v>
      </c>
      <c r="K38" s="390"/>
      <c r="L38" s="390"/>
      <c r="M38" s="390"/>
      <c r="N38" s="390"/>
      <c r="O38" s="390"/>
      <c r="P38" s="390"/>
      <c r="Q38" s="390"/>
      <c r="R38" s="390"/>
    </row>
    <row r="39" spans="1:18" ht="12" hidden="1" customHeight="1">
      <c r="A39" s="391">
        <v>2180</v>
      </c>
      <c r="B39" s="378" t="s">
        <v>187</v>
      </c>
      <c r="C39" s="392" t="s">
        <v>231</v>
      </c>
      <c r="D39" s="393" t="s">
        <v>188</v>
      </c>
      <c r="E39" s="394" t="s">
        <v>232</v>
      </c>
      <c r="F39" s="398" t="s">
        <v>233</v>
      </c>
      <c r="G39" s="389">
        <f t="shared" si="1"/>
        <v>0</v>
      </c>
      <c r="H39" s="389">
        <f t="shared" si="1"/>
        <v>0</v>
      </c>
      <c r="I39" s="389">
        <f t="shared" si="1"/>
        <v>0</v>
      </c>
      <c r="J39" s="389">
        <f t="shared" si="1"/>
        <v>0</v>
      </c>
      <c r="K39" s="390">
        <f>K41</f>
        <v>0</v>
      </c>
      <c r="L39" s="390">
        <f t="shared" ref="L39:R39" si="10">L41</f>
        <v>0</v>
      </c>
      <c r="M39" s="390">
        <f t="shared" si="10"/>
        <v>0</v>
      </c>
      <c r="N39" s="390">
        <f t="shared" si="10"/>
        <v>0</v>
      </c>
      <c r="O39" s="390">
        <f t="shared" si="10"/>
        <v>0</v>
      </c>
      <c r="P39" s="390">
        <f t="shared" si="10"/>
        <v>0</v>
      </c>
      <c r="Q39" s="390">
        <f t="shared" si="10"/>
        <v>0</v>
      </c>
      <c r="R39" s="390">
        <f t="shared" si="10"/>
        <v>0</v>
      </c>
    </row>
    <row r="40" spans="1:18" ht="12" hidden="1" customHeight="1">
      <c r="A40" s="391"/>
      <c r="B40" s="378"/>
      <c r="C40" s="392"/>
      <c r="D40" s="393"/>
      <c r="E40" s="387" t="s">
        <v>194</v>
      </c>
      <c r="F40" s="398"/>
      <c r="G40" s="389"/>
      <c r="H40" s="389"/>
      <c r="I40" s="389"/>
      <c r="J40" s="389"/>
      <c r="K40" s="390"/>
      <c r="L40" s="390"/>
      <c r="M40" s="390"/>
      <c r="N40" s="399"/>
      <c r="O40" s="399"/>
      <c r="P40" s="399"/>
      <c r="Q40" s="399"/>
      <c r="R40" s="399"/>
    </row>
    <row r="41" spans="1:18" ht="12" hidden="1" customHeight="1">
      <c r="A41" s="391">
        <v>2181</v>
      </c>
      <c r="B41" s="400" t="s">
        <v>187</v>
      </c>
      <c r="C41" s="401" t="s">
        <v>231</v>
      </c>
      <c r="D41" s="402" t="s">
        <v>13</v>
      </c>
      <c r="E41" s="387" t="s">
        <v>232</v>
      </c>
      <c r="F41" s="410" t="s">
        <v>234</v>
      </c>
      <c r="G41" s="389">
        <f t="shared" si="1"/>
        <v>0</v>
      </c>
      <c r="H41" s="389">
        <f t="shared" si="1"/>
        <v>0</v>
      </c>
      <c r="I41" s="389">
        <f t="shared" si="1"/>
        <v>0</v>
      </c>
      <c r="J41" s="389">
        <f t="shared" si="1"/>
        <v>0</v>
      </c>
      <c r="K41" s="390">
        <f>K43+K44+K45</f>
        <v>0</v>
      </c>
      <c r="L41" s="390">
        <f t="shared" ref="L41:R41" si="11">L43+L44+L45</f>
        <v>0</v>
      </c>
      <c r="M41" s="390">
        <f t="shared" si="11"/>
        <v>0</v>
      </c>
      <c r="N41" s="390">
        <f t="shared" si="11"/>
        <v>0</v>
      </c>
      <c r="O41" s="390">
        <f t="shared" si="11"/>
        <v>0</v>
      </c>
      <c r="P41" s="390">
        <f t="shared" si="11"/>
        <v>0</v>
      </c>
      <c r="Q41" s="390">
        <f t="shared" si="11"/>
        <v>0</v>
      </c>
      <c r="R41" s="390">
        <f t="shared" si="11"/>
        <v>0</v>
      </c>
    </row>
    <row r="42" spans="1:18" ht="12" hidden="1" customHeight="1">
      <c r="A42" s="391"/>
      <c r="B42" s="400"/>
      <c r="C42" s="401"/>
      <c r="D42" s="402"/>
      <c r="E42" s="411" t="s">
        <v>194</v>
      </c>
      <c r="F42" s="410"/>
      <c r="G42" s="389"/>
      <c r="H42" s="389"/>
      <c r="I42" s="389"/>
      <c r="J42" s="389"/>
      <c r="K42" s="390"/>
      <c r="L42" s="390"/>
      <c r="M42" s="390"/>
      <c r="N42" s="390"/>
      <c r="O42" s="390"/>
      <c r="P42" s="390"/>
      <c r="Q42" s="390"/>
      <c r="R42" s="390"/>
    </row>
    <row r="43" spans="1:18" ht="12" hidden="1" customHeight="1">
      <c r="A43" s="391">
        <v>2182</v>
      </c>
      <c r="B43" s="400" t="s">
        <v>187</v>
      </c>
      <c r="C43" s="401" t="s">
        <v>231</v>
      </c>
      <c r="D43" s="402" t="s">
        <v>13</v>
      </c>
      <c r="E43" s="411" t="s">
        <v>235</v>
      </c>
      <c r="F43" s="410"/>
      <c r="G43" s="389">
        <f t="shared" si="1"/>
        <v>0</v>
      </c>
      <c r="H43" s="389">
        <f t="shared" si="1"/>
        <v>0</v>
      </c>
      <c r="I43" s="389">
        <f t="shared" si="1"/>
        <v>0</v>
      </c>
      <c r="J43" s="389">
        <f t="shared" si="1"/>
        <v>0</v>
      </c>
      <c r="K43" s="390"/>
      <c r="L43" s="390"/>
      <c r="M43" s="390"/>
      <c r="N43" s="390"/>
      <c r="O43" s="390"/>
      <c r="P43" s="390"/>
      <c r="Q43" s="390"/>
      <c r="R43" s="390"/>
    </row>
    <row r="44" spans="1:18" ht="12" hidden="1" customHeight="1">
      <c r="A44" s="391">
        <v>2183</v>
      </c>
      <c r="B44" s="400" t="s">
        <v>187</v>
      </c>
      <c r="C44" s="401" t="s">
        <v>231</v>
      </c>
      <c r="D44" s="402" t="s">
        <v>13</v>
      </c>
      <c r="E44" s="411" t="s">
        <v>236</v>
      </c>
      <c r="F44" s="410"/>
      <c r="G44" s="389">
        <f t="shared" si="1"/>
        <v>0</v>
      </c>
      <c r="H44" s="389">
        <f t="shared" si="1"/>
        <v>0</v>
      </c>
      <c r="I44" s="389">
        <f t="shared" si="1"/>
        <v>0</v>
      </c>
      <c r="J44" s="389">
        <f t="shared" si="1"/>
        <v>0</v>
      </c>
      <c r="K44" s="390"/>
      <c r="L44" s="390"/>
      <c r="M44" s="390"/>
      <c r="N44" s="390"/>
      <c r="O44" s="390"/>
      <c r="P44" s="390"/>
      <c r="Q44" s="390"/>
      <c r="R44" s="390"/>
    </row>
    <row r="45" spans="1:18" ht="12" hidden="1" customHeight="1">
      <c r="A45" s="391">
        <v>2184</v>
      </c>
      <c r="B45" s="400" t="s">
        <v>187</v>
      </c>
      <c r="C45" s="401" t="s">
        <v>231</v>
      </c>
      <c r="D45" s="402" t="s">
        <v>13</v>
      </c>
      <c r="E45" s="411" t="s">
        <v>237</v>
      </c>
      <c r="F45" s="410"/>
      <c r="G45" s="389">
        <f t="shared" si="1"/>
        <v>0</v>
      </c>
      <c r="H45" s="389">
        <f t="shared" si="1"/>
        <v>0</v>
      </c>
      <c r="I45" s="389">
        <f t="shared" si="1"/>
        <v>0</v>
      </c>
      <c r="J45" s="389">
        <f t="shared" si="1"/>
        <v>0</v>
      </c>
      <c r="K45" s="390"/>
      <c r="L45" s="390"/>
      <c r="M45" s="390"/>
      <c r="N45" s="390"/>
      <c r="O45" s="390"/>
      <c r="P45" s="390"/>
      <c r="Q45" s="390"/>
      <c r="R45" s="390"/>
    </row>
    <row r="46" spans="1:18" ht="12" hidden="1" customHeight="1">
      <c r="A46" s="412">
        <v>2200</v>
      </c>
      <c r="B46" s="378" t="s">
        <v>238</v>
      </c>
      <c r="C46" s="392" t="s">
        <v>188</v>
      </c>
      <c r="D46" s="393" t="s">
        <v>188</v>
      </c>
      <c r="E46" s="381" t="s">
        <v>239</v>
      </c>
      <c r="F46" s="410"/>
      <c r="G46" s="389">
        <f t="shared" si="1"/>
        <v>0</v>
      </c>
      <c r="H46" s="389">
        <f t="shared" si="1"/>
        <v>0</v>
      </c>
      <c r="I46" s="389">
        <f t="shared" si="1"/>
        <v>0</v>
      </c>
      <c r="J46" s="389">
        <f t="shared" si="1"/>
        <v>0</v>
      </c>
      <c r="K46" s="390">
        <f>K48+K51+K54+K57+K61</f>
        <v>0</v>
      </c>
      <c r="L46" s="390">
        <f t="shared" ref="L46:Q46" si="12">L48+L51+L54+L57+L61</f>
        <v>0</v>
      </c>
      <c r="M46" s="390">
        <f t="shared" si="12"/>
        <v>0</v>
      </c>
      <c r="N46" s="390">
        <f t="shared" si="12"/>
        <v>0</v>
      </c>
      <c r="O46" s="390">
        <f t="shared" si="12"/>
        <v>0</v>
      </c>
      <c r="P46" s="390">
        <f t="shared" si="12"/>
        <v>0</v>
      </c>
      <c r="Q46" s="390">
        <f t="shared" si="12"/>
        <v>0</v>
      </c>
      <c r="R46" s="390">
        <f>R48+R51+R54+R57+R61</f>
        <v>0</v>
      </c>
    </row>
    <row r="47" spans="1:18" ht="12" hidden="1" customHeight="1">
      <c r="A47" s="386"/>
      <c r="B47" s="378"/>
      <c r="C47" s="379"/>
      <c r="D47" s="380"/>
      <c r="E47" s="387" t="s">
        <v>191</v>
      </c>
      <c r="F47" s="413" t="s">
        <v>240</v>
      </c>
      <c r="G47" s="389"/>
      <c r="H47" s="389"/>
      <c r="I47" s="389"/>
      <c r="J47" s="389"/>
      <c r="K47" s="389"/>
      <c r="L47" s="389"/>
      <c r="M47" s="389"/>
      <c r="N47" s="389"/>
      <c r="O47" s="389"/>
      <c r="P47" s="389"/>
      <c r="Q47" s="389"/>
      <c r="R47" s="389"/>
    </row>
    <row r="48" spans="1:18" ht="12" hidden="1" customHeight="1">
      <c r="A48" s="391">
        <v>2210</v>
      </c>
      <c r="B48" s="378" t="s">
        <v>238</v>
      </c>
      <c r="C48" s="401" t="s">
        <v>13</v>
      </c>
      <c r="D48" s="402" t="s">
        <v>188</v>
      </c>
      <c r="E48" s="394" t="s">
        <v>241</v>
      </c>
      <c r="F48" s="388"/>
      <c r="G48" s="389">
        <f t="shared" si="1"/>
        <v>0</v>
      </c>
      <c r="H48" s="389">
        <f t="shared" si="1"/>
        <v>0</v>
      </c>
      <c r="I48" s="389">
        <f t="shared" si="1"/>
        <v>0</v>
      </c>
      <c r="J48" s="389">
        <f t="shared" si="1"/>
        <v>0</v>
      </c>
      <c r="K48" s="390">
        <f>K50</f>
        <v>0</v>
      </c>
      <c r="L48" s="390">
        <f t="shared" ref="L48:R48" si="13">L50</f>
        <v>0</v>
      </c>
      <c r="M48" s="390">
        <f t="shared" si="13"/>
        <v>0</v>
      </c>
      <c r="N48" s="390">
        <f t="shared" si="13"/>
        <v>0</v>
      </c>
      <c r="O48" s="390">
        <f t="shared" si="13"/>
        <v>0</v>
      </c>
      <c r="P48" s="390">
        <f t="shared" si="13"/>
        <v>0</v>
      </c>
      <c r="Q48" s="390">
        <f t="shared" si="13"/>
        <v>0</v>
      </c>
      <c r="R48" s="390">
        <f t="shared" si="13"/>
        <v>0</v>
      </c>
    </row>
    <row r="49" spans="1:18" ht="12" hidden="1" customHeight="1">
      <c r="A49" s="391"/>
      <c r="B49" s="378"/>
      <c r="C49" s="392"/>
      <c r="D49" s="393"/>
      <c r="E49" s="387" t="s">
        <v>194</v>
      </c>
      <c r="F49" s="414" t="s">
        <v>242</v>
      </c>
      <c r="G49" s="389"/>
      <c r="H49" s="389"/>
      <c r="I49" s="389"/>
      <c r="J49" s="389"/>
      <c r="K49" s="390"/>
      <c r="L49" s="390"/>
      <c r="M49" s="390"/>
      <c r="N49" s="390"/>
      <c r="O49" s="390"/>
      <c r="P49" s="390"/>
      <c r="Q49" s="390"/>
      <c r="R49" s="390"/>
    </row>
    <row r="50" spans="1:18" ht="12" hidden="1" customHeight="1">
      <c r="A50" s="391">
        <v>2211</v>
      </c>
      <c r="B50" s="400" t="s">
        <v>238</v>
      </c>
      <c r="C50" s="401" t="s">
        <v>13</v>
      </c>
      <c r="D50" s="402" t="s">
        <v>13</v>
      </c>
      <c r="E50" s="387" t="s">
        <v>243</v>
      </c>
      <c r="F50" s="398"/>
      <c r="G50" s="389">
        <f t="shared" si="1"/>
        <v>0</v>
      </c>
      <c r="H50" s="389">
        <f t="shared" si="1"/>
        <v>0</v>
      </c>
      <c r="I50" s="389">
        <f t="shared" si="1"/>
        <v>0</v>
      </c>
      <c r="J50" s="389">
        <f t="shared" si="1"/>
        <v>0</v>
      </c>
      <c r="K50" s="390"/>
      <c r="L50" s="390"/>
      <c r="M50" s="390"/>
      <c r="N50" s="399"/>
      <c r="O50" s="399"/>
      <c r="P50" s="399"/>
      <c r="Q50" s="399"/>
      <c r="R50" s="399"/>
    </row>
    <row r="51" spans="1:18" ht="12" hidden="1" customHeight="1">
      <c r="A51" s="391">
        <v>2220</v>
      </c>
      <c r="B51" s="378" t="s">
        <v>238</v>
      </c>
      <c r="C51" s="392" t="s">
        <v>182</v>
      </c>
      <c r="D51" s="393" t="s">
        <v>188</v>
      </c>
      <c r="E51" s="394" t="s">
        <v>244</v>
      </c>
      <c r="F51" s="410" t="s">
        <v>245</v>
      </c>
      <c r="G51" s="389">
        <f t="shared" si="1"/>
        <v>0</v>
      </c>
      <c r="H51" s="389">
        <f t="shared" si="1"/>
        <v>0</v>
      </c>
      <c r="I51" s="389">
        <f t="shared" si="1"/>
        <v>0</v>
      </c>
      <c r="J51" s="389">
        <f t="shared" si="1"/>
        <v>0</v>
      </c>
      <c r="K51" s="390">
        <f>K53</f>
        <v>0</v>
      </c>
      <c r="L51" s="390">
        <f t="shared" ref="L51:R51" si="14">L53</f>
        <v>0</v>
      </c>
      <c r="M51" s="390">
        <f t="shared" si="14"/>
        <v>0</v>
      </c>
      <c r="N51" s="390">
        <f t="shared" si="14"/>
        <v>0</v>
      </c>
      <c r="O51" s="390">
        <f t="shared" si="14"/>
        <v>0</v>
      </c>
      <c r="P51" s="390">
        <f t="shared" si="14"/>
        <v>0</v>
      </c>
      <c r="Q51" s="390">
        <f t="shared" si="14"/>
        <v>0</v>
      </c>
      <c r="R51" s="390">
        <f t="shared" si="14"/>
        <v>0</v>
      </c>
    </row>
    <row r="52" spans="1:18" ht="12" hidden="1" customHeight="1">
      <c r="A52" s="391"/>
      <c r="B52" s="378"/>
      <c r="C52" s="392"/>
      <c r="D52" s="393"/>
      <c r="E52" s="387" t="s">
        <v>194</v>
      </c>
      <c r="F52" s="414" t="s">
        <v>246</v>
      </c>
      <c r="G52" s="389"/>
      <c r="H52" s="389"/>
      <c r="I52" s="389"/>
      <c r="J52" s="389"/>
      <c r="K52" s="390"/>
      <c r="L52" s="390"/>
      <c r="M52" s="390"/>
      <c r="N52" s="390"/>
      <c r="O52" s="390"/>
      <c r="P52" s="390"/>
      <c r="Q52" s="390"/>
      <c r="R52" s="390"/>
    </row>
    <row r="53" spans="1:18" ht="12" hidden="1" customHeight="1">
      <c r="A53" s="391">
        <v>2221</v>
      </c>
      <c r="B53" s="400" t="s">
        <v>238</v>
      </c>
      <c r="C53" s="401" t="s">
        <v>182</v>
      </c>
      <c r="D53" s="402" t="s">
        <v>13</v>
      </c>
      <c r="E53" s="387" t="s">
        <v>247</v>
      </c>
      <c r="F53" s="398"/>
      <c r="G53" s="389">
        <f t="shared" si="1"/>
        <v>0</v>
      </c>
      <c r="H53" s="389">
        <f t="shared" si="1"/>
        <v>0</v>
      </c>
      <c r="I53" s="389">
        <f t="shared" si="1"/>
        <v>0</v>
      </c>
      <c r="J53" s="389">
        <f t="shared" si="1"/>
        <v>0</v>
      </c>
      <c r="K53" s="390"/>
      <c r="L53" s="390"/>
      <c r="M53" s="390"/>
      <c r="N53" s="399"/>
      <c r="O53" s="399"/>
      <c r="P53" s="399"/>
      <c r="Q53" s="399"/>
      <c r="R53" s="399"/>
    </row>
    <row r="54" spans="1:18" ht="12" hidden="1" customHeight="1">
      <c r="A54" s="391">
        <v>2230</v>
      </c>
      <c r="B54" s="378" t="s">
        <v>238</v>
      </c>
      <c r="C54" s="401" t="s">
        <v>183</v>
      </c>
      <c r="D54" s="402" t="s">
        <v>188</v>
      </c>
      <c r="E54" s="394" t="s">
        <v>248</v>
      </c>
      <c r="F54" s="410" t="s">
        <v>249</v>
      </c>
      <c r="G54" s="389">
        <f t="shared" si="1"/>
        <v>0</v>
      </c>
      <c r="H54" s="389">
        <f t="shared" si="1"/>
        <v>0</v>
      </c>
      <c r="I54" s="389">
        <f t="shared" si="1"/>
        <v>0</v>
      </c>
      <c r="J54" s="389">
        <f t="shared" si="1"/>
        <v>0</v>
      </c>
      <c r="K54" s="390">
        <f>K56</f>
        <v>0</v>
      </c>
      <c r="L54" s="390">
        <f t="shared" ref="L54:R54" si="15">L56</f>
        <v>0</v>
      </c>
      <c r="M54" s="390">
        <f t="shared" si="15"/>
        <v>0</v>
      </c>
      <c r="N54" s="390">
        <f t="shared" si="15"/>
        <v>0</v>
      </c>
      <c r="O54" s="390">
        <f t="shared" si="15"/>
        <v>0</v>
      </c>
      <c r="P54" s="390">
        <f t="shared" si="15"/>
        <v>0</v>
      </c>
      <c r="Q54" s="390">
        <f t="shared" si="15"/>
        <v>0</v>
      </c>
      <c r="R54" s="390">
        <f t="shared" si="15"/>
        <v>0</v>
      </c>
    </row>
    <row r="55" spans="1:18" ht="12" hidden="1" customHeight="1">
      <c r="A55" s="391"/>
      <c r="B55" s="378"/>
      <c r="C55" s="392"/>
      <c r="D55" s="393"/>
      <c r="E55" s="387" t="s">
        <v>194</v>
      </c>
      <c r="F55" s="414" t="s">
        <v>250</v>
      </c>
      <c r="G55" s="389"/>
      <c r="H55" s="389"/>
      <c r="I55" s="389"/>
      <c r="J55" s="389"/>
      <c r="K55" s="390"/>
      <c r="L55" s="390"/>
      <c r="M55" s="390"/>
      <c r="N55" s="390"/>
      <c r="O55" s="390"/>
      <c r="P55" s="390"/>
      <c r="Q55" s="390"/>
      <c r="R55" s="390"/>
    </row>
    <row r="56" spans="1:18" ht="12" hidden="1" customHeight="1">
      <c r="A56" s="391">
        <v>2231</v>
      </c>
      <c r="B56" s="400" t="s">
        <v>238</v>
      </c>
      <c r="C56" s="401" t="s">
        <v>183</v>
      </c>
      <c r="D56" s="402" t="s">
        <v>13</v>
      </c>
      <c r="E56" s="387" t="s">
        <v>251</v>
      </c>
      <c r="F56" s="398"/>
      <c r="G56" s="389">
        <f t="shared" si="1"/>
        <v>0</v>
      </c>
      <c r="H56" s="389">
        <f t="shared" si="1"/>
        <v>0</v>
      </c>
      <c r="I56" s="389">
        <f t="shared" si="1"/>
        <v>0</v>
      </c>
      <c r="J56" s="389">
        <f t="shared" si="1"/>
        <v>0</v>
      </c>
      <c r="K56" s="390"/>
      <c r="L56" s="390"/>
      <c r="M56" s="390"/>
      <c r="N56" s="399"/>
      <c r="O56" s="399"/>
      <c r="P56" s="399"/>
      <c r="Q56" s="399"/>
      <c r="R56" s="399"/>
    </row>
    <row r="57" spans="1:18" ht="12" hidden="1" customHeight="1">
      <c r="A57" s="391">
        <v>2240</v>
      </c>
      <c r="B57" s="378" t="s">
        <v>238</v>
      </c>
      <c r="C57" s="392" t="s">
        <v>184</v>
      </c>
      <c r="D57" s="393" t="s">
        <v>188</v>
      </c>
      <c r="E57" s="394" t="s">
        <v>252</v>
      </c>
      <c r="F57" s="410" t="s">
        <v>253</v>
      </c>
      <c r="G57" s="389">
        <f t="shared" si="1"/>
        <v>0</v>
      </c>
      <c r="H57" s="389">
        <f t="shared" si="1"/>
        <v>0</v>
      </c>
      <c r="I57" s="389">
        <f t="shared" si="1"/>
        <v>0</v>
      </c>
      <c r="J57" s="389">
        <f t="shared" si="1"/>
        <v>0</v>
      </c>
      <c r="K57" s="390">
        <f>K59</f>
        <v>0</v>
      </c>
      <c r="L57" s="390">
        <f t="shared" ref="L57:R57" si="16">L59</f>
        <v>0</v>
      </c>
      <c r="M57" s="390">
        <f t="shared" si="16"/>
        <v>0</v>
      </c>
      <c r="N57" s="390">
        <f t="shared" si="16"/>
        <v>0</v>
      </c>
      <c r="O57" s="390">
        <f t="shared" si="16"/>
        <v>0</v>
      </c>
      <c r="P57" s="390">
        <f t="shared" si="16"/>
        <v>0</v>
      </c>
      <c r="Q57" s="390">
        <f t="shared" si="16"/>
        <v>0</v>
      </c>
      <c r="R57" s="390">
        <f t="shared" si="16"/>
        <v>0</v>
      </c>
    </row>
    <row r="58" spans="1:18" ht="12" hidden="1" customHeight="1">
      <c r="A58" s="391"/>
      <c r="B58" s="378"/>
      <c r="C58" s="392"/>
      <c r="D58" s="393"/>
      <c r="E58" s="387" t="s">
        <v>194</v>
      </c>
      <c r="F58" s="398" t="s">
        <v>254</v>
      </c>
      <c r="G58" s="389">
        <f t="shared" si="1"/>
        <v>0</v>
      </c>
      <c r="H58" s="389">
        <f t="shared" si="1"/>
        <v>0</v>
      </c>
      <c r="I58" s="389">
        <f t="shared" si="1"/>
        <v>0</v>
      </c>
      <c r="J58" s="389">
        <f t="shared" si="1"/>
        <v>0</v>
      </c>
      <c r="K58" s="390"/>
      <c r="L58" s="390"/>
      <c r="M58" s="390"/>
      <c r="N58" s="390"/>
      <c r="O58" s="390"/>
      <c r="P58" s="390"/>
      <c r="Q58" s="390"/>
      <c r="R58" s="390"/>
    </row>
    <row r="59" spans="1:18" ht="12" hidden="1" customHeight="1">
      <c r="A59" s="391">
        <v>2241</v>
      </c>
      <c r="B59" s="400" t="s">
        <v>238</v>
      </c>
      <c r="C59" s="401" t="s">
        <v>184</v>
      </c>
      <c r="D59" s="402" t="s">
        <v>13</v>
      </c>
      <c r="E59" s="387" t="s">
        <v>252</v>
      </c>
      <c r="F59" s="398"/>
      <c r="G59" s="389">
        <f t="shared" si="1"/>
        <v>0</v>
      </c>
      <c r="H59" s="389">
        <f t="shared" si="1"/>
        <v>0</v>
      </c>
      <c r="I59" s="389">
        <f t="shared" si="1"/>
        <v>0</v>
      </c>
      <c r="J59" s="389">
        <f t="shared" si="1"/>
        <v>0</v>
      </c>
      <c r="K59" s="390"/>
      <c r="L59" s="390"/>
      <c r="M59" s="390"/>
      <c r="N59" s="399"/>
      <c r="O59" s="399"/>
      <c r="P59" s="399"/>
      <c r="Q59" s="399"/>
      <c r="R59" s="399"/>
    </row>
    <row r="60" spans="1:18" ht="12" hidden="1" customHeight="1">
      <c r="A60" s="391"/>
      <c r="B60" s="378"/>
      <c r="C60" s="392"/>
      <c r="D60" s="393"/>
      <c r="E60" s="387" t="s">
        <v>194</v>
      </c>
      <c r="F60" s="410" t="s">
        <v>254</v>
      </c>
      <c r="G60" s="389">
        <f t="shared" si="1"/>
        <v>0</v>
      </c>
      <c r="H60" s="389">
        <f t="shared" si="1"/>
        <v>0</v>
      </c>
      <c r="I60" s="389">
        <f t="shared" si="1"/>
        <v>0</v>
      </c>
      <c r="J60" s="389">
        <f t="shared" si="1"/>
        <v>0</v>
      </c>
      <c r="K60" s="390"/>
      <c r="L60" s="390"/>
      <c r="M60" s="390"/>
      <c r="N60" s="390"/>
      <c r="O60" s="390"/>
      <c r="P60" s="390"/>
      <c r="Q60" s="390"/>
      <c r="R60" s="390"/>
    </row>
    <row r="61" spans="1:18" ht="12" hidden="1" customHeight="1">
      <c r="A61" s="391">
        <v>2250</v>
      </c>
      <c r="B61" s="378" t="s">
        <v>238</v>
      </c>
      <c r="C61" s="392" t="s">
        <v>219</v>
      </c>
      <c r="D61" s="393" t="s">
        <v>188</v>
      </c>
      <c r="E61" s="394" t="s">
        <v>255</v>
      </c>
      <c r="F61" s="398"/>
      <c r="G61" s="389">
        <f t="shared" si="1"/>
        <v>0</v>
      </c>
      <c r="H61" s="389">
        <f t="shared" si="1"/>
        <v>0</v>
      </c>
      <c r="I61" s="389">
        <f t="shared" si="1"/>
        <v>0</v>
      </c>
      <c r="J61" s="389">
        <f t="shared" si="1"/>
        <v>0</v>
      </c>
      <c r="K61" s="390">
        <f>K63</f>
        <v>0</v>
      </c>
      <c r="L61" s="390">
        <f t="shared" ref="L61:R61" si="17">L63</f>
        <v>0</v>
      </c>
      <c r="M61" s="390">
        <f t="shared" si="17"/>
        <v>0</v>
      </c>
      <c r="N61" s="390">
        <f t="shared" si="17"/>
        <v>0</v>
      </c>
      <c r="O61" s="390">
        <f t="shared" si="17"/>
        <v>0</v>
      </c>
      <c r="P61" s="390">
        <f t="shared" si="17"/>
        <v>0</v>
      </c>
      <c r="Q61" s="390">
        <f t="shared" si="17"/>
        <v>0</v>
      </c>
      <c r="R61" s="390">
        <f t="shared" si="17"/>
        <v>0</v>
      </c>
    </row>
    <row r="62" spans="1:18" ht="12" hidden="1" customHeight="1">
      <c r="A62" s="391"/>
      <c r="B62" s="378"/>
      <c r="C62" s="392"/>
      <c r="D62" s="393"/>
      <c r="E62" s="387" t="s">
        <v>194</v>
      </c>
      <c r="F62" s="398" t="s">
        <v>256</v>
      </c>
      <c r="G62" s="389"/>
      <c r="H62" s="389"/>
      <c r="I62" s="389"/>
      <c r="J62" s="389"/>
      <c r="K62" s="390"/>
      <c r="L62" s="390"/>
      <c r="M62" s="390"/>
      <c r="N62" s="390"/>
      <c r="O62" s="390"/>
      <c r="P62" s="390"/>
      <c r="Q62" s="390"/>
      <c r="R62" s="390"/>
    </row>
    <row r="63" spans="1:18" ht="12" hidden="1" customHeight="1">
      <c r="A63" s="391">
        <v>2251</v>
      </c>
      <c r="B63" s="400" t="s">
        <v>238</v>
      </c>
      <c r="C63" s="401" t="s">
        <v>219</v>
      </c>
      <c r="D63" s="402" t="s">
        <v>13</v>
      </c>
      <c r="E63" s="387" t="s">
        <v>255</v>
      </c>
      <c r="F63" s="398"/>
      <c r="G63" s="389">
        <f t="shared" si="1"/>
        <v>0</v>
      </c>
      <c r="H63" s="389">
        <f t="shared" si="1"/>
        <v>0</v>
      </c>
      <c r="I63" s="389">
        <f t="shared" si="1"/>
        <v>0</v>
      </c>
      <c r="J63" s="389">
        <f t="shared" si="1"/>
        <v>0</v>
      </c>
      <c r="K63" s="390"/>
      <c r="L63" s="390"/>
      <c r="M63" s="390"/>
      <c r="N63" s="399"/>
      <c r="O63" s="399"/>
      <c r="P63" s="399"/>
      <c r="Q63" s="399"/>
      <c r="R63" s="399"/>
    </row>
    <row r="64" spans="1:18" ht="12" hidden="1" customHeight="1">
      <c r="A64" s="412">
        <v>2300</v>
      </c>
      <c r="B64" s="415" t="s">
        <v>257</v>
      </c>
      <c r="C64" s="392" t="s">
        <v>188</v>
      </c>
      <c r="D64" s="393" t="s">
        <v>188</v>
      </c>
      <c r="E64" s="416" t="s">
        <v>258</v>
      </c>
      <c r="F64" s="410" t="s">
        <v>259</v>
      </c>
      <c r="G64" s="389">
        <f t="shared" si="1"/>
        <v>0</v>
      </c>
      <c r="H64" s="389">
        <f t="shared" si="1"/>
        <v>0</v>
      </c>
      <c r="I64" s="389">
        <f t="shared" si="1"/>
        <v>0</v>
      </c>
      <c r="J64" s="389">
        <f t="shared" si="1"/>
        <v>0</v>
      </c>
      <c r="K64" s="390">
        <f>K66+K71+K74+K78+K81+K84+K87</f>
        <v>0</v>
      </c>
      <c r="L64" s="390">
        <f t="shared" ref="L64:R64" si="18">L66+L71+L74+L78+L81+L84+L87</f>
        <v>0</v>
      </c>
      <c r="M64" s="390">
        <f t="shared" si="18"/>
        <v>0</v>
      </c>
      <c r="N64" s="390">
        <f t="shared" si="18"/>
        <v>0</v>
      </c>
      <c r="O64" s="390">
        <f t="shared" si="18"/>
        <v>0</v>
      </c>
      <c r="P64" s="390">
        <f t="shared" si="18"/>
        <v>0</v>
      </c>
      <c r="Q64" s="390">
        <f t="shared" si="18"/>
        <v>0</v>
      </c>
      <c r="R64" s="390">
        <f t="shared" si="18"/>
        <v>0</v>
      </c>
    </row>
    <row r="65" spans="1:18" ht="12" hidden="1" customHeight="1">
      <c r="A65" s="386"/>
      <c r="B65" s="378"/>
      <c r="C65" s="379"/>
      <c r="D65" s="380"/>
      <c r="E65" s="387" t="s">
        <v>191</v>
      </c>
      <c r="F65" s="413" t="s">
        <v>260</v>
      </c>
      <c r="G65" s="389"/>
      <c r="H65" s="389"/>
      <c r="I65" s="389"/>
      <c r="J65" s="389"/>
      <c r="K65" s="389"/>
      <c r="L65" s="389"/>
      <c r="M65" s="389"/>
      <c r="N65" s="389"/>
      <c r="O65" s="389"/>
      <c r="P65" s="389"/>
      <c r="Q65" s="389"/>
      <c r="R65" s="389"/>
    </row>
    <row r="66" spans="1:18" ht="12" hidden="1" customHeight="1">
      <c r="A66" s="391">
        <v>2310</v>
      </c>
      <c r="B66" s="415" t="s">
        <v>257</v>
      </c>
      <c r="C66" s="392" t="s">
        <v>13</v>
      </c>
      <c r="D66" s="393" t="s">
        <v>188</v>
      </c>
      <c r="E66" s="394" t="s">
        <v>261</v>
      </c>
      <c r="F66" s="388"/>
      <c r="G66" s="389">
        <f t="shared" si="1"/>
        <v>0</v>
      </c>
      <c r="H66" s="389">
        <f t="shared" si="1"/>
        <v>0</v>
      </c>
      <c r="I66" s="389">
        <f t="shared" si="1"/>
        <v>0</v>
      </c>
      <c r="J66" s="389">
        <f t="shared" si="1"/>
        <v>0</v>
      </c>
      <c r="K66" s="390">
        <f>K68+K69+K70</f>
        <v>0</v>
      </c>
      <c r="L66" s="390">
        <f t="shared" ref="L66:R66" si="19">L68+L69+L70</f>
        <v>0</v>
      </c>
      <c r="M66" s="390">
        <f t="shared" si="19"/>
        <v>0</v>
      </c>
      <c r="N66" s="390">
        <f t="shared" si="19"/>
        <v>0</v>
      </c>
      <c r="O66" s="390">
        <f t="shared" si="19"/>
        <v>0</v>
      </c>
      <c r="P66" s="390">
        <f t="shared" si="19"/>
        <v>0</v>
      </c>
      <c r="Q66" s="390">
        <f t="shared" si="19"/>
        <v>0</v>
      </c>
      <c r="R66" s="390">
        <f t="shared" si="19"/>
        <v>0</v>
      </c>
    </row>
    <row r="67" spans="1:18" ht="12" hidden="1" customHeight="1">
      <c r="A67" s="391"/>
      <c r="B67" s="378"/>
      <c r="C67" s="392"/>
      <c r="D67" s="393"/>
      <c r="E67" s="387" t="s">
        <v>194</v>
      </c>
      <c r="F67" s="398" t="s">
        <v>262</v>
      </c>
      <c r="G67" s="389"/>
      <c r="H67" s="389"/>
      <c r="I67" s="389"/>
      <c r="J67" s="389"/>
      <c r="K67" s="390"/>
      <c r="L67" s="390"/>
      <c r="M67" s="390"/>
      <c r="N67" s="390"/>
      <c r="O67" s="390"/>
      <c r="P67" s="390"/>
      <c r="Q67" s="390"/>
      <c r="R67" s="390"/>
    </row>
    <row r="68" spans="1:18" ht="12" hidden="1" customHeight="1">
      <c r="A68" s="391">
        <v>2311</v>
      </c>
      <c r="B68" s="417" t="s">
        <v>257</v>
      </c>
      <c r="C68" s="401" t="s">
        <v>13</v>
      </c>
      <c r="D68" s="402" t="s">
        <v>13</v>
      </c>
      <c r="E68" s="387" t="s">
        <v>263</v>
      </c>
      <c r="F68" s="398"/>
      <c r="G68" s="389">
        <f t="shared" si="1"/>
        <v>0</v>
      </c>
      <c r="H68" s="389">
        <f t="shared" si="1"/>
        <v>0</v>
      </c>
      <c r="I68" s="389">
        <f t="shared" si="1"/>
        <v>0</v>
      </c>
      <c r="J68" s="389">
        <f t="shared" si="1"/>
        <v>0</v>
      </c>
      <c r="K68" s="390"/>
      <c r="L68" s="390"/>
      <c r="M68" s="390"/>
      <c r="N68" s="399"/>
      <c r="O68" s="399"/>
      <c r="P68" s="399"/>
      <c r="Q68" s="399"/>
      <c r="R68" s="399"/>
    </row>
    <row r="69" spans="1:18" ht="12" hidden="1" customHeight="1">
      <c r="A69" s="391">
        <v>2312</v>
      </c>
      <c r="B69" s="417" t="s">
        <v>257</v>
      </c>
      <c r="C69" s="401" t="s">
        <v>13</v>
      </c>
      <c r="D69" s="402" t="s">
        <v>182</v>
      </c>
      <c r="E69" s="387" t="s">
        <v>264</v>
      </c>
      <c r="F69" s="410" t="s">
        <v>265</v>
      </c>
      <c r="G69" s="389">
        <f t="shared" si="1"/>
        <v>0</v>
      </c>
      <c r="H69" s="389">
        <f t="shared" si="1"/>
        <v>0</v>
      </c>
      <c r="I69" s="389">
        <f t="shared" si="1"/>
        <v>0</v>
      </c>
      <c r="J69" s="389">
        <f t="shared" si="1"/>
        <v>0</v>
      </c>
      <c r="K69" s="390"/>
      <c r="L69" s="390"/>
      <c r="M69" s="390"/>
      <c r="N69" s="390"/>
      <c r="O69" s="390"/>
      <c r="P69" s="390"/>
      <c r="Q69" s="390"/>
      <c r="R69" s="390"/>
    </row>
    <row r="70" spans="1:18" ht="12" hidden="1" customHeight="1">
      <c r="A70" s="391">
        <v>2313</v>
      </c>
      <c r="B70" s="417" t="s">
        <v>257</v>
      </c>
      <c r="C70" s="401" t="s">
        <v>13</v>
      </c>
      <c r="D70" s="402" t="s">
        <v>183</v>
      </c>
      <c r="E70" s="387" t="s">
        <v>266</v>
      </c>
      <c r="F70" s="410"/>
      <c r="G70" s="389">
        <f t="shared" si="1"/>
        <v>0</v>
      </c>
      <c r="H70" s="389">
        <f t="shared" si="1"/>
        <v>0</v>
      </c>
      <c r="I70" s="389">
        <f t="shared" si="1"/>
        <v>0</v>
      </c>
      <c r="J70" s="389">
        <f t="shared" si="1"/>
        <v>0</v>
      </c>
      <c r="K70" s="390"/>
      <c r="L70" s="390"/>
      <c r="M70" s="390"/>
      <c r="N70" s="390"/>
      <c r="O70" s="390"/>
      <c r="P70" s="390"/>
      <c r="Q70" s="390"/>
      <c r="R70" s="390"/>
    </row>
    <row r="71" spans="1:18" ht="12" hidden="1" customHeight="1">
      <c r="A71" s="391">
        <v>2320</v>
      </c>
      <c r="B71" s="415" t="s">
        <v>257</v>
      </c>
      <c r="C71" s="392" t="s">
        <v>182</v>
      </c>
      <c r="D71" s="393" t="s">
        <v>188</v>
      </c>
      <c r="E71" s="394" t="s">
        <v>267</v>
      </c>
      <c r="F71" s="410"/>
      <c r="G71" s="389">
        <f t="shared" si="1"/>
        <v>0</v>
      </c>
      <c r="H71" s="389">
        <f t="shared" si="1"/>
        <v>0</v>
      </c>
      <c r="I71" s="389">
        <f t="shared" si="1"/>
        <v>0</v>
      </c>
      <c r="J71" s="389">
        <f t="shared" si="1"/>
        <v>0</v>
      </c>
      <c r="K71" s="390">
        <f>K73</f>
        <v>0</v>
      </c>
      <c r="L71" s="390">
        <f t="shared" ref="L71:R71" si="20">L73</f>
        <v>0</v>
      </c>
      <c r="M71" s="390">
        <f t="shared" si="20"/>
        <v>0</v>
      </c>
      <c r="N71" s="390">
        <f t="shared" si="20"/>
        <v>0</v>
      </c>
      <c r="O71" s="390">
        <f t="shared" si="20"/>
        <v>0</v>
      </c>
      <c r="P71" s="390">
        <f t="shared" si="20"/>
        <v>0</v>
      </c>
      <c r="Q71" s="390">
        <f t="shared" si="20"/>
        <v>0</v>
      </c>
      <c r="R71" s="390">
        <f t="shared" si="20"/>
        <v>0</v>
      </c>
    </row>
    <row r="72" spans="1:18" ht="12" hidden="1" customHeight="1">
      <c r="A72" s="391"/>
      <c r="B72" s="378"/>
      <c r="C72" s="392"/>
      <c r="D72" s="393"/>
      <c r="E72" s="387" t="s">
        <v>194</v>
      </c>
      <c r="F72" s="398" t="s">
        <v>268</v>
      </c>
      <c r="G72" s="389"/>
      <c r="H72" s="389"/>
      <c r="I72" s="389"/>
      <c r="J72" s="389"/>
      <c r="K72" s="390"/>
      <c r="L72" s="390"/>
      <c r="M72" s="390"/>
      <c r="N72" s="390"/>
      <c r="O72" s="390"/>
      <c r="P72" s="390"/>
      <c r="Q72" s="390"/>
      <c r="R72" s="390"/>
    </row>
    <row r="73" spans="1:18" ht="12" hidden="1" customHeight="1">
      <c r="A73" s="391">
        <v>2321</v>
      </c>
      <c r="B73" s="417" t="s">
        <v>257</v>
      </c>
      <c r="C73" s="401" t="s">
        <v>182</v>
      </c>
      <c r="D73" s="402" t="s">
        <v>13</v>
      </c>
      <c r="E73" s="387" t="s">
        <v>269</v>
      </c>
      <c r="F73" s="398"/>
      <c r="G73" s="389">
        <f t="shared" si="1"/>
        <v>0</v>
      </c>
      <c r="H73" s="389">
        <f t="shared" si="1"/>
        <v>0</v>
      </c>
      <c r="I73" s="389">
        <f t="shared" si="1"/>
        <v>0</v>
      </c>
      <c r="J73" s="389">
        <f t="shared" si="1"/>
        <v>0</v>
      </c>
      <c r="K73" s="390"/>
      <c r="L73" s="390"/>
      <c r="M73" s="390"/>
      <c r="N73" s="399"/>
      <c r="O73" s="399"/>
      <c r="P73" s="399"/>
      <c r="Q73" s="399"/>
      <c r="R73" s="399"/>
    </row>
    <row r="74" spans="1:18" ht="12" hidden="1" customHeight="1">
      <c r="A74" s="391">
        <v>2330</v>
      </c>
      <c r="B74" s="415" t="s">
        <v>257</v>
      </c>
      <c r="C74" s="392" t="s">
        <v>183</v>
      </c>
      <c r="D74" s="393" t="s">
        <v>188</v>
      </c>
      <c r="E74" s="394" t="s">
        <v>270</v>
      </c>
      <c r="F74" s="410" t="s">
        <v>271</v>
      </c>
      <c r="G74" s="389">
        <f t="shared" si="1"/>
        <v>0</v>
      </c>
      <c r="H74" s="389">
        <f t="shared" si="1"/>
        <v>0</v>
      </c>
      <c r="I74" s="389">
        <f t="shared" si="1"/>
        <v>0</v>
      </c>
      <c r="J74" s="389">
        <f t="shared" si="1"/>
        <v>0</v>
      </c>
      <c r="K74" s="390">
        <f>K76+K77</f>
        <v>0</v>
      </c>
      <c r="L74" s="390">
        <f t="shared" ref="L74:R74" si="21">L76+L77</f>
        <v>0</v>
      </c>
      <c r="M74" s="390">
        <f t="shared" si="21"/>
        <v>0</v>
      </c>
      <c r="N74" s="390">
        <f t="shared" si="21"/>
        <v>0</v>
      </c>
      <c r="O74" s="390">
        <f t="shared" si="21"/>
        <v>0</v>
      </c>
      <c r="P74" s="390">
        <f t="shared" si="21"/>
        <v>0</v>
      </c>
      <c r="Q74" s="390">
        <f t="shared" si="21"/>
        <v>0</v>
      </c>
      <c r="R74" s="390">
        <f t="shared" si="21"/>
        <v>0</v>
      </c>
    </row>
    <row r="75" spans="1:18" ht="12" hidden="1" customHeight="1">
      <c r="A75" s="391"/>
      <c r="B75" s="378"/>
      <c r="C75" s="392"/>
      <c r="D75" s="393"/>
      <c r="E75" s="387" t="s">
        <v>194</v>
      </c>
      <c r="F75" s="398" t="s">
        <v>272</v>
      </c>
      <c r="G75" s="389"/>
      <c r="H75" s="389"/>
      <c r="I75" s="389"/>
      <c r="J75" s="389"/>
      <c r="K75" s="390"/>
      <c r="L75" s="390"/>
      <c r="M75" s="390"/>
      <c r="N75" s="390"/>
      <c r="O75" s="390"/>
      <c r="P75" s="390"/>
      <c r="Q75" s="390"/>
      <c r="R75" s="390"/>
    </row>
    <row r="76" spans="1:18" ht="12" hidden="1" customHeight="1">
      <c r="A76" s="391">
        <v>2331</v>
      </c>
      <c r="B76" s="417" t="s">
        <v>257</v>
      </c>
      <c r="C76" s="401" t="s">
        <v>183</v>
      </c>
      <c r="D76" s="402" t="s">
        <v>13</v>
      </c>
      <c r="E76" s="387" t="s">
        <v>273</v>
      </c>
      <c r="F76" s="398"/>
      <c r="G76" s="389">
        <f t="shared" ref="G76:J138" si="22">K76+O76</f>
        <v>0</v>
      </c>
      <c r="H76" s="389">
        <f t="shared" si="22"/>
        <v>0</v>
      </c>
      <c r="I76" s="389">
        <f t="shared" si="22"/>
        <v>0</v>
      </c>
      <c r="J76" s="389">
        <f t="shared" si="22"/>
        <v>0</v>
      </c>
      <c r="K76" s="390"/>
      <c r="L76" s="390"/>
      <c r="M76" s="390"/>
      <c r="N76" s="399"/>
      <c r="O76" s="399"/>
      <c r="P76" s="399"/>
      <c r="Q76" s="399"/>
      <c r="R76" s="399"/>
    </row>
    <row r="77" spans="1:18" ht="12" hidden="1" customHeight="1">
      <c r="A77" s="391">
        <v>2332</v>
      </c>
      <c r="B77" s="417" t="s">
        <v>257</v>
      </c>
      <c r="C77" s="401" t="s">
        <v>183</v>
      </c>
      <c r="D77" s="402" t="s">
        <v>182</v>
      </c>
      <c r="E77" s="387" t="s">
        <v>274</v>
      </c>
      <c r="F77" s="410" t="s">
        <v>275</v>
      </c>
      <c r="G77" s="389">
        <f t="shared" si="22"/>
        <v>0</v>
      </c>
      <c r="H77" s="389">
        <f t="shared" si="22"/>
        <v>0</v>
      </c>
      <c r="I77" s="389">
        <f t="shared" si="22"/>
        <v>0</v>
      </c>
      <c r="J77" s="389">
        <f t="shared" si="22"/>
        <v>0</v>
      </c>
      <c r="K77" s="390"/>
      <c r="L77" s="390"/>
      <c r="M77" s="390"/>
      <c r="N77" s="390"/>
      <c r="O77" s="390"/>
      <c r="P77" s="390"/>
      <c r="Q77" s="390"/>
      <c r="R77" s="390"/>
    </row>
    <row r="78" spans="1:18" ht="12" hidden="1" customHeight="1">
      <c r="A78" s="391">
        <v>2340</v>
      </c>
      <c r="B78" s="415" t="s">
        <v>257</v>
      </c>
      <c r="C78" s="392" t="s">
        <v>184</v>
      </c>
      <c r="D78" s="393" t="s">
        <v>188</v>
      </c>
      <c r="E78" s="394" t="s">
        <v>276</v>
      </c>
      <c r="F78" s="410"/>
      <c r="G78" s="389">
        <f t="shared" si="22"/>
        <v>0</v>
      </c>
      <c r="H78" s="389">
        <f t="shared" si="22"/>
        <v>0</v>
      </c>
      <c r="I78" s="389">
        <f t="shared" si="22"/>
        <v>0</v>
      </c>
      <c r="J78" s="389">
        <f t="shared" si="22"/>
        <v>0</v>
      </c>
      <c r="K78" s="390">
        <f>K80</f>
        <v>0</v>
      </c>
      <c r="L78" s="390">
        <f t="shared" ref="L78:R78" si="23">L80</f>
        <v>0</v>
      </c>
      <c r="M78" s="390">
        <f t="shared" si="23"/>
        <v>0</v>
      </c>
      <c r="N78" s="390">
        <f t="shared" si="23"/>
        <v>0</v>
      </c>
      <c r="O78" s="390">
        <f t="shared" si="23"/>
        <v>0</v>
      </c>
      <c r="P78" s="390">
        <f t="shared" si="23"/>
        <v>0</v>
      </c>
      <c r="Q78" s="390">
        <f t="shared" si="23"/>
        <v>0</v>
      </c>
      <c r="R78" s="390">
        <f t="shared" si="23"/>
        <v>0</v>
      </c>
    </row>
    <row r="79" spans="1:18" ht="12" hidden="1" customHeight="1">
      <c r="A79" s="391"/>
      <c r="B79" s="378"/>
      <c r="C79" s="392"/>
      <c r="D79" s="393"/>
      <c r="E79" s="387" t="s">
        <v>194</v>
      </c>
      <c r="F79" s="410"/>
      <c r="G79" s="389"/>
      <c r="H79" s="389"/>
      <c r="I79" s="389"/>
      <c r="J79" s="389"/>
      <c r="K79" s="390"/>
      <c r="L79" s="390"/>
      <c r="M79" s="390"/>
      <c r="N79" s="390"/>
      <c r="O79" s="390"/>
      <c r="P79" s="390"/>
      <c r="Q79" s="390"/>
      <c r="R79" s="390"/>
    </row>
    <row r="80" spans="1:18" ht="12" hidden="1" customHeight="1">
      <c r="A80" s="391">
        <v>2341</v>
      </c>
      <c r="B80" s="417" t="s">
        <v>257</v>
      </c>
      <c r="C80" s="401" t="s">
        <v>184</v>
      </c>
      <c r="D80" s="402" t="s">
        <v>13</v>
      </c>
      <c r="E80" s="387" t="s">
        <v>276</v>
      </c>
      <c r="F80" s="398"/>
      <c r="G80" s="389">
        <f t="shared" si="22"/>
        <v>0</v>
      </c>
      <c r="H80" s="389">
        <f t="shared" si="22"/>
        <v>0</v>
      </c>
      <c r="I80" s="389">
        <f t="shared" si="22"/>
        <v>0</v>
      </c>
      <c r="J80" s="389">
        <f t="shared" si="22"/>
        <v>0</v>
      </c>
      <c r="K80" s="390"/>
      <c r="L80" s="390"/>
      <c r="M80" s="390"/>
      <c r="N80" s="399"/>
      <c r="O80" s="399"/>
      <c r="P80" s="399"/>
      <c r="Q80" s="399"/>
      <c r="R80" s="399"/>
    </row>
    <row r="81" spans="1:18" ht="12" hidden="1" customHeight="1">
      <c r="A81" s="391">
        <v>2350</v>
      </c>
      <c r="B81" s="415" t="s">
        <v>257</v>
      </c>
      <c r="C81" s="392" t="s">
        <v>219</v>
      </c>
      <c r="D81" s="393" t="s">
        <v>188</v>
      </c>
      <c r="E81" s="394" t="s">
        <v>277</v>
      </c>
      <c r="F81" s="410"/>
      <c r="G81" s="389">
        <f t="shared" si="22"/>
        <v>0</v>
      </c>
      <c r="H81" s="389">
        <f t="shared" si="22"/>
        <v>0</v>
      </c>
      <c r="I81" s="389">
        <f t="shared" si="22"/>
        <v>0</v>
      </c>
      <c r="J81" s="389">
        <f t="shared" si="22"/>
        <v>0</v>
      </c>
      <c r="K81" s="390">
        <f>K83</f>
        <v>0</v>
      </c>
      <c r="L81" s="390">
        <f t="shared" ref="L81:R81" si="24">L83</f>
        <v>0</v>
      </c>
      <c r="M81" s="390">
        <f t="shared" si="24"/>
        <v>0</v>
      </c>
      <c r="N81" s="390">
        <f t="shared" si="24"/>
        <v>0</v>
      </c>
      <c r="O81" s="390">
        <f t="shared" si="24"/>
        <v>0</v>
      </c>
      <c r="P81" s="390">
        <f t="shared" si="24"/>
        <v>0</v>
      </c>
      <c r="Q81" s="390">
        <f t="shared" si="24"/>
        <v>0</v>
      </c>
      <c r="R81" s="390">
        <f t="shared" si="24"/>
        <v>0</v>
      </c>
    </row>
    <row r="82" spans="1:18" ht="12" hidden="1" customHeight="1">
      <c r="A82" s="391"/>
      <c r="B82" s="378"/>
      <c r="C82" s="392"/>
      <c r="D82" s="393"/>
      <c r="E82" s="387" t="s">
        <v>194</v>
      </c>
      <c r="F82" s="398" t="s">
        <v>278</v>
      </c>
      <c r="G82" s="389"/>
      <c r="H82" s="389"/>
      <c r="I82" s="389"/>
      <c r="J82" s="389"/>
      <c r="K82" s="390"/>
      <c r="L82" s="390"/>
      <c r="M82" s="390"/>
      <c r="N82" s="390"/>
      <c r="O82" s="390"/>
      <c r="P82" s="390"/>
      <c r="Q82" s="390"/>
      <c r="R82" s="390"/>
    </row>
    <row r="83" spans="1:18" ht="12" hidden="1" customHeight="1">
      <c r="A83" s="391">
        <v>2351</v>
      </c>
      <c r="B83" s="417" t="s">
        <v>257</v>
      </c>
      <c r="C83" s="401" t="s">
        <v>219</v>
      </c>
      <c r="D83" s="402" t="s">
        <v>13</v>
      </c>
      <c r="E83" s="387" t="s">
        <v>279</v>
      </c>
      <c r="F83" s="398"/>
      <c r="G83" s="389">
        <f t="shared" si="22"/>
        <v>0</v>
      </c>
      <c r="H83" s="389">
        <f t="shared" si="22"/>
        <v>0</v>
      </c>
      <c r="I83" s="389">
        <f t="shared" si="22"/>
        <v>0</v>
      </c>
      <c r="J83" s="389">
        <f t="shared" si="22"/>
        <v>0</v>
      </c>
      <c r="K83" s="390"/>
      <c r="L83" s="390"/>
      <c r="M83" s="390"/>
      <c r="N83" s="399"/>
      <c r="O83" s="399"/>
      <c r="P83" s="399"/>
      <c r="Q83" s="399"/>
      <c r="R83" s="399"/>
    </row>
    <row r="84" spans="1:18" ht="12" hidden="1" customHeight="1">
      <c r="A84" s="391">
        <v>2360</v>
      </c>
      <c r="B84" s="415" t="s">
        <v>257</v>
      </c>
      <c r="C84" s="392" t="s">
        <v>224</v>
      </c>
      <c r="D84" s="393" t="s">
        <v>188</v>
      </c>
      <c r="E84" s="394" t="s">
        <v>280</v>
      </c>
      <c r="F84" s="410" t="s">
        <v>278</v>
      </c>
      <c r="G84" s="389">
        <f t="shared" si="22"/>
        <v>0</v>
      </c>
      <c r="H84" s="389">
        <f t="shared" si="22"/>
        <v>0</v>
      </c>
      <c r="I84" s="389">
        <f t="shared" si="22"/>
        <v>0</v>
      </c>
      <c r="J84" s="389">
        <f t="shared" si="22"/>
        <v>0</v>
      </c>
      <c r="K84" s="390">
        <f>K86</f>
        <v>0</v>
      </c>
      <c r="L84" s="390">
        <f t="shared" ref="L84:R84" si="25">L86</f>
        <v>0</v>
      </c>
      <c r="M84" s="390">
        <f t="shared" si="25"/>
        <v>0</v>
      </c>
      <c r="N84" s="390">
        <f t="shared" si="25"/>
        <v>0</v>
      </c>
      <c r="O84" s="390">
        <f t="shared" si="25"/>
        <v>0</v>
      </c>
      <c r="P84" s="390">
        <f t="shared" si="25"/>
        <v>0</v>
      </c>
      <c r="Q84" s="390">
        <f t="shared" si="25"/>
        <v>0</v>
      </c>
      <c r="R84" s="390">
        <f t="shared" si="25"/>
        <v>0</v>
      </c>
    </row>
    <row r="85" spans="1:18" ht="12" hidden="1" customHeight="1">
      <c r="A85" s="391"/>
      <c r="B85" s="378"/>
      <c r="C85" s="392"/>
      <c r="D85" s="393"/>
      <c r="E85" s="387" t="s">
        <v>194</v>
      </c>
      <c r="F85" s="398" t="s">
        <v>281</v>
      </c>
      <c r="G85" s="389"/>
      <c r="H85" s="389"/>
      <c r="I85" s="389"/>
      <c r="J85" s="389"/>
      <c r="K85" s="390"/>
      <c r="L85" s="390"/>
      <c r="M85" s="390"/>
      <c r="N85" s="390"/>
      <c r="O85" s="390"/>
      <c r="P85" s="390"/>
      <c r="Q85" s="390"/>
      <c r="R85" s="390"/>
    </row>
    <row r="86" spans="1:18" ht="12" hidden="1" customHeight="1">
      <c r="A86" s="391">
        <v>2361</v>
      </c>
      <c r="B86" s="417" t="s">
        <v>257</v>
      </c>
      <c r="C86" s="401" t="s">
        <v>224</v>
      </c>
      <c r="D86" s="402" t="s">
        <v>13</v>
      </c>
      <c r="E86" s="387" t="s">
        <v>280</v>
      </c>
      <c r="F86" s="398"/>
      <c r="G86" s="389">
        <f t="shared" si="22"/>
        <v>0</v>
      </c>
      <c r="H86" s="389">
        <f t="shared" si="22"/>
        <v>0</v>
      </c>
      <c r="I86" s="389">
        <f t="shared" si="22"/>
        <v>0</v>
      </c>
      <c r="J86" s="389">
        <f t="shared" si="22"/>
        <v>0</v>
      </c>
      <c r="K86" s="390"/>
      <c r="L86" s="390"/>
      <c r="M86" s="390"/>
      <c r="N86" s="399"/>
      <c r="O86" s="399"/>
      <c r="P86" s="399"/>
      <c r="Q86" s="399"/>
      <c r="R86" s="399"/>
    </row>
    <row r="87" spans="1:18" ht="12" hidden="1" customHeight="1">
      <c r="A87" s="391">
        <v>2370</v>
      </c>
      <c r="B87" s="415" t="s">
        <v>257</v>
      </c>
      <c r="C87" s="392" t="s">
        <v>229</v>
      </c>
      <c r="D87" s="393" t="s">
        <v>188</v>
      </c>
      <c r="E87" s="394" t="s">
        <v>282</v>
      </c>
      <c r="F87" s="410" t="s">
        <v>283</v>
      </c>
      <c r="G87" s="389">
        <f t="shared" si="22"/>
        <v>0</v>
      </c>
      <c r="H87" s="389">
        <f t="shared" si="22"/>
        <v>0</v>
      </c>
      <c r="I87" s="389">
        <f t="shared" si="22"/>
        <v>0</v>
      </c>
      <c r="J87" s="389">
        <f t="shared" si="22"/>
        <v>0</v>
      </c>
      <c r="K87" s="390">
        <f>K89</f>
        <v>0</v>
      </c>
      <c r="L87" s="390">
        <f t="shared" ref="L87:R87" si="26">L89</f>
        <v>0</v>
      </c>
      <c r="M87" s="390">
        <f t="shared" si="26"/>
        <v>0</v>
      </c>
      <c r="N87" s="390">
        <f t="shared" si="26"/>
        <v>0</v>
      </c>
      <c r="O87" s="390">
        <f t="shared" si="26"/>
        <v>0</v>
      </c>
      <c r="P87" s="390">
        <f t="shared" si="26"/>
        <v>0</v>
      </c>
      <c r="Q87" s="390">
        <f t="shared" si="26"/>
        <v>0</v>
      </c>
      <c r="R87" s="390">
        <f t="shared" si="26"/>
        <v>0</v>
      </c>
    </row>
    <row r="88" spans="1:18" ht="12" hidden="1" customHeight="1">
      <c r="A88" s="391"/>
      <c r="B88" s="378"/>
      <c r="C88" s="392"/>
      <c r="D88" s="393"/>
      <c r="E88" s="387" t="s">
        <v>194</v>
      </c>
      <c r="F88" s="398" t="s">
        <v>284</v>
      </c>
      <c r="G88" s="389"/>
      <c r="H88" s="389"/>
      <c r="I88" s="389"/>
      <c r="J88" s="389"/>
      <c r="K88" s="390"/>
      <c r="L88" s="390"/>
      <c r="M88" s="390"/>
      <c r="N88" s="390"/>
      <c r="O88" s="390"/>
      <c r="P88" s="390"/>
      <c r="Q88" s="390"/>
      <c r="R88" s="390"/>
    </row>
    <row r="89" spans="1:18" ht="12" hidden="1" customHeight="1">
      <c r="A89" s="391">
        <v>2371</v>
      </c>
      <c r="B89" s="417" t="s">
        <v>257</v>
      </c>
      <c r="C89" s="401" t="s">
        <v>229</v>
      </c>
      <c r="D89" s="402" t="s">
        <v>13</v>
      </c>
      <c r="E89" s="387" t="s">
        <v>285</v>
      </c>
      <c r="F89" s="398"/>
      <c r="G89" s="389">
        <f t="shared" si="22"/>
        <v>0</v>
      </c>
      <c r="H89" s="389">
        <f t="shared" si="22"/>
        <v>0</v>
      </c>
      <c r="I89" s="389">
        <f t="shared" si="22"/>
        <v>0</v>
      </c>
      <c r="J89" s="389">
        <f t="shared" si="22"/>
        <v>0</v>
      </c>
      <c r="K89" s="390"/>
      <c r="L89" s="390"/>
      <c r="M89" s="390"/>
      <c r="N89" s="399"/>
      <c r="O89" s="399"/>
      <c r="P89" s="399"/>
      <c r="Q89" s="399"/>
      <c r="R89" s="399"/>
    </row>
    <row r="90" spans="1:18" ht="27" customHeight="1">
      <c r="A90" s="412">
        <v>2400</v>
      </c>
      <c r="B90" s="415" t="s">
        <v>286</v>
      </c>
      <c r="C90" s="392" t="s">
        <v>188</v>
      </c>
      <c r="D90" s="393" t="s">
        <v>188</v>
      </c>
      <c r="E90" s="416" t="s">
        <v>287</v>
      </c>
      <c r="F90" s="410" t="s">
        <v>288</v>
      </c>
      <c r="G90" s="383">
        <f t="shared" si="22"/>
        <v>213521.89200000002</v>
      </c>
      <c r="H90" s="383">
        <f t="shared" si="22"/>
        <v>330697.49200000003</v>
      </c>
      <c r="I90" s="383">
        <f t="shared" si="22"/>
        <v>744930.88</v>
      </c>
      <c r="J90" s="383">
        <f t="shared" si="22"/>
        <v>772987.68</v>
      </c>
      <c r="K90" s="418">
        <f t="shared" ref="K90:R90" si="27">K92+K96+K102+K110+K115+K122+K125+K131+K140</f>
        <v>10556.4</v>
      </c>
      <c r="L90" s="418">
        <f t="shared" si="27"/>
        <v>17711.8</v>
      </c>
      <c r="M90" s="418">
        <f t="shared" si="27"/>
        <v>28719.200000000001</v>
      </c>
      <c r="N90" s="418">
        <f t="shared" si="27"/>
        <v>34677</v>
      </c>
      <c r="O90" s="419">
        <f t="shared" si="27"/>
        <v>202965.49200000003</v>
      </c>
      <c r="P90" s="419">
        <f t="shared" si="27"/>
        <v>312985.69200000004</v>
      </c>
      <c r="Q90" s="419">
        <f t="shared" si="27"/>
        <v>716211.68</v>
      </c>
      <c r="R90" s="419">
        <f t="shared" si="27"/>
        <v>738310.68</v>
      </c>
    </row>
    <row r="91" spans="1:18" ht="12.75" customHeight="1">
      <c r="A91" s="386"/>
      <c r="B91" s="378"/>
      <c r="C91" s="379"/>
      <c r="D91" s="380"/>
      <c r="E91" s="387" t="s">
        <v>191</v>
      </c>
      <c r="F91" s="413" t="s">
        <v>289</v>
      </c>
      <c r="G91" s="389"/>
      <c r="H91" s="389"/>
      <c r="I91" s="389"/>
      <c r="J91" s="389"/>
      <c r="K91" s="389"/>
      <c r="L91" s="389"/>
      <c r="M91" s="389"/>
      <c r="N91" s="389"/>
      <c r="O91" s="389"/>
      <c r="P91" s="389"/>
      <c r="Q91" s="389"/>
      <c r="R91" s="389"/>
    </row>
    <row r="92" spans="1:18" ht="12" hidden="1" customHeight="1">
      <c r="A92" s="391">
        <v>2410</v>
      </c>
      <c r="B92" s="415" t="s">
        <v>286</v>
      </c>
      <c r="C92" s="392" t="s">
        <v>13</v>
      </c>
      <c r="D92" s="393" t="s">
        <v>188</v>
      </c>
      <c r="E92" s="394" t="s">
        <v>290</v>
      </c>
      <c r="F92" s="388"/>
      <c r="G92" s="389">
        <f t="shared" si="22"/>
        <v>0</v>
      </c>
      <c r="H92" s="389">
        <f t="shared" si="22"/>
        <v>0</v>
      </c>
      <c r="I92" s="389">
        <f t="shared" si="22"/>
        <v>0</v>
      </c>
      <c r="J92" s="389">
        <f t="shared" si="22"/>
        <v>0</v>
      </c>
      <c r="K92" s="390">
        <f>K94+K95</f>
        <v>0</v>
      </c>
      <c r="L92" s="390">
        <f t="shared" ref="L92:R92" si="28">L94+L95</f>
        <v>0</v>
      </c>
      <c r="M92" s="390">
        <f t="shared" si="28"/>
        <v>0</v>
      </c>
      <c r="N92" s="390">
        <f t="shared" si="28"/>
        <v>0</v>
      </c>
      <c r="O92" s="390">
        <f t="shared" si="28"/>
        <v>0</v>
      </c>
      <c r="P92" s="390">
        <f t="shared" si="28"/>
        <v>0</v>
      </c>
      <c r="Q92" s="390">
        <f t="shared" si="28"/>
        <v>0</v>
      </c>
      <c r="R92" s="390">
        <f t="shared" si="28"/>
        <v>0</v>
      </c>
    </row>
    <row r="93" spans="1:18" ht="12" hidden="1" customHeight="1">
      <c r="A93" s="391"/>
      <c r="B93" s="378"/>
      <c r="C93" s="392"/>
      <c r="D93" s="393"/>
      <c r="E93" s="387" t="s">
        <v>194</v>
      </c>
      <c r="F93" s="398" t="s">
        <v>291</v>
      </c>
      <c r="G93" s="389"/>
      <c r="H93" s="389"/>
      <c r="I93" s="389"/>
      <c r="J93" s="389"/>
      <c r="K93" s="390"/>
      <c r="L93" s="390"/>
      <c r="M93" s="390"/>
      <c r="N93" s="390"/>
      <c r="O93" s="390"/>
      <c r="P93" s="390"/>
      <c r="Q93" s="390"/>
      <c r="R93" s="390"/>
    </row>
    <row r="94" spans="1:18" ht="12" hidden="1" customHeight="1">
      <c r="A94" s="391">
        <v>2411</v>
      </c>
      <c r="B94" s="417" t="s">
        <v>286</v>
      </c>
      <c r="C94" s="401" t="s">
        <v>13</v>
      </c>
      <c r="D94" s="402" t="s">
        <v>13</v>
      </c>
      <c r="E94" s="387" t="s">
        <v>292</v>
      </c>
      <c r="F94" s="398"/>
      <c r="G94" s="389">
        <f t="shared" si="22"/>
        <v>0</v>
      </c>
      <c r="H94" s="389">
        <f t="shared" si="22"/>
        <v>0</v>
      </c>
      <c r="I94" s="389">
        <f t="shared" si="22"/>
        <v>0</v>
      </c>
      <c r="J94" s="389">
        <f t="shared" si="22"/>
        <v>0</v>
      </c>
      <c r="K94" s="390"/>
      <c r="L94" s="390"/>
      <c r="M94" s="390"/>
      <c r="N94" s="399"/>
      <c r="O94" s="399"/>
      <c r="P94" s="399"/>
      <c r="Q94" s="399"/>
      <c r="R94" s="399"/>
    </row>
    <row r="95" spans="1:18" ht="12" hidden="1" customHeight="1">
      <c r="A95" s="391">
        <v>2412</v>
      </c>
      <c r="B95" s="417" t="s">
        <v>286</v>
      </c>
      <c r="C95" s="401" t="s">
        <v>13</v>
      </c>
      <c r="D95" s="402" t="s">
        <v>182</v>
      </c>
      <c r="E95" s="387" t="s">
        <v>293</v>
      </c>
      <c r="F95" s="388" t="s">
        <v>294</v>
      </c>
      <c r="G95" s="389">
        <f t="shared" si="22"/>
        <v>0</v>
      </c>
      <c r="H95" s="389">
        <f t="shared" si="22"/>
        <v>0</v>
      </c>
      <c r="I95" s="389">
        <f t="shared" si="22"/>
        <v>0</v>
      </c>
      <c r="J95" s="389">
        <f t="shared" si="22"/>
        <v>0</v>
      </c>
      <c r="K95" s="390"/>
      <c r="L95" s="390"/>
      <c r="M95" s="390"/>
      <c r="N95" s="390"/>
      <c r="O95" s="390"/>
      <c r="P95" s="390"/>
      <c r="Q95" s="390"/>
      <c r="R95" s="390"/>
    </row>
    <row r="96" spans="1:18" ht="38.25" customHeight="1">
      <c r="A96" s="391">
        <v>2420</v>
      </c>
      <c r="B96" s="415" t="s">
        <v>286</v>
      </c>
      <c r="C96" s="392" t="s">
        <v>182</v>
      </c>
      <c r="D96" s="393" t="s">
        <v>188</v>
      </c>
      <c r="E96" s="394" t="s">
        <v>295</v>
      </c>
      <c r="F96" s="410" t="s">
        <v>296</v>
      </c>
      <c r="G96" s="372">
        <f t="shared" si="22"/>
        <v>0</v>
      </c>
      <c r="H96" s="372">
        <f t="shared" si="22"/>
        <v>312</v>
      </c>
      <c r="I96" s="372">
        <f t="shared" si="22"/>
        <v>5524</v>
      </c>
      <c r="J96" s="372">
        <f t="shared" si="22"/>
        <v>5836</v>
      </c>
      <c r="K96" s="404">
        <f>K98+K99+K100+K101</f>
        <v>0</v>
      </c>
      <c r="L96" s="404">
        <f t="shared" ref="L96:R96" si="29">L98+L99+L100+L101</f>
        <v>312</v>
      </c>
      <c r="M96" s="404">
        <f t="shared" si="29"/>
        <v>5524</v>
      </c>
      <c r="N96" s="404">
        <f t="shared" si="29"/>
        <v>5836</v>
      </c>
      <c r="O96" s="404">
        <f t="shared" si="29"/>
        <v>0</v>
      </c>
      <c r="P96" s="404">
        <f t="shared" si="29"/>
        <v>0</v>
      </c>
      <c r="Q96" s="404">
        <f t="shared" si="29"/>
        <v>0</v>
      </c>
      <c r="R96" s="404">
        <f t="shared" si="29"/>
        <v>0</v>
      </c>
    </row>
    <row r="97" spans="1:18" ht="12" customHeight="1">
      <c r="A97" s="391"/>
      <c r="B97" s="378"/>
      <c r="C97" s="392"/>
      <c r="D97" s="393"/>
      <c r="E97" s="387" t="s">
        <v>194</v>
      </c>
      <c r="F97" s="398" t="s">
        <v>297</v>
      </c>
      <c r="G97" s="389"/>
      <c r="H97" s="389"/>
      <c r="I97" s="389"/>
      <c r="J97" s="389"/>
      <c r="K97" s="390"/>
      <c r="L97" s="390"/>
      <c r="M97" s="390"/>
      <c r="N97" s="390"/>
      <c r="O97" s="390"/>
      <c r="P97" s="390"/>
      <c r="Q97" s="390"/>
      <c r="R97" s="390"/>
    </row>
    <row r="98" spans="1:18" s="429" customFormat="1" ht="13.5" customHeight="1">
      <c r="A98" s="420">
        <v>2421</v>
      </c>
      <c r="B98" s="421" t="s">
        <v>286</v>
      </c>
      <c r="C98" s="422" t="s">
        <v>182</v>
      </c>
      <c r="D98" s="423" t="s">
        <v>13</v>
      </c>
      <c r="E98" s="424" t="s">
        <v>298</v>
      </c>
      <c r="F98" s="425"/>
      <c r="G98" s="426">
        <f t="shared" si="22"/>
        <v>0</v>
      </c>
      <c r="H98" s="426">
        <f t="shared" si="22"/>
        <v>312</v>
      </c>
      <c r="I98" s="426">
        <f t="shared" si="22"/>
        <v>5524</v>
      </c>
      <c r="J98" s="426">
        <f t="shared" si="22"/>
        <v>5836</v>
      </c>
      <c r="K98" s="427">
        <f>[1]gjuxatntes!G33</f>
        <v>0</v>
      </c>
      <c r="L98" s="427">
        <f>[1]gjuxatntes!H33</f>
        <v>312</v>
      </c>
      <c r="M98" s="427">
        <f>[1]gjuxatntes!I33</f>
        <v>5524</v>
      </c>
      <c r="N98" s="427">
        <f>[1]gjuxatntes!J33</f>
        <v>5836</v>
      </c>
      <c r="O98" s="428">
        <f>[1]gjuxatntes!G152</f>
        <v>0</v>
      </c>
      <c r="P98" s="428">
        <f>[1]gjuxatntes!H152</f>
        <v>0</v>
      </c>
      <c r="Q98" s="428">
        <f>[1]gjuxatntes!I152</f>
        <v>0</v>
      </c>
      <c r="R98" s="428">
        <f>[1]gjuxatntes!J152</f>
        <v>0</v>
      </c>
    </row>
    <row r="99" spans="1:18" ht="0.75" customHeight="1">
      <c r="A99" s="420">
        <v>2422</v>
      </c>
      <c r="B99" s="421" t="s">
        <v>286</v>
      </c>
      <c r="C99" s="422" t="s">
        <v>182</v>
      </c>
      <c r="D99" s="423" t="s">
        <v>182</v>
      </c>
      <c r="E99" s="424" t="s">
        <v>299</v>
      </c>
      <c r="F99" s="430" t="s">
        <v>300</v>
      </c>
      <c r="G99" s="431">
        <f t="shared" si="22"/>
        <v>0</v>
      </c>
      <c r="H99" s="431">
        <f t="shared" si="22"/>
        <v>0</v>
      </c>
      <c r="I99" s="431">
        <f t="shared" si="22"/>
        <v>0</v>
      </c>
      <c r="J99" s="431">
        <f t="shared" si="22"/>
        <v>0</v>
      </c>
      <c r="K99" s="432"/>
      <c r="L99" s="432"/>
      <c r="M99" s="432"/>
      <c r="N99" s="432"/>
      <c r="O99" s="432"/>
      <c r="P99" s="432"/>
      <c r="Q99" s="432"/>
      <c r="R99" s="432"/>
    </row>
    <row r="100" spans="1:18" ht="12" customHeight="1">
      <c r="A100" s="420">
        <v>2423</v>
      </c>
      <c r="B100" s="421" t="s">
        <v>286</v>
      </c>
      <c r="C100" s="422" t="s">
        <v>182</v>
      </c>
      <c r="D100" s="423" t="s">
        <v>183</v>
      </c>
      <c r="E100" s="424" t="s">
        <v>301</v>
      </c>
      <c r="F100" s="430" t="s">
        <v>302</v>
      </c>
      <c r="G100" s="431">
        <f t="shared" si="22"/>
        <v>0</v>
      </c>
      <c r="H100" s="431">
        <f t="shared" si="22"/>
        <v>0</v>
      </c>
      <c r="I100" s="431">
        <f t="shared" si="22"/>
        <v>0</v>
      </c>
      <c r="J100" s="431">
        <f t="shared" si="22"/>
        <v>0</v>
      </c>
      <c r="K100" s="432"/>
      <c r="L100" s="432"/>
      <c r="M100" s="432"/>
      <c r="N100" s="432"/>
      <c r="O100" s="432"/>
      <c r="P100" s="432"/>
      <c r="Q100" s="432"/>
      <c r="R100" s="432"/>
    </row>
    <row r="101" spans="1:18" ht="12" customHeight="1">
      <c r="A101" s="420">
        <v>2424</v>
      </c>
      <c r="B101" s="421" t="s">
        <v>286</v>
      </c>
      <c r="C101" s="422" t="s">
        <v>182</v>
      </c>
      <c r="D101" s="423" t="s">
        <v>184</v>
      </c>
      <c r="E101" s="424" t="s">
        <v>303</v>
      </c>
      <c r="F101" s="430" t="s">
        <v>304</v>
      </c>
      <c r="G101" s="431">
        <f t="shared" si="22"/>
        <v>0</v>
      </c>
      <c r="H101" s="431">
        <f t="shared" si="22"/>
        <v>0</v>
      </c>
      <c r="I101" s="431">
        <f t="shared" si="22"/>
        <v>0</v>
      </c>
      <c r="J101" s="431">
        <f t="shared" si="22"/>
        <v>0</v>
      </c>
      <c r="K101" s="432"/>
      <c r="L101" s="432"/>
      <c r="M101" s="432"/>
      <c r="N101" s="432"/>
      <c r="O101" s="432"/>
      <c r="P101" s="432"/>
      <c r="Q101" s="432"/>
      <c r="R101" s="432"/>
    </row>
    <row r="102" spans="1:18" ht="12" customHeight="1">
      <c r="A102" s="420">
        <v>2430</v>
      </c>
      <c r="B102" s="433" t="s">
        <v>286</v>
      </c>
      <c r="C102" s="434" t="s">
        <v>183</v>
      </c>
      <c r="D102" s="435" t="s">
        <v>188</v>
      </c>
      <c r="E102" s="436" t="s">
        <v>305</v>
      </c>
      <c r="F102" s="430"/>
      <c r="G102" s="431">
        <f t="shared" si="22"/>
        <v>147651.69200000001</v>
      </c>
      <c r="H102" s="431">
        <f t="shared" si="22"/>
        <v>156483.69200000001</v>
      </c>
      <c r="I102" s="431">
        <f t="shared" si="22"/>
        <v>426531.42700000003</v>
      </c>
      <c r="J102" s="431">
        <f t="shared" si="22"/>
        <v>426531.42700000003</v>
      </c>
      <c r="K102" s="432">
        <f>K104+K105+K106+K107+K108+K109</f>
        <v>0</v>
      </c>
      <c r="L102" s="432">
        <f t="shared" ref="L102:R102" si="30">L104+L105+L106+L107+L108+L109</f>
        <v>0</v>
      </c>
      <c r="M102" s="432">
        <f t="shared" si="30"/>
        <v>0</v>
      </c>
      <c r="N102" s="432">
        <f t="shared" si="30"/>
        <v>0</v>
      </c>
      <c r="O102" s="432">
        <f t="shared" si="30"/>
        <v>147651.69200000001</v>
      </c>
      <c r="P102" s="432">
        <f t="shared" si="30"/>
        <v>156483.69200000001</v>
      </c>
      <c r="Q102" s="432">
        <f t="shared" si="30"/>
        <v>426531.42700000003</v>
      </c>
      <c r="R102" s="432">
        <f t="shared" si="30"/>
        <v>426531.42700000003</v>
      </c>
    </row>
    <row r="103" spans="1:18" ht="12" customHeight="1">
      <c r="A103" s="420"/>
      <c r="B103" s="437"/>
      <c r="C103" s="434"/>
      <c r="D103" s="435"/>
      <c r="E103" s="424" t="s">
        <v>194</v>
      </c>
      <c r="F103" s="425" t="s">
        <v>306</v>
      </c>
      <c r="G103" s="431"/>
      <c r="H103" s="431"/>
      <c r="I103" s="431"/>
      <c r="J103" s="431"/>
      <c r="K103" s="432"/>
      <c r="L103" s="432"/>
      <c r="M103" s="432"/>
      <c r="N103" s="432"/>
      <c r="O103" s="432"/>
      <c r="P103" s="432"/>
      <c r="Q103" s="432"/>
      <c r="R103" s="432"/>
    </row>
    <row r="104" spans="1:18" ht="12" customHeight="1">
      <c r="A104" s="420">
        <v>2431</v>
      </c>
      <c r="B104" s="421" t="s">
        <v>286</v>
      </c>
      <c r="C104" s="422" t="s">
        <v>183</v>
      </c>
      <c r="D104" s="423" t="s">
        <v>13</v>
      </c>
      <c r="E104" s="424" t="s">
        <v>307</v>
      </c>
      <c r="F104" s="425"/>
      <c r="G104" s="431">
        <f t="shared" si="22"/>
        <v>0</v>
      </c>
      <c r="H104" s="431">
        <f t="shared" si="22"/>
        <v>0</v>
      </c>
      <c r="I104" s="431">
        <f t="shared" si="22"/>
        <v>0</v>
      </c>
      <c r="J104" s="431">
        <f t="shared" si="22"/>
        <v>0</v>
      </c>
      <c r="K104" s="432"/>
      <c r="L104" s="432"/>
      <c r="M104" s="432"/>
      <c r="N104" s="438"/>
      <c r="O104" s="438"/>
      <c r="P104" s="438"/>
      <c r="Q104" s="438"/>
      <c r="R104" s="438"/>
    </row>
    <row r="105" spans="1:18" ht="12" customHeight="1">
      <c r="A105" s="420">
        <v>2432</v>
      </c>
      <c r="B105" s="421" t="s">
        <v>286</v>
      </c>
      <c r="C105" s="422" t="s">
        <v>183</v>
      </c>
      <c r="D105" s="423" t="s">
        <v>182</v>
      </c>
      <c r="E105" s="424" t="s">
        <v>308</v>
      </c>
      <c r="F105" s="430" t="s">
        <v>309</v>
      </c>
      <c r="G105" s="431">
        <f t="shared" si="22"/>
        <v>147651.69200000001</v>
      </c>
      <c r="H105" s="431">
        <f t="shared" si="22"/>
        <v>156483.69200000001</v>
      </c>
      <c r="I105" s="431">
        <f t="shared" si="22"/>
        <v>426531.42700000003</v>
      </c>
      <c r="J105" s="431">
        <f t="shared" si="22"/>
        <v>426531.42700000003</v>
      </c>
      <c r="K105" s="432"/>
      <c r="L105" s="432"/>
      <c r="M105" s="432"/>
      <c r="N105" s="432"/>
      <c r="O105" s="432">
        <f>[1]gazafikacum!G134</f>
        <v>147651.69200000001</v>
      </c>
      <c r="P105" s="432">
        <f>[1]gazafikacum!H134</f>
        <v>156483.69200000001</v>
      </c>
      <c r="Q105" s="432">
        <f>[1]gazafikacum!I134</f>
        <v>426531.42700000003</v>
      </c>
      <c r="R105" s="432">
        <f>[1]gazafikacum!J134</f>
        <v>426531.42700000003</v>
      </c>
    </row>
    <row r="106" spans="1:18" ht="12" customHeight="1">
      <c r="A106" s="420">
        <v>2433</v>
      </c>
      <c r="B106" s="421" t="s">
        <v>286</v>
      </c>
      <c r="C106" s="422" t="s">
        <v>183</v>
      </c>
      <c r="D106" s="423" t="s">
        <v>183</v>
      </c>
      <c r="E106" s="424" t="s">
        <v>310</v>
      </c>
      <c r="F106" s="430" t="s">
        <v>311</v>
      </c>
      <c r="G106" s="431">
        <f t="shared" si="22"/>
        <v>0</v>
      </c>
      <c r="H106" s="431">
        <f t="shared" si="22"/>
        <v>0</v>
      </c>
      <c r="I106" s="431">
        <f t="shared" si="22"/>
        <v>0</v>
      </c>
      <c r="J106" s="431">
        <f t="shared" si="22"/>
        <v>0</v>
      </c>
      <c r="K106" s="432"/>
      <c r="L106" s="432"/>
      <c r="M106" s="432"/>
      <c r="N106" s="432"/>
      <c r="O106" s="432"/>
      <c r="P106" s="432"/>
      <c r="Q106" s="432"/>
      <c r="R106" s="432"/>
    </row>
    <row r="107" spans="1:18" ht="12" customHeight="1">
      <c r="A107" s="420">
        <v>2434</v>
      </c>
      <c r="B107" s="421" t="s">
        <v>286</v>
      </c>
      <c r="C107" s="422" t="s">
        <v>183</v>
      </c>
      <c r="D107" s="423" t="s">
        <v>184</v>
      </c>
      <c r="E107" s="424" t="s">
        <v>312</v>
      </c>
      <c r="F107" s="430" t="s">
        <v>313</v>
      </c>
      <c r="G107" s="431">
        <f t="shared" si="22"/>
        <v>0</v>
      </c>
      <c r="H107" s="431">
        <f t="shared" si="22"/>
        <v>0</v>
      </c>
      <c r="I107" s="431">
        <f t="shared" si="22"/>
        <v>0</v>
      </c>
      <c r="J107" s="431">
        <f t="shared" si="22"/>
        <v>0</v>
      </c>
      <c r="K107" s="432"/>
      <c r="L107" s="432"/>
      <c r="M107" s="432"/>
      <c r="N107" s="432"/>
      <c r="O107" s="432"/>
      <c r="P107" s="432"/>
      <c r="Q107" s="432"/>
      <c r="R107" s="432"/>
    </row>
    <row r="108" spans="1:18" ht="12" customHeight="1">
      <c r="A108" s="420">
        <v>2435</v>
      </c>
      <c r="B108" s="421" t="s">
        <v>286</v>
      </c>
      <c r="C108" s="422" t="s">
        <v>183</v>
      </c>
      <c r="D108" s="423" t="s">
        <v>219</v>
      </c>
      <c r="E108" s="424" t="s">
        <v>314</v>
      </c>
      <c r="F108" s="430" t="s">
        <v>315</v>
      </c>
      <c r="G108" s="431">
        <f t="shared" si="22"/>
        <v>0</v>
      </c>
      <c r="H108" s="431">
        <f t="shared" si="22"/>
        <v>0</v>
      </c>
      <c r="I108" s="431">
        <f t="shared" si="22"/>
        <v>0</v>
      </c>
      <c r="J108" s="431">
        <f t="shared" si="22"/>
        <v>0</v>
      </c>
      <c r="K108" s="432"/>
      <c r="L108" s="432"/>
      <c r="M108" s="432"/>
      <c r="N108" s="432"/>
      <c r="O108" s="432"/>
      <c r="P108" s="432"/>
      <c r="Q108" s="432"/>
      <c r="R108" s="432"/>
    </row>
    <row r="109" spans="1:18" ht="12" customHeight="1">
      <c r="A109" s="420">
        <v>2436</v>
      </c>
      <c r="B109" s="421" t="s">
        <v>286</v>
      </c>
      <c r="C109" s="422" t="s">
        <v>183</v>
      </c>
      <c r="D109" s="423" t="s">
        <v>224</v>
      </c>
      <c r="E109" s="424" t="s">
        <v>316</v>
      </c>
      <c r="F109" s="430" t="s">
        <v>317</v>
      </c>
      <c r="G109" s="431">
        <f t="shared" si="22"/>
        <v>0</v>
      </c>
      <c r="H109" s="431">
        <f t="shared" si="22"/>
        <v>0</v>
      </c>
      <c r="I109" s="431">
        <f t="shared" si="22"/>
        <v>0</v>
      </c>
      <c r="J109" s="431">
        <f t="shared" si="22"/>
        <v>0</v>
      </c>
      <c r="K109" s="432"/>
      <c r="L109" s="432"/>
      <c r="M109" s="432"/>
      <c r="N109" s="432"/>
      <c r="O109" s="432"/>
      <c r="P109" s="432"/>
      <c r="Q109" s="432"/>
      <c r="R109" s="432"/>
    </row>
    <row r="110" spans="1:18" ht="12" customHeight="1">
      <c r="A110" s="420">
        <v>2440</v>
      </c>
      <c r="B110" s="433" t="s">
        <v>286</v>
      </c>
      <c r="C110" s="434" t="s">
        <v>184</v>
      </c>
      <c r="D110" s="435" t="s">
        <v>188</v>
      </c>
      <c r="E110" s="436" t="s">
        <v>318</v>
      </c>
      <c r="F110" s="430" t="s">
        <v>319</v>
      </c>
      <c r="G110" s="431">
        <f t="shared" si="22"/>
        <v>0</v>
      </c>
      <c r="H110" s="431">
        <f t="shared" si="22"/>
        <v>0</v>
      </c>
      <c r="I110" s="431">
        <f t="shared" si="22"/>
        <v>0</v>
      </c>
      <c r="J110" s="431">
        <f t="shared" si="22"/>
        <v>0</v>
      </c>
      <c r="K110" s="432">
        <f>K112+K113+K114</f>
        <v>0</v>
      </c>
      <c r="L110" s="432">
        <f t="shared" ref="L110:R110" si="31">L112+L113+L114</f>
        <v>0</v>
      </c>
      <c r="M110" s="432">
        <f t="shared" si="31"/>
        <v>0</v>
      </c>
      <c r="N110" s="432">
        <f t="shared" si="31"/>
        <v>0</v>
      </c>
      <c r="O110" s="432">
        <f t="shared" si="31"/>
        <v>0</v>
      </c>
      <c r="P110" s="432">
        <f t="shared" si="31"/>
        <v>0</v>
      </c>
      <c r="Q110" s="432">
        <f t="shared" si="31"/>
        <v>0</v>
      </c>
      <c r="R110" s="432">
        <f t="shared" si="31"/>
        <v>0</v>
      </c>
    </row>
    <row r="111" spans="1:18" ht="12" customHeight="1">
      <c r="A111" s="420"/>
      <c r="B111" s="437"/>
      <c r="C111" s="434"/>
      <c r="D111" s="435"/>
      <c r="E111" s="424" t="s">
        <v>194</v>
      </c>
      <c r="F111" s="425" t="s">
        <v>320</v>
      </c>
      <c r="G111" s="431"/>
      <c r="H111" s="431"/>
      <c r="I111" s="431"/>
      <c r="J111" s="431"/>
      <c r="K111" s="432"/>
      <c r="L111" s="432"/>
      <c r="M111" s="432"/>
      <c r="N111" s="432"/>
      <c r="O111" s="432"/>
      <c r="P111" s="432"/>
      <c r="Q111" s="432"/>
      <c r="R111" s="432"/>
    </row>
    <row r="112" spans="1:18" ht="12" customHeight="1">
      <c r="A112" s="420">
        <v>2441</v>
      </c>
      <c r="B112" s="421" t="s">
        <v>286</v>
      </c>
      <c r="C112" s="422" t="s">
        <v>184</v>
      </c>
      <c r="D112" s="423" t="s">
        <v>13</v>
      </c>
      <c r="E112" s="424" t="s">
        <v>321</v>
      </c>
      <c r="F112" s="425"/>
      <c r="G112" s="431">
        <f t="shared" si="22"/>
        <v>0</v>
      </c>
      <c r="H112" s="431">
        <f t="shared" si="22"/>
        <v>0</v>
      </c>
      <c r="I112" s="431">
        <f t="shared" si="22"/>
        <v>0</v>
      </c>
      <c r="J112" s="431">
        <f t="shared" si="22"/>
        <v>0</v>
      </c>
      <c r="K112" s="432"/>
      <c r="L112" s="432"/>
      <c r="M112" s="432"/>
      <c r="N112" s="438"/>
      <c r="O112" s="438"/>
      <c r="P112" s="438"/>
      <c r="Q112" s="438"/>
      <c r="R112" s="438"/>
    </row>
    <row r="113" spans="1:18" ht="12" customHeight="1">
      <c r="A113" s="420">
        <v>2442</v>
      </c>
      <c r="B113" s="421" t="s">
        <v>286</v>
      </c>
      <c r="C113" s="422" t="s">
        <v>184</v>
      </c>
      <c r="D113" s="423" t="s">
        <v>182</v>
      </c>
      <c r="E113" s="424" t="s">
        <v>322</v>
      </c>
      <c r="F113" s="430" t="s">
        <v>323</v>
      </c>
      <c r="G113" s="431">
        <f t="shared" si="22"/>
        <v>0</v>
      </c>
      <c r="H113" s="431">
        <f t="shared" si="22"/>
        <v>0</v>
      </c>
      <c r="I113" s="431">
        <f t="shared" si="22"/>
        <v>0</v>
      </c>
      <c r="J113" s="431">
        <f t="shared" si="22"/>
        <v>0</v>
      </c>
      <c r="K113" s="432"/>
      <c r="L113" s="432"/>
      <c r="M113" s="432"/>
      <c r="N113" s="432"/>
      <c r="O113" s="432"/>
      <c r="P113" s="432"/>
      <c r="Q113" s="432"/>
      <c r="R113" s="432"/>
    </row>
    <row r="114" spans="1:18" ht="10.5" customHeight="1">
      <c r="A114" s="420">
        <v>2443</v>
      </c>
      <c r="B114" s="421" t="s">
        <v>286</v>
      </c>
      <c r="C114" s="422" t="s">
        <v>184</v>
      </c>
      <c r="D114" s="423" t="s">
        <v>183</v>
      </c>
      <c r="E114" s="424" t="s">
        <v>324</v>
      </c>
      <c r="F114" s="430" t="s">
        <v>325</v>
      </c>
      <c r="G114" s="431">
        <f t="shared" si="22"/>
        <v>0</v>
      </c>
      <c r="H114" s="431">
        <f t="shared" si="22"/>
        <v>0</v>
      </c>
      <c r="I114" s="431">
        <f t="shared" si="22"/>
        <v>0</v>
      </c>
      <c r="J114" s="431">
        <f t="shared" si="22"/>
        <v>0</v>
      </c>
      <c r="K114" s="432"/>
      <c r="L114" s="432"/>
      <c r="M114" s="432"/>
      <c r="N114" s="432"/>
      <c r="O114" s="432"/>
      <c r="P114" s="432"/>
      <c r="Q114" s="432"/>
      <c r="R114" s="432"/>
    </row>
    <row r="115" spans="1:18" s="429" customFormat="1" ht="16.5" customHeight="1">
      <c r="A115" s="420">
        <v>2450</v>
      </c>
      <c r="B115" s="433" t="s">
        <v>286</v>
      </c>
      <c r="C115" s="434" t="s">
        <v>219</v>
      </c>
      <c r="D115" s="435" t="s">
        <v>188</v>
      </c>
      <c r="E115" s="436" t="s">
        <v>326</v>
      </c>
      <c r="F115" s="430" t="s">
        <v>327</v>
      </c>
      <c r="G115" s="439">
        <f t="shared" si="22"/>
        <v>130870.2</v>
      </c>
      <c r="H115" s="439">
        <f t="shared" si="22"/>
        <v>303901.8</v>
      </c>
      <c r="I115" s="439">
        <f t="shared" si="22"/>
        <v>507875.45300000004</v>
      </c>
      <c r="J115" s="439">
        <f t="shared" si="22"/>
        <v>600620.25300000003</v>
      </c>
      <c r="K115" s="440">
        <f>K117+K118+K119+K120+K121</f>
        <v>10556.4</v>
      </c>
      <c r="L115" s="440">
        <f t="shared" ref="L115:R115" si="32">L117+L118+L119+L120+L121</f>
        <v>17399.8</v>
      </c>
      <c r="M115" s="440">
        <f t="shared" si="32"/>
        <v>23195.200000000001</v>
      </c>
      <c r="N115" s="440">
        <f t="shared" si="32"/>
        <v>28841</v>
      </c>
      <c r="O115" s="440">
        <f t="shared" si="32"/>
        <v>120313.8</v>
      </c>
      <c r="P115" s="440">
        <f t="shared" si="32"/>
        <v>286502</v>
      </c>
      <c r="Q115" s="440">
        <f t="shared" si="32"/>
        <v>484680.25300000003</v>
      </c>
      <c r="R115" s="440">
        <f t="shared" si="32"/>
        <v>571779.25300000003</v>
      </c>
    </row>
    <row r="116" spans="1:18" ht="12" customHeight="1">
      <c r="A116" s="391"/>
      <c r="B116" s="378"/>
      <c r="C116" s="392"/>
      <c r="D116" s="393"/>
      <c r="E116" s="387" t="s">
        <v>194</v>
      </c>
      <c r="F116" s="414" t="s">
        <v>328</v>
      </c>
      <c r="G116" s="389"/>
      <c r="H116" s="389"/>
      <c r="I116" s="389"/>
      <c r="J116" s="389"/>
      <c r="K116" s="390"/>
      <c r="L116" s="390"/>
      <c r="M116" s="390"/>
      <c r="N116" s="390"/>
      <c r="O116" s="390"/>
      <c r="P116" s="390"/>
      <c r="Q116" s="390"/>
      <c r="R116" s="390"/>
    </row>
    <row r="117" spans="1:18" ht="10.5" customHeight="1">
      <c r="A117" s="391">
        <v>2451</v>
      </c>
      <c r="B117" s="417" t="s">
        <v>286</v>
      </c>
      <c r="C117" s="401" t="s">
        <v>219</v>
      </c>
      <c r="D117" s="402" t="s">
        <v>13</v>
      </c>
      <c r="E117" s="387" t="s">
        <v>329</v>
      </c>
      <c r="F117" s="398"/>
      <c r="G117" s="373">
        <f t="shared" si="22"/>
        <v>130870.2</v>
      </c>
      <c r="H117" s="373">
        <f t="shared" si="22"/>
        <v>303901.8</v>
      </c>
      <c r="I117" s="373">
        <f t="shared" si="22"/>
        <v>507875.45300000004</v>
      </c>
      <c r="J117" s="373">
        <f t="shared" si="22"/>
        <v>600620.25300000003</v>
      </c>
      <c r="K117" s="404">
        <f>'[1]chanap transp'!G32</f>
        <v>10556.4</v>
      </c>
      <c r="L117" s="404">
        <f>'[1]chanap transp'!H32</f>
        <v>17399.8</v>
      </c>
      <c r="M117" s="404">
        <f>'[1]chanap transp'!I32</f>
        <v>23195.200000000001</v>
      </c>
      <c r="N117" s="404">
        <f>'[1]chanap transp'!J32</f>
        <v>28841</v>
      </c>
      <c r="O117" s="408">
        <f>'[1]chanap transp'!G151</f>
        <v>120313.8</v>
      </c>
      <c r="P117" s="408">
        <f>'[1]chanap transp'!H151</f>
        <v>286502</v>
      </c>
      <c r="Q117" s="408">
        <f>'[1]chanap transp'!I151</f>
        <v>484680.25300000003</v>
      </c>
      <c r="R117" s="408">
        <f>'[1]chanap transp'!J151</f>
        <v>571779.25300000003</v>
      </c>
    </row>
    <row r="118" spans="1:18" ht="12" hidden="1" customHeight="1">
      <c r="A118" s="391">
        <v>2452</v>
      </c>
      <c r="B118" s="417" t="s">
        <v>286</v>
      </c>
      <c r="C118" s="401" t="s">
        <v>219</v>
      </c>
      <c r="D118" s="402" t="s">
        <v>182</v>
      </c>
      <c r="E118" s="387" t="s">
        <v>330</v>
      </c>
      <c r="F118" s="410" t="s">
        <v>331</v>
      </c>
      <c r="G118" s="389">
        <f t="shared" si="22"/>
        <v>0</v>
      </c>
      <c r="H118" s="389">
        <f t="shared" si="22"/>
        <v>0</v>
      </c>
      <c r="I118" s="389">
        <f t="shared" si="22"/>
        <v>0</v>
      </c>
      <c r="J118" s="389">
        <f t="shared" si="22"/>
        <v>0</v>
      </c>
      <c r="K118" s="390"/>
      <c r="L118" s="390"/>
      <c r="M118" s="390"/>
      <c r="N118" s="390"/>
      <c r="O118" s="390"/>
      <c r="P118" s="390"/>
      <c r="Q118" s="390"/>
      <c r="R118" s="390"/>
    </row>
    <row r="119" spans="1:18" ht="12" hidden="1" customHeight="1">
      <c r="A119" s="391">
        <v>2453</v>
      </c>
      <c r="B119" s="417" t="s">
        <v>286</v>
      </c>
      <c r="C119" s="401" t="s">
        <v>219</v>
      </c>
      <c r="D119" s="402" t="s">
        <v>183</v>
      </c>
      <c r="E119" s="387" t="s">
        <v>332</v>
      </c>
      <c r="F119" s="410" t="s">
        <v>333</v>
      </c>
      <c r="G119" s="389">
        <f t="shared" si="22"/>
        <v>0</v>
      </c>
      <c r="H119" s="389">
        <f t="shared" si="22"/>
        <v>0</v>
      </c>
      <c r="I119" s="389">
        <f t="shared" si="22"/>
        <v>0</v>
      </c>
      <c r="J119" s="389">
        <f t="shared" si="22"/>
        <v>0</v>
      </c>
      <c r="K119" s="390"/>
      <c r="L119" s="390"/>
      <c r="M119" s="390"/>
      <c r="N119" s="390"/>
      <c r="O119" s="390"/>
      <c r="P119" s="390"/>
      <c r="Q119" s="390"/>
      <c r="R119" s="390"/>
    </row>
    <row r="120" spans="1:18" ht="12" hidden="1" customHeight="1">
      <c r="A120" s="391">
        <v>2454</v>
      </c>
      <c r="B120" s="417" t="s">
        <v>286</v>
      </c>
      <c r="C120" s="401" t="s">
        <v>219</v>
      </c>
      <c r="D120" s="402" t="s">
        <v>184</v>
      </c>
      <c r="E120" s="387" t="s">
        <v>334</v>
      </c>
      <c r="F120" s="410" t="s">
        <v>335</v>
      </c>
      <c r="G120" s="389">
        <f t="shared" si="22"/>
        <v>0</v>
      </c>
      <c r="H120" s="389">
        <f t="shared" si="22"/>
        <v>0</v>
      </c>
      <c r="I120" s="389">
        <f t="shared" si="22"/>
        <v>0</v>
      </c>
      <c r="J120" s="389">
        <f t="shared" si="22"/>
        <v>0</v>
      </c>
      <c r="K120" s="390"/>
      <c r="L120" s="390"/>
      <c r="M120" s="390"/>
      <c r="N120" s="390"/>
      <c r="O120" s="390"/>
      <c r="P120" s="390"/>
      <c r="Q120" s="390"/>
      <c r="R120" s="390"/>
    </row>
    <row r="121" spans="1:18" ht="12" hidden="1" customHeight="1">
      <c r="A121" s="391">
        <v>2455</v>
      </c>
      <c r="B121" s="417" t="s">
        <v>286</v>
      </c>
      <c r="C121" s="401" t="s">
        <v>219</v>
      </c>
      <c r="D121" s="402" t="s">
        <v>219</v>
      </c>
      <c r="E121" s="387" t="s">
        <v>336</v>
      </c>
      <c r="F121" s="410" t="s">
        <v>337</v>
      </c>
      <c r="G121" s="389">
        <f t="shared" si="22"/>
        <v>0</v>
      </c>
      <c r="H121" s="389">
        <f t="shared" si="22"/>
        <v>0</v>
      </c>
      <c r="I121" s="389">
        <f t="shared" si="22"/>
        <v>0</v>
      </c>
      <c r="J121" s="389">
        <f t="shared" si="22"/>
        <v>0</v>
      </c>
      <c r="K121" s="390"/>
      <c r="L121" s="390"/>
      <c r="M121" s="390"/>
      <c r="N121" s="390"/>
      <c r="O121" s="390"/>
      <c r="P121" s="390"/>
      <c r="Q121" s="390"/>
      <c r="R121" s="390"/>
    </row>
    <row r="122" spans="1:18" ht="12" hidden="1" customHeight="1">
      <c r="A122" s="391">
        <v>2460</v>
      </c>
      <c r="B122" s="415" t="s">
        <v>286</v>
      </c>
      <c r="C122" s="392" t="s">
        <v>224</v>
      </c>
      <c r="D122" s="393" t="s">
        <v>188</v>
      </c>
      <c r="E122" s="394" t="s">
        <v>338</v>
      </c>
      <c r="F122" s="410" t="s">
        <v>339</v>
      </c>
      <c r="G122" s="389">
        <f t="shared" si="22"/>
        <v>0</v>
      </c>
      <c r="H122" s="389">
        <f t="shared" si="22"/>
        <v>0</v>
      </c>
      <c r="I122" s="389">
        <f t="shared" si="22"/>
        <v>0</v>
      </c>
      <c r="J122" s="389">
        <f t="shared" si="22"/>
        <v>0</v>
      </c>
      <c r="K122" s="390">
        <f>K124</f>
        <v>0</v>
      </c>
      <c r="L122" s="390">
        <f t="shared" ref="L122:R122" si="33">L124</f>
        <v>0</v>
      </c>
      <c r="M122" s="390">
        <f t="shared" si="33"/>
        <v>0</v>
      </c>
      <c r="N122" s="390">
        <f t="shared" si="33"/>
        <v>0</v>
      </c>
      <c r="O122" s="390">
        <f t="shared" si="33"/>
        <v>0</v>
      </c>
      <c r="P122" s="390">
        <f t="shared" si="33"/>
        <v>0</v>
      </c>
      <c r="Q122" s="390">
        <f t="shared" si="33"/>
        <v>0</v>
      </c>
      <c r="R122" s="390">
        <f t="shared" si="33"/>
        <v>0</v>
      </c>
    </row>
    <row r="123" spans="1:18" ht="12" hidden="1" customHeight="1">
      <c r="A123" s="391"/>
      <c r="B123" s="378"/>
      <c r="C123" s="392"/>
      <c r="D123" s="393"/>
      <c r="E123" s="387" t="s">
        <v>194</v>
      </c>
      <c r="F123" s="398" t="s">
        <v>340</v>
      </c>
      <c r="G123" s="389"/>
      <c r="H123" s="389"/>
      <c r="I123" s="389"/>
      <c r="J123" s="389"/>
      <c r="K123" s="390"/>
      <c r="L123" s="390"/>
      <c r="M123" s="390"/>
      <c r="N123" s="390"/>
      <c r="O123" s="390"/>
      <c r="P123" s="390"/>
      <c r="Q123" s="390"/>
      <c r="R123" s="390"/>
    </row>
    <row r="124" spans="1:18" ht="12" hidden="1" customHeight="1">
      <c r="A124" s="391">
        <v>2461</v>
      </c>
      <c r="B124" s="417" t="s">
        <v>286</v>
      </c>
      <c r="C124" s="401" t="s">
        <v>224</v>
      </c>
      <c r="D124" s="402" t="s">
        <v>13</v>
      </c>
      <c r="E124" s="387" t="s">
        <v>341</v>
      </c>
      <c r="F124" s="398"/>
      <c r="G124" s="389">
        <f t="shared" si="22"/>
        <v>0</v>
      </c>
      <c r="H124" s="389">
        <f t="shared" si="22"/>
        <v>0</v>
      </c>
      <c r="I124" s="389">
        <f t="shared" si="22"/>
        <v>0</v>
      </c>
      <c r="J124" s="389">
        <f t="shared" si="22"/>
        <v>0</v>
      </c>
      <c r="K124" s="390"/>
      <c r="L124" s="390"/>
      <c r="M124" s="390"/>
      <c r="N124" s="399"/>
      <c r="O124" s="399"/>
      <c r="P124" s="399"/>
      <c r="Q124" s="399"/>
      <c r="R124" s="399"/>
    </row>
    <row r="125" spans="1:18" ht="12" hidden="1" customHeight="1">
      <c r="A125" s="391">
        <v>2470</v>
      </c>
      <c r="B125" s="415" t="s">
        <v>286</v>
      </c>
      <c r="C125" s="392" t="s">
        <v>229</v>
      </c>
      <c r="D125" s="393" t="s">
        <v>188</v>
      </c>
      <c r="E125" s="394" t="s">
        <v>342</v>
      </c>
      <c r="F125" s="410" t="s">
        <v>340</v>
      </c>
      <c r="G125" s="389">
        <f t="shared" si="22"/>
        <v>0</v>
      </c>
      <c r="H125" s="389">
        <f t="shared" si="22"/>
        <v>0</v>
      </c>
      <c r="I125" s="389">
        <f t="shared" si="22"/>
        <v>0</v>
      </c>
      <c r="J125" s="389">
        <f t="shared" si="22"/>
        <v>0</v>
      </c>
      <c r="K125" s="390">
        <f>K127+K128+K129+K130</f>
        <v>0</v>
      </c>
      <c r="L125" s="390">
        <f t="shared" ref="L125:R125" si="34">L127+L128+L129+L130</f>
        <v>0</v>
      </c>
      <c r="M125" s="390">
        <f t="shared" si="34"/>
        <v>0</v>
      </c>
      <c r="N125" s="390">
        <f t="shared" si="34"/>
        <v>0</v>
      </c>
      <c r="O125" s="390">
        <f t="shared" si="34"/>
        <v>0</v>
      </c>
      <c r="P125" s="390">
        <f t="shared" si="34"/>
        <v>0</v>
      </c>
      <c r="Q125" s="390">
        <f t="shared" si="34"/>
        <v>0</v>
      </c>
      <c r="R125" s="390">
        <f t="shared" si="34"/>
        <v>0</v>
      </c>
    </row>
    <row r="126" spans="1:18" ht="12" hidden="1" customHeight="1">
      <c r="A126" s="391"/>
      <c r="B126" s="378"/>
      <c r="C126" s="392"/>
      <c r="D126" s="393"/>
      <c r="E126" s="387" t="s">
        <v>194</v>
      </c>
      <c r="F126" s="414" t="s">
        <v>343</v>
      </c>
      <c r="G126" s="389"/>
      <c r="H126" s="389"/>
      <c r="I126" s="389"/>
      <c r="J126" s="389"/>
      <c r="K126" s="390"/>
      <c r="L126" s="390"/>
      <c r="M126" s="390"/>
      <c r="N126" s="390"/>
      <c r="O126" s="390"/>
      <c r="P126" s="390"/>
      <c r="Q126" s="390"/>
      <c r="R126" s="390"/>
    </row>
    <row r="127" spans="1:18" ht="12" hidden="1" customHeight="1">
      <c r="A127" s="391">
        <v>2471</v>
      </c>
      <c r="B127" s="417" t="s">
        <v>286</v>
      </c>
      <c r="C127" s="401" t="s">
        <v>229</v>
      </c>
      <c r="D127" s="402" t="s">
        <v>13</v>
      </c>
      <c r="E127" s="387" t="s">
        <v>344</v>
      </c>
      <c r="F127" s="398"/>
      <c r="G127" s="389">
        <f t="shared" si="22"/>
        <v>0</v>
      </c>
      <c r="H127" s="389">
        <f t="shared" si="22"/>
        <v>0</v>
      </c>
      <c r="I127" s="389">
        <f t="shared" si="22"/>
        <v>0</v>
      </c>
      <c r="J127" s="389">
        <f t="shared" si="22"/>
        <v>0</v>
      </c>
      <c r="K127" s="390"/>
      <c r="L127" s="390"/>
      <c r="M127" s="390"/>
      <c r="N127" s="399"/>
      <c r="O127" s="399"/>
      <c r="P127" s="399"/>
      <c r="Q127" s="399"/>
      <c r="R127" s="399"/>
    </row>
    <row r="128" spans="1:18" ht="12" hidden="1" customHeight="1">
      <c r="A128" s="391">
        <v>2472</v>
      </c>
      <c r="B128" s="417" t="s">
        <v>286</v>
      </c>
      <c r="C128" s="401" t="s">
        <v>229</v>
      </c>
      <c r="D128" s="402" t="s">
        <v>182</v>
      </c>
      <c r="E128" s="387" t="s">
        <v>345</v>
      </c>
      <c r="F128" s="410" t="s">
        <v>346</v>
      </c>
      <c r="G128" s="389">
        <f t="shared" si="22"/>
        <v>0</v>
      </c>
      <c r="H128" s="389">
        <f t="shared" si="22"/>
        <v>0</v>
      </c>
      <c r="I128" s="389">
        <f t="shared" si="22"/>
        <v>0</v>
      </c>
      <c r="J128" s="389">
        <f t="shared" si="22"/>
        <v>0</v>
      </c>
      <c r="K128" s="390"/>
      <c r="L128" s="390"/>
      <c r="M128" s="390"/>
      <c r="N128" s="390"/>
      <c r="O128" s="390"/>
      <c r="P128" s="390"/>
      <c r="Q128" s="390"/>
      <c r="R128" s="390"/>
    </row>
    <row r="129" spans="1:18" ht="12" hidden="1" customHeight="1">
      <c r="A129" s="391">
        <v>2473</v>
      </c>
      <c r="B129" s="417" t="s">
        <v>286</v>
      </c>
      <c r="C129" s="401" t="s">
        <v>229</v>
      </c>
      <c r="D129" s="402" t="s">
        <v>183</v>
      </c>
      <c r="E129" s="387" t="s">
        <v>347</v>
      </c>
      <c r="F129" s="441" t="s">
        <v>348</v>
      </c>
      <c r="G129" s="389">
        <f t="shared" si="22"/>
        <v>0</v>
      </c>
      <c r="H129" s="389">
        <f t="shared" si="22"/>
        <v>0</v>
      </c>
      <c r="I129" s="389">
        <f t="shared" si="22"/>
        <v>0</v>
      </c>
      <c r="J129" s="389">
        <f t="shared" si="22"/>
        <v>0</v>
      </c>
      <c r="K129" s="390"/>
      <c r="L129" s="390"/>
      <c r="M129" s="390"/>
      <c r="N129" s="390"/>
      <c r="O129" s="390"/>
      <c r="P129" s="390"/>
      <c r="Q129" s="390"/>
      <c r="R129" s="390"/>
    </row>
    <row r="130" spans="1:18" ht="0.75" hidden="1" customHeight="1">
      <c r="A130" s="391">
        <v>2474</v>
      </c>
      <c r="B130" s="417" t="s">
        <v>286</v>
      </c>
      <c r="C130" s="401" t="s">
        <v>229</v>
      </c>
      <c r="D130" s="402" t="s">
        <v>184</v>
      </c>
      <c r="E130" s="387" t="s">
        <v>349</v>
      </c>
      <c r="F130" s="410" t="s">
        <v>350</v>
      </c>
      <c r="G130" s="389">
        <f t="shared" si="22"/>
        <v>0</v>
      </c>
      <c r="H130" s="389">
        <f t="shared" si="22"/>
        <v>0</v>
      </c>
      <c r="I130" s="389">
        <f t="shared" si="22"/>
        <v>0</v>
      </c>
      <c r="J130" s="389">
        <f t="shared" si="22"/>
        <v>0</v>
      </c>
      <c r="K130" s="390"/>
      <c r="L130" s="390"/>
      <c r="M130" s="390"/>
      <c r="N130" s="390"/>
      <c r="O130" s="390"/>
      <c r="P130" s="390"/>
      <c r="Q130" s="390"/>
      <c r="R130" s="390"/>
    </row>
    <row r="131" spans="1:18" ht="34.5" hidden="1" customHeight="1">
      <c r="A131" s="391">
        <v>2480</v>
      </c>
      <c r="B131" s="415" t="s">
        <v>286</v>
      </c>
      <c r="C131" s="392" t="s">
        <v>231</v>
      </c>
      <c r="D131" s="393" t="s">
        <v>188</v>
      </c>
      <c r="E131" s="394" t="s">
        <v>351</v>
      </c>
      <c r="F131" s="388" t="s">
        <v>352</v>
      </c>
      <c r="G131" s="389">
        <f t="shared" si="22"/>
        <v>0</v>
      </c>
      <c r="H131" s="389">
        <f t="shared" si="22"/>
        <v>0</v>
      </c>
      <c r="I131" s="389">
        <f t="shared" si="22"/>
        <v>0</v>
      </c>
      <c r="J131" s="389">
        <f t="shared" si="22"/>
        <v>0</v>
      </c>
      <c r="K131" s="390">
        <f>K133+K134+K135+K136+K137+K138+K139</f>
        <v>0</v>
      </c>
      <c r="L131" s="390">
        <f t="shared" ref="L131:R131" si="35">L133+L134+L135+L136+L137+L138+L139</f>
        <v>0</v>
      </c>
      <c r="M131" s="390">
        <f t="shared" si="35"/>
        <v>0</v>
      </c>
      <c r="N131" s="390">
        <f t="shared" si="35"/>
        <v>0</v>
      </c>
      <c r="O131" s="390">
        <f t="shared" si="35"/>
        <v>0</v>
      </c>
      <c r="P131" s="390">
        <f t="shared" si="35"/>
        <v>0</v>
      </c>
      <c r="Q131" s="390">
        <f t="shared" si="35"/>
        <v>0</v>
      </c>
      <c r="R131" s="390">
        <f t="shared" si="35"/>
        <v>0</v>
      </c>
    </row>
    <row r="132" spans="1:18" ht="12" hidden="1" customHeight="1">
      <c r="A132" s="391"/>
      <c r="B132" s="378"/>
      <c r="C132" s="392"/>
      <c r="D132" s="393"/>
      <c r="E132" s="387" t="s">
        <v>194</v>
      </c>
      <c r="F132" s="398" t="s">
        <v>353</v>
      </c>
      <c r="G132" s="389"/>
      <c r="H132" s="389"/>
      <c r="I132" s="389"/>
      <c r="J132" s="389"/>
      <c r="K132" s="390"/>
      <c r="L132" s="390"/>
      <c r="M132" s="390"/>
      <c r="N132" s="390"/>
      <c r="O132" s="390"/>
      <c r="P132" s="390"/>
      <c r="Q132" s="390"/>
      <c r="R132" s="390"/>
    </row>
    <row r="133" spans="1:18" ht="12" hidden="1" customHeight="1">
      <c r="A133" s="391">
        <v>2481</v>
      </c>
      <c r="B133" s="417" t="s">
        <v>286</v>
      </c>
      <c r="C133" s="401" t="s">
        <v>231</v>
      </c>
      <c r="D133" s="402" t="s">
        <v>13</v>
      </c>
      <c r="E133" s="387" t="s">
        <v>354</v>
      </c>
      <c r="F133" s="398"/>
      <c r="G133" s="389">
        <f t="shared" si="22"/>
        <v>0</v>
      </c>
      <c r="H133" s="389">
        <f t="shared" si="22"/>
        <v>0</v>
      </c>
      <c r="I133" s="389">
        <f t="shared" si="22"/>
        <v>0</v>
      </c>
      <c r="J133" s="389">
        <f t="shared" si="22"/>
        <v>0</v>
      </c>
      <c r="K133" s="390"/>
      <c r="L133" s="390"/>
      <c r="M133" s="390"/>
      <c r="N133" s="399"/>
      <c r="O133" s="399"/>
      <c r="P133" s="399"/>
      <c r="Q133" s="399"/>
      <c r="R133" s="399"/>
    </row>
    <row r="134" spans="1:18" ht="12" hidden="1" customHeight="1">
      <c r="A134" s="391">
        <v>2482</v>
      </c>
      <c r="B134" s="417" t="s">
        <v>286</v>
      </c>
      <c r="C134" s="401" t="s">
        <v>231</v>
      </c>
      <c r="D134" s="402" t="s">
        <v>182</v>
      </c>
      <c r="E134" s="387" t="s">
        <v>355</v>
      </c>
      <c r="F134" s="410" t="s">
        <v>356</v>
      </c>
      <c r="G134" s="389">
        <f t="shared" si="22"/>
        <v>0</v>
      </c>
      <c r="H134" s="389">
        <f t="shared" si="22"/>
        <v>0</v>
      </c>
      <c r="I134" s="389">
        <f t="shared" si="22"/>
        <v>0</v>
      </c>
      <c r="J134" s="389">
        <f t="shared" si="22"/>
        <v>0</v>
      </c>
      <c r="K134" s="390"/>
      <c r="L134" s="390"/>
      <c r="M134" s="390"/>
      <c r="N134" s="390"/>
      <c r="O134" s="390"/>
      <c r="P134" s="390"/>
      <c r="Q134" s="390"/>
      <c r="R134" s="390"/>
    </row>
    <row r="135" spans="1:18" ht="12" hidden="1" customHeight="1">
      <c r="A135" s="391">
        <v>2483</v>
      </c>
      <c r="B135" s="417" t="s">
        <v>286</v>
      </c>
      <c r="C135" s="401" t="s">
        <v>231</v>
      </c>
      <c r="D135" s="402" t="s">
        <v>183</v>
      </c>
      <c r="E135" s="387" t="s">
        <v>357</v>
      </c>
      <c r="F135" s="410" t="s">
        <v>358</v>
      </c>
      <c r="G135" s="389">
        <f t="shared" si="22"/>
        <v>0</v>
      </c>
      <c r="H135" s="389">
        <f t="shared" si="22"/>
        <v>0</v>
      </c>
      <c r="I135" s="389">
        <f t="shared" si="22"/>
        <v>0</v>
      </c>
      <c r="J135" s="389">
        <f t="shared" si="22"/>
        <v>0</v>
      </c>
      <c r="K135" s="390"/>
      <c r="L135" s="390"/>
      <c r="M135" s="390"/>
      <c r="N135" s="390"/>
      <c r="O135" s="390"/>
      <c r="P135" s="390"/>
      <c r="Q135" s="390"/>
      <c r="R135" s="390"/>
    </row>
    <row r="136" spans="1:18" ht="12" hidden="1" customHeight="1">
      <c r="A136" s="391">
        <v>2484</v>
      </c>
      <c r="B136" s="417" t="s">
        <v>286</v>
      </c>
      <c r="C136" s="401" t="s">
        <v>231</v>
      </c>
      <c r="D136" s="402" t="s">
        <v>184</v>
      </c>
      <c r="E136" s="387" t="s">
        <v>359</v>
      </c>
      <c r="F136" s="410" t="s">
        <v>360</v>
      </c>
      <c r="G136" s="389">
        <f t="shared" si="22"/>
        <v>0</v>
      </c>
      <c r="H136" s="389">
        <f t="shared" si="22"/>
        <v>0</v>
      </c>
      <c r="I136" s="389">
        <f t="shared" si="22"/>
        <v>0</v>
      </c>
      <c r="J136" s="389">
        <f t="shared" si="22"/>
        <v>0</v>
      </c>
      <c r="K136" s="390"/>
      <c r="L136" s="390"/>
      <c r="M136" s="390"/>
      <c r="N136" s="390"/>
      <c r="O136" s="390"/>
      <c r="P136" s="390"/>
      <c r="Q136" s="390"/>
      <c r="R136" s="390"/>
    </row>
    <row r="137" spans="1:18" ht="24" hidden="1" customHeight="1">
      <c r="A137" s="391">
        <v>2485</v>
      </c>
      <c r="B137" s="417" t="s">
        <v>286</v>
      </c>
      <c r="C137" s="401" t="s">
        <v>231</v>
      </c>
      <c r="D137" s="402" t="s">
        <v>219</v>
      </c>
      <c r="E137" s="387" t="s">
        <v>361</v>
      </c>
      <c r="F137" s="410" t="s">
        <v>362</v>
      </c>
      <c r="G137" s="389">
        <f t="shared" si="22"/>
        <v>0</v>
      </c>
      <c r="H137" s="389">
        <f t="shared" si="22"/>
        <v>0</v>
      </c>
      <c r="I137" s="389">
        <f t="shared" si="22"/>
        <v>0</v>
      </c>
      <c r="J137" s="389">
        <f t="shared" si="22"/>
        <v>0</v>
      </c>
      <c r="K137" s="390"/>
      <c r="L137" s="390"/>
      <c r="M137" s="390"/>
      <c r="N137" s="390"/>
      <c r="O137" s="390">
        <f>'[1]transp nax'!G150</f>
        <v>0</v>
      </c>
      <c r="P137" s="390">
        <f>'[1]transp nax'!H150</f>
        <v>0</v>
      </c>
      <c r="Q137" s="390">
        <f>'[1]transp nax'!I150</f>
        <v>0</v>
      </c>
      <c r="R137" s="390">
        <f>'[1]transp nax'!J150</f>
        <v>0</v>
      </c>
    </row>
    <row r="138" spans="1:18" ht="12" hidden="1" customHeight="1">
      <c r="A138" s="391">
        <v>2486</v>
      </c>
      <c r="B138" s="417" t="s">
        <v>286</v>
      </c>
      <c r="C138" s="401" t="s">
        <v>231</v>
      </c>
      <c r="D138" s="402" t="s">
        <v>224</v>
      </c>
      <c r="E138" s="387" t="s">
        <v>363</v>
      </c>
      <c r="F138" s="410" t="s">
        <v>364</v>
      </c>
      <c r="G138" s="389">
        <f t="shared" si="22"/>
        <v>0</v>
      </c>
      <c r="H138" s="389">
        <f t="shared" si="22"/>
        <v>0</v>
      </c>
      <c r="I138" s="389">
        <f t="shared" si="22"/>
        <v>0</v>
      </c>
      <c r="J138" s="389">
        <f t="shared" si="22"/>
        <v>0</v>
      </c>
      <c r="K138" s="390"/>
      <c r="L138" s="390"/>
      <c r="M138" s="390"/>
      <c r="N138" s="390"/>
      <c r="O138" s="390"/>
      <c r="P138" s="390"/>
      <c r="Q138" s="390"/>
      <c r="R138" s="390"/>
    </row>
    <row r="139" spans="1:18" ht="12" hidden="1" customHeight="1">
      <c r="A139" s="391">
        <v>2487</v>
      </c>
      <c r="B139" s="417" t="s">
        <v>286</v>
      </c>
      <c r="C139" s="401" t="s">
        <v>231</v>
      </c>
      <c r="D139" s="402" t="s">
        <v>229</v>
      </c>
      <c r="E139" s="387" t="s">
        <v>365</v>
      </c>
      <c r="F139" s="410" t="s">
        <v>366</v>
      </c>
      <c r="G139" s="389">
        <f t="shared" ref="G139:J202" si="36">K139+O139</f>
        <v>0</v>
      </c>
      <c r="H139" s="389">
        <f t="shared" si="36"/>
        <v>0</v>
      </c>
      <c r="I139" s="389">
        <f t="shared" si="36"/>
        <v>0</v>
      </c>
      <c r="J139" s="389">
        <f t="shared" si="36"/>
        <v>0</v>
      </c>
      <c r="K139" s="390">
        <f>'[1]ajl nax'!G32</f>
        <v>0</v>
      </c>
      <c r="L139" s="390">
        <f>'[1]ajl nax'!H32</f>
        <v>0</v>
      </c>
      <c r="M139" s="390">
        <f>'[1]ajl nax'!I32</f>
        <v>0</v>
      </c>
      <c r="N139" s="390">
        <f>'[1]ajl nax'!J32</f>
        <v>0</v>
      </c>
      <c r="O139" s="390">
        <f>'[1]ajl nax'!G150</f>
        <v>0</v>
      </c>
      <c r="P139" s="390">
        <f>'[1]ajl nax'!H150</f>
        <v>0</v>
      </c>
      <c r="Q139" s="390">
        <f>'[1]ajl nax'!I150</f>
        <v>0</v>
      </c>
      <c r="R139" s="390">
        <f>'[1]ajl nax'!J150</f>
        <v>0</v>
      </c>
    </row>
    <row r="140" spans="1:18" ht="35.25" customHeight="1">
      <c r="A140" s="391">
        <v>2490</v>
      </c>
      <c r="B140" s="415" t="s">
        <v>286</v>
      </c>
      <c r="C140" s="392" t="s">
        <v>367</v>
      </c>
      <c r="D140" s="393" t="s">
        <v>188</v>
      </c>
      <c r="E140" s="394" t="s">
        <v>368</v>
      </c>
      <c r="F140" s="410" t="s">
        <v>369</v>
      </c>
      <c r="G140" s="372">
        <f t="shared" si="36"/>
        <v>-65000</v>
      </c>
      <c r="H140" s="372">
        <f t="shared" si="36"/>
        <v>-130000</v>
      </c>
      <c r="I140" s="372">
        <f t="shared" si="36"/>
        <v>-195000</v>
      </c>
      <c r="J140" s="372">
        <f t="shared" si="36"/>
        <v>-260000</v>
      </c>
      <c r="K140" s="404">
        <f>K142</f>
        <v>0</v>
      </c>
      <c r="L140" s="404">
        <f t="shared" ref="L140:R140" si="37">L142</f>
        <v>0</v>
      </c>
      <c r="M140" s="404">
        <f t="shared" si="37"/>
        <v>0</v>
      </c>
      <c r="N140" s="404">
        <f t="shared" si="37"/>
        <v>0</v>
      </c>
      <c r="O140" s="404">
        <f t="shared" si="37"/>
        <v>-65000</v>
      </c>
      <c r="P140" s="404">
        <f t="shared" si="37"/>
        <v>-130000</v>
      </c>
      <c r="Q140" s="404">
        <f t="shared" si="37"/>
        <v>-195000</v>
      </c>
      <c r="R140" s="404">
        <f t="shared" si="37"/>
        <v>-260000</v>
      </c>
    </row>
    <row r="141" spans="1:18" ht="14.25" customHeight="1">
      <c r="A141" s="391"/>
      <c r="B141" s="378"/>
      <c r="C141" s="392"/>
      <c r="D141" s="393"/>
      <c r="E141" s="387" t="s">
        <v>194</v>
      </c>
      <c r="F141" s="398" t="s">
        <v>370</v>
      </c>
      <c r="G141" s="372"/>
      <c r="H141" s="372"/>
      <c r="I141" s="372"/>
      <c r="J141" s="372"/>
      <c r="K141" s="404"/>
      <c r="L141" s="404"/>
      <c r="M141" s="404"/>
      <c r="N141" s="404"/>
      <c r="O141" s="404"/>
      <c r="P141" s="404"/>
      <c r="Q141" s="404"/>
      <c r="R141" s="404"/>
    </row>
    <row r="142" spans="1:18" ht="35.25" customHeight="1">
      <c r="A142" s="391">
        <v>2491</v>
      </c>
      <c r="B142" s="417" t="s">
        <v>286</v>
      </c>
      <c r="C142" s="401" t="s">
        <v>367</v>
      </c>
      <c r="D142" s="402" t="s">
        <v>13</v>
      </c>
      <c r="E142" s="387" t="s">
        <v>368</v>
      </c>
      <c r="F142" s="398"/>
      <c r="G142" s="372">
        <f t="shared" si="36"/>
        <v>-65000</v>
      </c>
      <c r="H142" s="372">
        <f t="shared" si="36"/>
        <v>-130000</v>
      </c>
      <c r="I142" s="372">
        <f t="shared" si="36"/>
        <v>-195000</v>
      </c>
      <c r="J142" s="372">
        <f>N142+R142</f>
        <v>-260000</v>
      </c>
      <c r="K142" s="404">
        <f>'[1]tntes harab'!G34</f>
        <v>0</v>
      </c>
      <c r="L142" s="404">
        <f>'[1]tntes harab'!H34</f>
        <v>0</v>
      </c>
      <c r="M142" s="404">
        <f>'[1]tntes harab'!I34</f>
        <v>0</v>
      </c>
      <c r="N142" s="404">
        <f>'[1]tntes harab'!J34</f>
        <v>0</v>
      </c>
      <c r="O142" s="409">
        <f>'[1]tntes harab'!G152</f>
        <v>-65000</v>
      </c>
      <c r="P142" s="409">
        <f>'[1]tntes harab'!H152</f>
        <v>-130000</v>
      </c>
      <c r="Q142" s="409">
        <f>'[1]tntes harab'!I152</f>
        <v>-195000</v>
      </c>
      <c r="R142" s="409">
        <f>'[1]tntes harab'!J152</f>
        <v>-260000</v>
      </c>
    </row>
    <row r="143" spans="1:18" ht="60" customHeight="1">
      <c r="A143" s="412">
        <v>2500</v>
      </c>
      <c r="B143" s="415" t="s">
        <v>371</v>
      </c>
      <c r="C143" s="392" t="s">
        <v>188</v>
      </c>
      <c r="D143" s="393" t="s">
        <v>188</v>
      </c>
      <c r="E143" s="416" t="s">
        <v>372</v>
      </c>
      <c r="F143" s="410" t="s">
        <v>373</v>
      </c>
      <c r="G143" s="385">
        <f t="shared" si="36"/>
        <v>32607.111000000001</v>
      </c>
      <c r="H143" s="385">
        <f t="shared" si="36"/>
        <v>56162.2</v>
      </c>
      <c r="I143" s="385">
        <f t="shared" si="36"/>
        <v>77415.25</v>
      </c>
      <c r="J143" s="385">
        <f t="shared" si="36"/>
        <v>101207.95</v>
      </c>
      <c r="K143" s="418">
        <f>K145+K148+K151+K154+K157+K160</f>
        <v>27447.111000000001</v>
      </c>
      <c r="L143" s="418">
        <f t="shared" ref="L143:R143" si="38">L145+L148+L151+L154+L157+L160</f>
        <v>51002.2</v>
      </c>
      <c r="M143" s="418">
        <f t="shared" si="38"/>
        <v>72255.25</v>
      </c>
      <c r="N143" s="418">
        <f t="shared" si="38"/>
        <v>93390.15</v>
      </c>
      <c r="O143" s="418">
        <f t="shared" si="38"/>
        <v>5160</v>
      </c>
      <c r="P143" s="418">
        <f t="shared" si="38"/>
        <v>5160</v>
      </c>
      <c r="Q143" s="418">
        <f t="shared" si="38"/>
        <v>5160</v>
      </c>
      <c r="R143" s="418">
        <f t="shared" si="38"/>
        <v>7817.8</v>
      </c>
    </row>
    <row r="144" spans="1:18" ht="12.75" customHeight="1">
      <c r="A144" s="386"/>
      <c r="B144" s="378"/>
      <c r="C144" s="379"/>
      <c r="D144" s="380"/>
      <c r="E144" s="387" t="s">
        <v>191</v>
      </c>
      <c r="F144" s="413" t="s">
        <v>374</v>
      </c>
      <c r="G144" s="389"/>
      <c r="H144" s="389"/>
      <c r="I144" s="389"/>
      <c r="J144" s="389"/>
      <c r="K144" s="389"/>
      <c r="L144" s="389"/>
      <c r="M144" s="389"/>
      <c r="N144" s="389"/>
      <c r="O144" s="389"/>
      <c r="P144" s="389"/>
      <c r="Q144" s="389"/>
      <c r="R144" s="389"/>
    </row>
    <row r="145" spans="1:18" ht="12" customHeight="1">
      <c r="A145" s="391">
        <v>2510</v>
      </c>
      <c r="B145" s="415" t="s">
        <v>371</v>
      </c>
      <c r="C145" s="392" t="s">
        <v>13</v>
      </c>
      <c r="D145" s="393" t="s">
        <v>188</v>
      </c>
      <c r="E145" s="394" t="s">
        <v>375</v>
      </c>
      <c r="F145" s="388"/>
      <c r="G145" s="372">
        <f t="shared" si="36"/>
        <v>26447.111000000001</v>
      </c>
      <c r="H145" s="372">
        <f t="shared" si="36"/>
        <v>46179.95</v>
      </c>
      <c r="I145" s="372">
        <f t="shared" si="36"/>
        <v>66184</v>
      </c>
      <c r="J145" s="372">
        <f t="shared" si="36"/>
        <v>89976.7</v>
      </c>
      <c r="K145" s="404">
        <f>K147</f>
        <v>26447.111000000001</v>
      </c>
      <c r="L145" s="404">
        <f t="shared" ref="L145:R145" si="39">L147</f>
        <v>46179.95</v>
      </c>
      <c r="M145" s="404">
        <f t="shared" si="39"/>
        <v>66184</v>
      </c>
      <c r="N145" s="404">
        <f t="shared" si="39"/>
        <v>87318.9</v>
      </c>
      <c r="O145" s="404">
        <f t="shared" si="39"/>
        <v>0</v>
      </c>
      <c r="P145" s="404">
        <f t="shared" si="39"/>
        <v>0</v>
      </c>
      <c r="Q145" s="404">
        <f t="shared" si="39"/>
        <v>0</v>
      </c>
      <c r="R145" s="404">
        <f t="shared" si="39"/>
        <v>2657.8</v>
      </c>
    </row>
    <row r="146" spans="1:18" ht="14.25" customHeight="1">
      <c r="A146" s="391"/>
      <c r="B146" s="378"/>
      <c r="C146" s="392"/>
      <c r="D146" s="393"/>
      <c r="E146" s="387" t="s">
        <v>194</v>
      </c>
      <c r="F146" s="398" t="s">
        <v>376</v>
      </c>
      <c r="G146" s="373"/>
      <c r="H146" s="373"/>
      <c r="I146" s="373"/>
      <c r="J146" s="373"/>
      <c r="K146" s="404"/>
      <c r="L146" s="404"/>
      <c r="M146" s="404"/>
      <c r="N146" s="404"/>
      <c r="O146" s="404"/>
      <c r="P146" s="404"/>
      <c r="Q146" s="404"/>
      <c r="R146" s="404"/>
    </row>
    <row r="147" spans="1:18" ht="19.5" customHeight="1">
      <c r="A147" s="391">
        <v>2511</v>
      </c>
      <c r="B147" s="417" t="s">
        <v>371</v>
      </c>
      <c r="C147" s="401" t="s">
        <v>13</v>
      </c>
      <c r="D147" s="402" t="s">
        <v>13</v>
      </c>
      <c r="E147" s="387" t="s">
        <v>375</v>
      </c>
      <c r="F147" s="398"/>
      <c r="G147" s="372">
        <f t="shared" si="36"/>
        <v>26447.111000000001</v>
      </c>
      <c r="H147" s="372">
        <f t="shared" si="36"/>
        <v>46179.95</v>
      </c>
      <c r="I147" s="372">
        <f t="shared" si="36"/>
        <v>66184</v>
      </c>
      <c r="J147" s="372">
        <f t="shared" si="36"/>
        <v>89976.7</v>
      </c>
      <c r="K147" s="404">
        <f>[1]axb!G32</f>
        <v>26447.111000000001</v>
      </c>
      <c r="L147" s="404">
        <f>[1]axb!H32</f>
        <v>46179.95</v>
      </c>
      <c r="M147" s="404">
        <f>[1]axb!I32</f>
        <v>66184</v>
      </c>
      <c r="N147" s="404">
        <f>[1]axb!J32</f>
        <v>87318.9</v>
      </c>
      <c r="O147" s="409">
        <f>[1]axb!G151</f>
        <v>0</v>
      </c>
      <c r="P147" s="409">
        <f>[1]axb!H151</f>
        <v>0</v>
      </c>
      <c r="Q147" s="409">
        <f>[1]axb!I151</f>
        <v>0</v>
      </c>
      <c r="R147" s="409">
        <f>[1]axb!J151</f>
        <v>2657.8</v>
      </c>
    </row>
    <row r="148" spans="1:18" ht="12" hidden="1" customHeight="1">
      <c r="A148" s="391">
        <v>2520</v>
      </c>
      <c r="B148" s="415" t="s">
        <v>371</v>
      </c>
      <c r="C148" s="392" t="s">
        <v>182</v>
      </c>
      <c r="D148" s="393" t="s">
        <v>188</v>
      </c>
      <c r="E148" s="394" t="s">
        <v>377</v>
      </c>
      <c r="F148" s="410" t="s">
        <v>378</v>
      </c>
      <c r="G148" s="373">
        <f t="shared" si="36"/>
        <v>0</v>
      </c>
      <c r="H148" s="373">
        <f t="shared" si="36"/>
        <v>0</v>
      </c>
      <c r="I148" s="373">
        <f t="shared" si="36"/>
        <v>0</v>
      </c>
      <c r="J148" s="373">
        <f t="shared" si="36"/>
        <v>0</v>
      </c>
      <c r="K148" s="404">
        <f>K150</f>
        <v>0</v>
      </c>
      <c r="L148" s="404">
        <f t="shared" ref="L148:R148" si="40">L150</f>
        <v>0</v>
      </c>
      <c r="M148" s="404">
        <f t="shared" si="40"/>
        <v>0</v>
      </c>
      <c r="N148" s="404">
        <f t="shared" si="40"/>
        <v>0</v>
      </c>
      <c r="O148" s="404">
        <f t="shared" si="40"/>
        <v>0</v>
      </c>
      <c r="P148" s="404">
        <f t="shared" si="40"/>
        <v>0</v>
      </c>
      <c r="Q148" s="404">
        <f t="shared" si="40"/>
        <v>0</v>
      </c>
      <c r="R148" s="404">
        <f t="shared" si="40"/>
        <v>0</v>
      </c>
    </row>
    <row r="149" spans="1:18" ht="12" hidden="1" customHeight="1">
      <c r="A149" s="391"/>
      <c r="B149" s="378"/>
      <c r="C149" s="392"/>
      <c r="D149" s="393"/>
      <c r="E149" s="387" t="s">
        <v>194</v>
      </c>
      <c r="F149" s="398" t="s">
        <v>379</v>
      </c>
      <c r="G149" s="373"/>
      <c r="H149" s="373"/>
      <c r="I149" s="373"/>
      <c r="J149" s="373"/>
      <c r="K149" s="404"/>
      <c r="L149" s="404"/>
      <c r="M149" s="404"/>
      <c r="N149" s="404"/>
      <c r="O149" s="404"/>
      <c r="P149" s="404"/>
      <c r="Q149" s="404"/>
      <c r="R149" s="404"/>
    </row>
    <row r="150" spans="1:18" ht="12" hidden="1" customHeight="1">
      <c r="A150" s="391">
        <v>2521</v>
      </c>
      <c r="B150" s="417" t="s">
        <v>371</v>
      </c>
      <c r="C150" s="401" t="s">
        <v>182</v>
      </c>
      <c r="D150" s="402" t="s">
        <v>13</v>
      </c>
      <c r="E150" s="387" t="s">
        <v>380</v>
      </c>
      <c r="F150" s="398"/>
      <c r="G150" s="373">
        <f t="shared" si="36"/>
        <v>0</v>
      </c>
      <c r="H150" s="373">
        <f t="shared" si="36"/>
        <v>0</v>
      </c>
      <c r="I150" s="373">
        <f t="shared" si="36"/>
        <v>0</v>
      </c>
      <c r="J150" s="373">
        <f t="shared" si="36"/>
        <v>0</v>
      </c>
      <c r="K150" s="404"/>
      <c r="L150" s="404"/>
      <c r="M150" s="404"/>
      <c r="N150" s="409"/>
      <c r="O150" s="409"/>
      <c r="P150" s="409"/>
      <c r="Q150" s="409"/>
      <c r="R150" s="409"/>
    </row>
    <row r="151" spans="1:18" ht="12" hidden="1" customHeight="1">
      <c r="A151" s="391">
        <v>2530</v>
      </c>
      <c r="B151" s="415" t="s">
        <v>371</v>
      </c>
      <c r="C151" s="392" t="s">
        <v>183</v>
      </c>
      <c r="D151" s="393" t="s">
        <v>188</v>
      </c>
      <c r="E151" s="394" t="s">
        <v>381</v>
      </c>
      <c r="F151" s="410" t="s">
        <v>382</v>
      </c>
      <c r="G151" s="373">
        <f t="shared" si="36"/>
        <v>0</v>
      </c>
      <c r="H151" s="373">
        <f t="shared" si="36"/>
        <v>0</v>
      </c>
      <c r="I151" s="373">
        <f t="shared" si="36"/>
        <v>0</v>
      </c>
      <c r="J151" s="373">
        <f t="shared" si="36"/>
        <v>0</v>
      </c>
      <c r="K151" s="404">
        <f>K153</f>
        <v>0</v>
      </c>
      <c r="L151" s="404">
        <f t="shared" ref="L151:R151" si="41">L153</f>
        <v>0</v>
      </c>
      <c r="M151" s="404">
        <f t="shared" si="41"/>
        <v>0</v>
      </c>
      <c r="N151" s="404">
        <f t="shared" si="41"/>
        <v>0</v>
      </c>
      <c r="O151" s="404">
        <f t="shared" si="41"/>
        <v>0</v>
      </c>
      <c r="P151" s="404">
        <f t="shared" si="41"/>
        <v>0</v>
      </c>
      <c r="Q151" s="404">
        <f t="shared" si="41"/>
        <v>0</v>
      </c>
      <c r="R151" s="404">
        <f t="shared" si="41"/>
        <v>0</v>
      </c>
    </row>
    <row r="152" spans="1:18" ht="12" hidden="1" customHeight="1">
      <c r="A152" s="391"/>
      <c r="B152" s="378"/>
      <c r="C152" s="392"/>
      <c r="D152" s="393"/>
      <c r="E152" s="387" t="s">
        <v>194</v>
      </c>
      <c r="F152" s="398" t="s">
        <v>383</v>
      </c>
      <c r="G152" s="373"/>
      <c r="H152" s="373"/>
      <c r="I152" s="373"/>
      <c r="J152" s="373"/>
      <c r="K152" s="404"/>
      <c r="L152" s="404"/>
      <c r="M152" s="404"/>
      <c r="N152" s="404"/>
      <c r="O152" s="404"/>
      <c r="P152" s="404"/>
      <c r="Q152" s="404"/>
      <c r="R152" s="404"/>
    </row>
    <row r="153" spans="1:18" ht="12" hidden="1" customHeight="1">
      <c r="A153" s="391">
        <v>2531</v>
      </c>
      <c r="B153" s="417" t="s">
        <v>371</v>
      </c>
      <c r="C153" s="401" t="s">
        <v>183</v>
      </c>
      <c r="D153" s="402" t="s">
        <v>13</v>
      </c>
      <c r="E153" s="387" t="s">
        <v>381</v>
      </c>
      <c r="F153" s="398"/>
      <c r="G153" s="373">
        <f t="shared" si="36"/>
        <v>0</v>
      </c>
      <c r="H153" s="373">
        <f t="shared" si="36"/>
        <v>0</v>
      </c>
      <c r="I153" s="373">
        <f t="shared" si="36"/>
        <v>0</v>
      </c>
      <c r="J153" s="373">
        <f t="shared" si="36"/>
        <v>0</v>
      </c>
      <c r="K153" s="404"/>
      <c r="L153" s="404"/>
      <c r="M153" s="404"/>
      <c r="N153" s="409"/>
      <c r="O153" s="409"/>
      <c r="P153" s="409"/>
      <c r="Q153" s="409"/>
      <c r="R153" s="409"/>
    </row>
    <row r="154" spans="1:18" ht="12" hidden="1" customHeight="1">
      <c r="A154" s="391">
        <v>2540</v>
      </c>
      <c r="B154" s="415" t="s">
        <v>371</v>
      </c>
      <c r="C154" s="392" t="s">
        <v>184</v>
      </c>
      <c r="D154" s="393" t="s">
        <v>188</v>
      </c>
      <c r="E154" s="394" t="s">
        <v>384</v>
      </c>
      <c r="F154" s="410" t="s">
        <v>385</v>
      </c>
      <c r="G154" s="373">
        <f t="shared" si="36"/>
        <v>0</v>
      </c>
      <c r="H154" s="373">
        <f t="shared" si="36"/>
        <v>0</v>
      </c>
      <c r="I154" s="373">
        <f t="shared" si="36"/>
        <v>0</v>
      </c>
      <c r="J154" s="373">
        <f t="shared" si="36"/>
        <v>0</v>
      </c>
      <c r="K154" s="404">
        <f>K156</f>
        <v>0</v>
      </c>
      <c r="L154" s="404">
        <f t="shared" ref="L154:R154" si="42">L156</f>
        <v>0</v>
      </c>
      <c r="M154" s="404">
        <f t="shared" si="42"/>
        <v>0</v>
      </c>
      <c r="N154" s="404">
        <f t="shared" si="42"/>
        <v>0</v>
      </c>
      <c r="O154" s="404">
        <f t="shared" si="42"/>
        <v>0</v>
      </c>
      <c r="P154" s="404">
        <f t="shared" si="42"/>
        <v>0</v>
      </c>
      <c r="Q154" s="404">
        <f t="shared" si="42"/>
        <v>0</v>
      </c>
      <c r="R154" s="404">
        <f t="shared" si="42"/>
        <v>0</v>
      </c>
    </row>
    <row r="155" spans="1:18" ht="12" hidden="1" customHeight="1">
      <c r="A155" s="391"/>
      <c r="B155" s="378"/>
      <c r="C155" s="392"/>
      <c r="D155" s="393"/>
      <c r="E155" s="387" t="s">
        <v>194</v>
      </c>
      <c r="F155" s="398" t="s">
        <v>386</v>
      </c>
      <c r="G155" s="373"/>
      <c r="H155" s="373"/>
      <c r="I155" s="373"/>
      <c r="J155" s="373"/>
      <c r="K155" s="404"/>
      <c r="L155" s="404"/>
      <c r="M155" s="404"/>
      <c r="N155" s="404"/>
      <c r="O155" s="404"/>
      <c r="P155" s="404"/>
      <c r="Q155" s="404"/>
      <c r="R155" s="404"/>
    </row>
    <row r="156" spans="1:18" ht="12" hidden="1" customHeight="1">
      <c r="A156" s="391">
        <v>2541</v>
      </c>
      <c r="B156" s="417" t="s">
        <v>371</v>
      </c>
      <c r="C156" s="401" t="s">
        <v>184</v>
      </c>
      <c r="D156" s="402" t="s">
        <v>13</v>
      </c>
      <c r="E156" s="387" t="s">
        <v>384</v>
      </c>
      <c r="F156" s="398"/>
      <c r="G156" s="373">
        <f t="shared" si="36"/>
        <v>0</v>
      </c>
      <c r="H156" s="373">
        <f t="shared" si="36"/>
        <v>0</v>
      </c>
      <c r="I156" s="373">
        <f t="shared" si="36"/>
        <v>0</v>
      </c>
      <c r="J156" s="373">
        <f t="shared" si="36"/>
        <v>0</v>
      </c>
      <c r="K156" s="404"/>
      <c r="L156" s="404"/>
      <c r="M156" s="404"/>
      <c r="N156" s="409"/>
      <c r="O156" s="409"/>
      <c r="P156" s="409"/>
      <c r="Q156" s="409"/>
      <c r="R156" s="409"/>
    </row>
    <row r="157" spans="1:18" ht="12" hidden="1" customHeight="1">
      <c r="A157" s="391">
        <v>2550</v>
      </c>
      <c r="B157" s="415" t="s">
        <v>371</v>
      </c>
      <c r="C157" s="392" t="s">
        <v>219</v>
      </c>
      <c r="D157" s="393" t="s">
        <v>188</v>
      </c>
      <c r="E157" s="394" t="s">
        <v>387</v>
      </c>
      <c r="F157" s="410" t="s">
        <v>388</v>
      </c>
      <c r="G157" s="373">
        <f t="shared" si="36"/>
        <v>0</v>
      </c>
      <c r="H157" s="373">
        <f t="shared" si="36"/>
        <v>0</v>
      </c>
      <c r="I157" s="373">
        <f t="shared" si="36"/>
        <v>0</v>
      </c>
      <c r="J157" s="373">
        <f t="shared" si="36"/>
        <v>0</v>
      </c>
      <c r="K157" s="404">
        <f>K159</f>
        <v>0</v>
      </c>
      <c r="L157" s="404">
        <f t="shared" ref="L157:R157" si="43">L159</f>
        <v>0</v>
      </c>
      <c r="M157" s="404">
        <f t="shared" si="43"/>
        <v>0</v>
      </c>
      <c r="N157" s="404">
        <f t="shared" si="43"/>
        <v>0</v>
      </c>
      <c r="O157" s="404">
        <f t="shared" si="43"/>
        <v>0</v>
      </c>
      <c r="P157" s="404">
        <f t="shared" si="43"/>
        <v>0</v>
      </c>
      <c r="Q157" s="404">
        <f t="shared" si="43"/>
        <v>0</v>
      </c>
      <c r="R157" s="404">
        <f t="shared" si="43"/>
        <v>0</v>
      </c>
    </row>
    <row r="158" spans="1:18" ht="12" hidden="1" customHeight="1">
      <c r="A158" s="391"/>
      <c r="B158" s="378"/>
      <c r="C158" s="392"/>
      <c r="D158" s="393"/>
      <c r="E158" s="387" t="s">
        <v>194</v>
      </c>
      <c r="F158" s="398" t="s">
        <v>389</v>
      </c>
      <c r="G158" s="373"/>
      <c r="H158" s="373"/>
      <c r="I158" s="373"/>
      <c r="J158" s="373"/>
      <c r="K158" s="404"/>
      <c r="L158" s="404"/>
      <c r="M158" s="404"/>
      <c r="N158" s="404"/>
      <c r="O158" s="404"/>
      <c r="P158" s="404"/>
      <c r="Q158" s="404"/>
      <c r="R158" s="404"/>
    </row>
    <row r="159" spans="1:18" ht="12" hidden="1" customHeight="1">
      <c r="A159" s="391">
        <v>2551</v>
      </c>
      <c r="B159" s="417" t="s">
        <v>371</v>
      </c>
      <c r="C159" s="401" t="s">
        <v>219</v>
      </c>
      <c r="D159" s="402" t="s">
        <v>13</v>
      </c>
      <c r="E159" s="387" t="s">
        <v>387</v>
      </c>
      <c r="F159" s="398"/>
      <c r="G159" s="373">
        <f t="shared" si="36"/>
        <v>0</v>
      </c>
      <c r="H159" s="373">
        <f t="shared" si="36"/>
        <v>0</v>
      </c>
      <c r="I159" s="373">
        <f t="shared" si="36"/>
        <v>0</v>
      </c>
      <c r="J159" s="373">
        <f t="shared" si="36"/>
        <v>0</v>
      </c>
      <c r="K159" s="404"/>
      <c r="L159" s="404"/>
      <c r="M159" s="404"/>
      <c r="N159" s="409"/>
      <c r="O159" s="409"/>
      <c r="P159" s="409"/>
      <c r="Q159" s="409"/>
      <c r="R159" s="409"/>
    </row>
    <row r="160" spans="1:18" ht="42" customHeight="1">
      <c r="A160" s="391">
        <v>2560</v>
      </c>
      <c r="B160" s="415" t="s">
        <v>371</v>
      </c>
      <c r="C160" s="392" t="s">
        <v>224</v>
      </c>
      <c r="D160" s="393" t="s">
        <v>188</v>
      </c>
      <c r="E160" s="394" t="s">
        <v>390</v>
      </c>
      <c r="F160" s="410" t="s">
        <v>391</v>
      </c>
      <c r="G160" s="372">
        <f t="shared" si="36"/>
        <v>6160</v>
      </c>
      <c r="H160" s="372">
        <f t="shared" si="36"/>
        <v>9982.25</v>
      </c>
      <c r="I160" s="372">
        <f t="shared" si="36"/>
        <v>11231.25</v>
      </c>
      <c r="J160" s="372">
        <f t="shared" si="36"/>
        <v>11231.25</v>
      </c>
      <c r="K160" s="404">
        <f>K162</f>
        <v>1000</v>
      </c>
      <c r="L160" s="404">
        <f t="shared" ref="L160:R160" si="44">L162</f>
        <v>4822.25</v>
      </c>
      <c r="M160" s="404">
        <f t="shared" si="44"/>
        <v>6071.25</v>
      </c>
      <c r="N160" s="404">
        <f t="shared" si="44"/>
        <v>6071.25</v>
      </c>
      <c r="O160" s="404">
        <f t="shared" si="44"/>
        <v>5160</v>
      </c>
      <c r="P160" s="404">
        <f t="shared" si="44"/>
        <v>5160</v>
      </c>
      <c r="Q160" s="404">
        <f t="shared" si="44"/>
        <v>5160</v>
      </c>
      <c r="R160" s="404">
        <f t="shared" si="44"/>
        <v>5160</v>
      </c>
    </row>
    <row r="161" spans="1:18" ht="12.75" customHeight="1">
      <c r="A161" s="391"/>
      <c r="B161" s="378"/>
      <c r="C161" s="392"/>
      <c r="D161" s="393"/>
      <c r="E161" s="387" t="s">
        <v>194</v>
      </c>
      <c r="F161" s="398" t="s">
        <v>392</v>
      </c>
      <c r="G161" s="372"/>
      <c r="H161" s="372"/>
      <c r="I161" s="372"/>
      <c r="J161" s="372"/>
      <c r="K161" s="390"/>
      <c r="L161" s="390"/>
      <c r="M161" s="390"/>
      <c r="N161" s="390"/>
      <c r="O161" s="390"/>
      <c r="P161" s="390"/>
      <c r="Q161" s="390"/>
      <c r="R161" s="390"/>
    </row>
    <row r="162" spans="1:18" ht="38.25" customHeight="1">
      <c r="A162" s="391">
        <v>2561</v>
      </c>
      <c r="B162" s="417" t="s">
        <v>371</v>
      </c>
      <c r="C162" s="401" t="s">
        <v>224</v>
      </c>
      <c r="D162" s="402" t="s">
        <v>13</v>
      </c>
      <c r="E162" s="387" t="s">
        <v>390</v>
      </c>
      <c r="F162" s="398"/>
      <c r="G162" s="372">
        <f t="shared" si="36"/>
        <v>6160</v>
      </c>
      <c r="H162" s="372">
        <f t="shared" si="36"/>
        <v>9982.25</v>
      </c>
      <c r="I162" s="372">
        <f t="shared" si="36"/>
        <v>11231.25</v>
      </c>
      <c r="J162" s="372">
        <f t="shared" si="36"/>
        <v>11231.25</v>
      </c>
      <c r="K162" s="404">
        <f>'[1]srgaka mig'!G32</f>
        <v>1000</v>
      </c>
      <c r="L162" s="404">
        <f>'[1]srgaka mig'!H32</f>
        <v>4822.25</v>
      </c>
      <c r="M162" s="404">
        <f>'[1]srgaka mig'!I32</f>
        <v>6071.25</v>
      </c>
      <c r="N162" s="404">
        <f>'[1]srgaka mig'!J32</f>
        <v>6071.25</v>
      </c>
      <c r="O162" s="409">
        <f>'[1]srgaka mig'!G151</f>
        <v>5160</v>
      </c>
      <c r="P162" s="409">
        <f>'[1]srgaka mig'!H151</f>
        <v>5160</v>
      </c>
      <c r="Q162" s="409">
        <f>'[1]srgaka mig'!I151</f>
        <v>5160</v>
      </c>
      <c r="R162" s="409">
        <f>'[1]srgaka mig'!J151</f>
        <v>5160</v>
      </c>
    </row>
    <row r="163" spans="1:18" s="448" customFormat="1" ht="60.75" customHeight="1">
      <c r="A163" s="442">
        <v>2600</v>
      </c>
      <c r="B163" s="443" t="s">
        <v>393</v>
      </c>
      <c r="C163" s="444" t="s">
        <v>188</v>
      </c>
      <c r="D163" s="445" t="s">
        <v>188</v>
      </c>
      <c r="E163" s="446" t="s">
        <v>394</v>
      </c>
      <c r="F163" s="447" t="s">
        <v>395</v>
      </c>
      <c r="G163" s="383">
        <f t="shared" si="36"/>
        <v>222640.1</v>
      </c>
      <c r="H163" s="383">
        <f t="shared" si="36"/>
        <v>352034.10600000003</v>
      </c>
      <c r="I163" s="383">
        <f t="shared" si="36"/>
        <v>577613.5</v>
      </c>
      <c r="J163" s="383">
        <f t="shared" si="36"/>
        <v>855855.37600000005</v>
      </c>
      <c r="K163" s="419">
        <f>K165+K168+K171+K174+K177+K180</f>
        <v>10835.1</v>
      </c>
      <c r="L163" s="419">
        <f t="shared" ref="L163:R163" si="45">L165+L168+L171+L174+L177+L180</f>
        <v>20866.606</v>
      </c>
      <c r="M163" s="419">
        <f t="shared" si="45"/>
        <v>27083.5</v>
      </c>
      <c r="N163" s="419">
        <f t="shared" si="45"/>
        <v>31439.8</v>
      </c>
      <c r="O163" s="419">
        <f t="shared" si="45"/>
        <v>211805</v>
      </c>
      <c r="P163" s="419">
        <f t="shared" si="45"/>
        <v>331167.5</v>
      </c>
      <c r="Q163" s="419">
        <f t="shared" si="45"/>
        <v>550530</v>
      </c>
      <c r="R163" s="418">
        <f t="shared" si="45"/>
        <v>824415.576</v>
      </c>
    </row>
    <row r="164" spans="1:18" ht="12.75" customHeight="1">
      <c r="A164" s="386"/>
      <c r="B164" s="378"/>
      <c r="C164" s="379"/>
      <c r="D164" s="380"/>
      <c r="E164" s="387" t="s">
        <v>191</v>
      </c>
      <c r="F164" s="413" t="s">
        <v>396</v>
      </c>
      <c r="G164" s="389"/>
      <c r="H164" s="389"/>
      <c r="I164" s="389"/>
      <c r="J164" s="389"/>
      <c r="K164" s="389"/>
      <c r="L164" s="389"/>
      <c r="M164" s="389"/>
      <c r="N164" s="389"/>
      <c r="O164" s="389"/>
      <c r="P164" s="389"/>
      <c r="Q164" s="389"/>
      <c r="R164" s="389"/>
    </row>
    <row r="165" spans="1:18" ht="23.25" customHeight="1">
      <c r="A165" s="391">
        <v>2610</v>
      </c>
      <c r="B165" s="415" t="s">
        <v>393</v>
      </c>
      <c r="C165" s="392" t="s">
        <v>13</v>
      </c>
      <c r="D165" s="393" t="s">
        <v>188</v>
      </c>
      <c r="E165" s="394" t="s">
        <v>397</v>
      </c>
      <c r="F165" s="388"/>
      <c r="G165" s="372">
        <f t="shared" si="36"/>
        <v>205715</v>
      </c>
      <c r="H165" s="372">
        <f t="shared" si="36"/>
        <v>208303</v>
      </c>
      <c r="I165" s="372">
        <f t="shared" si="36"/>
        <v>311907.09999999998</v>
      </c>
      <c r="J165" s="372">
        <f t="shared" si="36"/>
        <v>465545.076</v>
      </c>
      <c r="K165" s="404">
        <f>'[1]bnak shin'!G32</f>
        <v>2350</v>
      </c>
      <c r="L165" s="404">
        <f>'[1]bnak shin'!H32</f>
        <v>4938</v>
      </c>
      <c r="M165" s="404">
        <f>'[1]bnak shin'!I32</f>
        <v>8542.1</v>
      </c>
      <c r="N165" s="404">
        <f>'[1]bnak shin'!J32</f>
        <v>10448.5</v>
      </c>
      <c r="O165" s="404">
        <f>'[1]bnak shin'!G150</f>
        <v>203365</v>
      </c>
      <c r="P165" s="404">
        <f>'[1]bnak shin'!H150</f>
        <v>203365</v>
      </c>
      <c r="Q165" s="404">
        <f>'[1]bnak shin'!I150</f>
        <v>303365</v>
      </c>
      <c r="R165" s="404">
        <f>'[1]bnak shin'!J150</f>
        <v>455096.576</v>
      </c>
    </row>
    <row r="166" spans="1:18" ht="13.5" customHeight="1">
      <c r="A166" s="391"/>
      <c r="B166" s="378"/>
      <c r="C166" s="392"/>
      <c r="D166" s="393"/>
      <c r="E166" s="387" t="s">
        <v>194</v>
      </c>
      <c r="F166" s="398" t="s">
        <v>398</v>
      </c>
      <c r="G166" s="389"/>
      <c r="H166" s="389"/>
      <c r="I166" s="389"/>
      <c r="J166" s="389"/>
      <c r="K166" s="390"/>
      <c r="L166" s="390"/>
      <c r="M166" s="390"/>
      <c r="N166" s="390"/>
      <c r="O166" s="390"/>
      <c r="P166" s="390"/>
      <c r="Q166" s="390"/>
      <c r="R166" s="390"/>
    </row>
    <row r="167" spans="1:18" ht="26.25" customHeight="1">
      <c r="A167" s="449">
        <v>2611</v>
      </c>
      <c r="B167" s="450" t="s">
        <v>393</v>
      </c>
      <c r="C167" s="451" t="s">
        <v>13</v>
      </c>
      <c r="D167" s="452" t="s">
        <v>13</v>
      </c>
      <c r="E167" s="453" t="s">
        <v>399</v>
      </c>
      <c r="F167" s="454"/>
      <c r="G167" s="372">
        <f t="shared" si="36"/>
        <v>205715</v>
      </c>
      <c r="H167" s="372">
        <f t="shared" si="36"/>
        <v>208103</v>
      </c>
      <c r="I167" s="372">
        <f t="shared" si="36"/>
        <v>311707.09999999998</v>
      </c>
      <c r="J167" s="372">
        <f t="shared" si="36"/>
        <v>465345.076</v>
      </c>
      <c r="K167" s="404">
        <f>'[1]bnak shin'!G104</f>
        <v>2350</v>
      </c>
      <c r="L167" s="404">
        <f>'[1]bnak shin'!H104</f>
        <v>4738</v>
      </c>
      <c r="M167" s="404">
        <f>'[1]bnak shin'!I104</f>
        <v>8342.1</v>
      </c>
      <c r="N167" s="409">
        <f>'[1]bnak shin'!J104</f>
        <v>10248.5</v>
      </c>
      <c r="O167" s="409">
        <f>'[1]bnak shin'!G150</f>
        <v>203365</v>
      </c>
      <c r="P167" s="409">
        <f>'[1]bnak shin'!H150</f>
        <v>203365</v>
      </c>
      <c r="Q167" s="409">
        <f>'[1]bnak shin'!I150</f>
        <v>303365</v>
      </c>
      <c r="R167" s="409">
        <f>'[1]bnak shin'!J150</f>
        <v>455096.576</v>
      </c>
    </row>
    <row r="168" spans="1:18" ht="15" customHeight="1">
      <c r="A168" s="391">
        <v>2620</v>
      </c>
      <c r="B168" s="415" t="s">
        <v>393</v>
      </c>
      <c r="C168" s="392" t="s">
        <v>182</v>
      </c>
      <c r="D168" s="393" t="s">
        <v>188</v>
      </c>
      <c r="E168" s="394" t="s">
        <v>400</v>
      </c>
      <c r="F168" s="410" t="s">
        <v>401</v>
      </c>
      <c r="G168" s="372">
        <f t="shared" si="36"/>
        <v>0</v>
      </c>
      <c r="H168" s="372">
        <f t="shared" si="36"/>
        <v>0</v>
      </c>
      <c r="I168" s="372">
        <f t="shared" si="36"/>
        <v>0</v>
      </c>
      <c r="J168" s="372">
        <f t="shared" si="36"/>
        <v>0</v>
      </c>
      <c r="K168" s="404">
        <f>K170</f>
        <v>0</v>
      </c>
      <c r="L168" s="404">
        <f t="shared" ref="L168:R168" si="46">L170</f>
        <v>0</v>
      </c>
      <c r="M168" s="404">
        <f t="shared" si="46"/>
        <v>0</v>
      </c>
      <c r="N168" s="404">
        <f t="shared" si="46"/>
        <v>0</v>
      </c>
      <c r="O168" s="404">
        <f t="shared" si="46"/>
        <v>0</v>
      </c>
      <c r="P168" s="404">
        <f t="shared" si="46"/>
        <v>0</v>
      </c>
      <c r="Q168" s="404">
        <f t="shared" si="46"/>
        <v>0</v>
      </c>
      <c r="R168" s="404">
        <f t="shared" si="46"/>
        <v>0</v>
      </c>
    </row>
    <row r="169" spans="1:18" ht="15" customHeight="1">
      <c r="A169" s="391"/>
      <c r="B169" s="378"/>
      <c r="C169" s="392"/>
      <c r="D169" s="393"/>
      <c r="E169" s="387" t="s">
        <v>194</v>
      </c>
      <c r="F169" s="398" t="s">
        <v>402</v>
      </c>
      <c r="G169" s="372"/>
      <c r="H169" s="372"/>
      <c r="I169" s="372"/>
      <c r="J169" s="372"/>
      <c r="K169" s="404"/>
      <c r="L169" s="404"/>
      <c r="M169" s="404"/>
      <c r="N169" s="404"/>
      <c r="O169" s="404"/>
      <c r="P169" s="404"/>
      <c r="Q169" s="404"/>
      <c r="R169" s="404"/>
    </row>
    <row r="170" spans="1:18" ht="12.75" customHeight="1">
      <c r="A170" s="391">
        <v>2621</v>
      </c>
      <c r="B170" s="417" t="s">
        <v>393</v>
      </c>
      <c r="C170" s="401" t="s">
        <v>182</v>
      </c>
      <c r="D170" s="402" t="s">
        <v>13</v>
      </c>
      <c r="E170" s="387" t="s">
        <v>400</v>
      </c>
      <c r="F170" s="398"/>
      <c r="G170" s="372">
        <f t="shared" si="36"/>
        <v>0</v>
      </c>
      <c r="H170" s="372">
        <f t="shared" si="36"/>
        <v>0</v>
      </c>
      <c r="I170" s="372">
        <f t="shared" si="36"/>
        <v>0</v>
      </c>
      <c r="J170" s="372">
        <f t="shared" si="36"/>
        <v>0</v>
      </c>
      <c r="K170" s="404"/>
      <c r="L170" s="404"/>
      <c r="M170" s="404"/>
      <c r="N170" s="409"/>
      <c r="O170" s="409"/>
      <c r="P170" s="409"/>
      <c r="Q170" s="409"/>
      <c r="R170" s="409"/>
    </row>
    <row r="171" spans="1:18" ht="0.75" hidden="1" customHeight="1">
      <c r="A171" s="391">
        <v>2630</v>
      </c>
      <c r="B171" s="415" t="s">
        <v>393</v>
      </c>
      <c r="C171" s="392" t="s">
        <v>183</v>
      </c>
      <c r="D171" s="393" t="s">
        <v>188</v>
      </c>
      <c r="E171" s="394" t="s">
        <v>403</v>
      </c>
      <c r="F171" s="410" t="s">
        <v>404</v>
      </c>
      <c r="G171" s="372">
        <f t="shared" si="36"/>
        <v>9340</v>
      </c>
      <c r="H171" s="372">
        <f t="shared" si="36"/>
        <v>128702.5</v>
      </c>
      <c r="I171" s="372">
        <f t="shared" si="36"/>
        <v>248065</v>
      </c>
      <c r="J171" s="372">
        <f t="shared" si="36"/>
        <v>370219</v>
      </c>
      <c r="K171" s="404">
        <f>K173</f>
        <v>900</v>
      </c>
      <c r="L171" s="404">
        <f t="shared" ref="L171:R171" si="47">L173</f>
        <v>900</v>
      </c>
      <c r="M171" s="404">
        <f t="shared" si="47"/>
        <v>900</v>
      </c>
      <c r="N171" s="404">
        <f t="shared" si="47"/>
        <v>900</v>
      </c>
      <c r="O171" s="404">
        <f t="shared" si="47"/>
        <v>8440</v>
      </c>
      <c r="P171" s="404">
        <f t="shared" si="47"/>
        <v>127802.5</v>
      </c>
      <c r="Q171" s="404">
        <f t="shared" si="47"/>
        <v>247165</v>
      </c>
      <c r="R171" s="404">
        <f t="shared" si="47"/>
        <v>369319</v>
      </c>
    </row>
    <row r="172" spans="1:18" ht="15" customHeight="1">
      <c r="A172" s="391"/>
      <c r="B172" s="378"/>
      <c r="C172" s="392"/>
      <c r="D172" s="393"/>
      <c r="E172" s="387" t="s">
        <v>194</v>
      </c>
      <c r="F172" s="398" t="s">
        <v>405</v>
      </c>
      <c r="G172" s="372"/>
      <c r="H172" s="372"/>
      <c r="I172" s="372"/>
      <c r="J172" s="372"/>
      <c r="K172" s="404"/>
      <c r="L172" s="404"/>
      <c r="M172" s="404"/>
      <c r="N172" s="404"/>
      <c r="O172" s="404"/>
      <c r="P172" s="404"/>
      <c r="Q172" s="404"/>
      <c r="R172" s="404"/>
    </row>
    <row r="173" spans="1:18" ht="13.5" customHeight="1">
      <c r="A173" s="391">
        <v>2631</v>
      </c>
      <c r="B173" s="417" t="s">
        <v>393</v>
      </c>
      <c r="C173" s="401" t="s">
        <v>183</v>
      </c>
      <c r="D173" s="402" t="s">
        <v>13</v>
      </c>
      <c r="E173" s="387" t="s">
        <v>406</v>
      </c>
      <c r="F173" s="398"/>
      <c r="G173" s="372">
        <f t="shared" si="36"/>
        <v>9340</v>
      </c>
      <c r="H173" s="372">
        <f t="shared" si="36"/>
        <v>128702.5</v>
      </c>
      <c r="I173" s="372">
        <f t="shared" si="36"/>
        <v>248065</v>
      </c>
      <c r="J173" s="372">
        <f t="shared" si="36"/>
        <v>370219</v>
      </c>
      <c r="K173" s="404">
        <f>[1]jramatakararum!G32</f>
        <v>900</v>
      </c>
      <c r="L173" s="404">
        <f>[1]jramatakararum!H32</f>
        <v>900</v>
      </c>
      <c r="M173" s="404">
        <f>[1]jramatakararum!I32</f>
        <v>900</v>
      </c>
      <c r="N173" s="409">
        <f>[1]jramatakararum!J32</f>
        <v>900</v>
      </c>
      <c r="O173" s="409">
        <f>[1]jramatakararum!G151</f>
        <v>8440</v>
      </c>
      <c r="P173" s="409">
        <f>[1]jramatakararum!H151</f>
        <v>127802.5</v>
      </c>
      <c r="Q173" s="409">
        <f>[1]jramatakararum!I151</f>
        <v>247165</v>
      </c>
      <c r="R173" s="409">
        <f>[1]jramatakararum!J151</f>
        <v>369319</v>
      </c>
    </row>
    <row r="174" spans="1:18" s="448" customFormat="1" ht="12.75" customHeight="1">
      <c r="A174" s="455">
        <v>2640</v>
      </c>
      <c r="B174" s="443" t="s">
        <v>393</v>
      </c>
      <c r="C174" s="444" t="s">
        <v>184</v>
      </c>
      <c r="D174" s="445" t="s">
        <v>188</v>
      </c>
      <c r="E174" s="456" t="s">
        <v>407</v>
      </c>
      <c r="F174" s="457" t="s">
        <v>408</v>
      </c>
      <c r="G174" s="458">
        <f t="shared" si="36"/>
        <v>7585.1</v>
      </c>
      <c r="H174" s="458">
        <f t="shared" si="36"/>
        <v>15028.606</v>
      </c>
      <c r="I174" s="458">
        <f t="shared" si="36"/>
        <v>17641.400000000001</v>
      </c>
      <c r="J174" s="458">
        <f t="shared" si="36"/>
        <v>20091.3</v>
      </c>
      <c r="K174" s="459">
        <f>K176</f>
        <v>7585.1</v>
      </c>
      <c r="L174" s="459">
        <f t="shared" ref="L174:R174" si="48">L176</f>
        <v>15028.606</v>
      </c>
      <c r="M174" s="459">
        <f t="shared" si="48"/>
        <v>17641.400000000001</v>
      </c>
      <c r="N174" s="459">
        <f t="shared" si="48"/>
        <v>20091.3</v>
      </c>
      <c r="O174" s="459">
        <f t="shared" si="48"/>
        <v>0</v>
      </c>
      <c r="P174" s="459">
        <f t="shared" si="48"/>
        <v>0</v>
      </c>
      <c r="Q174" s="459">
        <f t="shared" si="48"/>
        <v>0</v>
      </c>
      <c r="R174" s="459">
        <f t="shared" si="48"/>
        <v>0</v>
      </c>
    </row>
    <row r="175" spans="1:18" s="448" customFormat="1" ht="12.75" customHeight="1">
      <c r="A175" s="455"/>
      <c r="B175" s="460"/>
      <c r="C175" s="444"/>
      <c r="D175" s="445"/>
      <c r="E175" s="461" t="s">
        <v>194</v>
      </c>
      <c r="F175" s="457" t="s">
        <v>409</v>
      </c>
      <c r="G175" s="458"/>
      <c r="H175" s="458"/>
      <c r="I175" s="458"/>
      <c r="J175" s="458"/>
      <c r="K175" s="459"/>
      <c r="L175" s="459"/>
      <c r="M175" s="459"/>
      <c r="N175" s="459"/>
      <c r="O175" s="459"/>
      <c r="P175" s="459"/>
      <c r="Q175" s="459"/>
      <c r="R175" s="459"/>
    </row>
    <row r="176" spans="1:18" s="448" customFormat="1" ht="12" customHeight="1">
      <c r="A176" s="455">
        <v>2641</v>
      </c>
      <c r="B176" s="462" t="s">
        <v>393</v>
      </c>
      <c r="C176" s="463" t="s">
        <v>184</v>
      </c>
      <c r="D176" s="464" t="s">
        <v>13</v>
      </c>
      <c r="E176" s="461" t="s">
        <v>410</v>
      </c>
      <c r="F176" s="457"/>
      <c r="G176" s="458">
        <f t="shared" si="36"/>
        <v>7585.1</v>
      </c>
      <c r="H176" s="458">
        <f t="shared" si="36"/>
        <v>15028.606</v>
      </c>
      <c r="I176" s="458">
        <f t="shared" si="36"/>
        <v>17641.400000000001</v>
      </c>
      <c r="J176" s="458">
        <f t="shared" si="36"/>
        <v>20091.3</v>
      </c>
      <c r="K176" s="459">
        <f>[1]lusav!G32</f>
        <v>7585.1</v>
      </c>
      <c r="L176" s="459">
        <f>[1]lusav!H32</f>
        <v>15028.606</v>
      </c>
      <c r="M176" s="459">
        <f>[1]lusav!I32</f>
        <v>17641.400000000001</v>
      </c>
      <c r="N176" s="459">
        <f>[1]lusav!J32</f>
        <v>20091.3</v>
      </c>
      <c r="O176" s="465">
        <f>[1]lusav!G151</f>
        <v>0</v>
      </c>
      <c r="P176" s="465">
        <f>[1]lusav!H151</f>
        <v>0</v>
      </c>
      <c r="Q176" s="465">
        <f>[1]lusav!I151</f>
        <v>0</v>
      </c>
      <c r="R176" s="465">
        <f>[1]lusav!J151</f>
        <v>0</v>
      </c>
    </row>
    <row r="177" spans="1:18" ht="12" hidden="1" customHeight="1">
      <c r="A177" s="391">
        <v>2650</v>
      </c>
      <c r="B177" s="415" t="s">
        <v>393</v>
      </c>
      <c r="C177" s="392" t="s">
        <v>219</v>
      </c>
      <c r="D177" s="393" t="s">
        <v>188</v>
      </c>
      <c r="E177" s="394" t="s">
        <v>411</v>
      </c>
      <c r="F177" s="410" t="s">
        <v>412</v>
      </c>
      <c r="G177" s="389">
        <f t="shared" si="36"/>
        <v>0</v>
      </c>
      <c r="H177" s="389">
        <f t="shared" si="36"/>
        <v>0</v>
      </c>
      <c r="I177" s="389">
        <f t="shared" si="36"/>
        <v>0</v>
      </c>
      <c r="J177" s="389">
        <f t="shared" si="36"/>
        <v>0</v>
      </c>
      <c r="K177" s="390">
        <f>K179</f>
        <v>0</v>
      </c>
      <c r="L177" s="390">
        <f t="shared" ref="L177:R177" si="49">L179</f>
        <v>0</v>
      </c>
      <c r="M177" s="390">
        <f t="shared" si="49"/>
        <v>0</v>
      </c>
      <c r="N177" s="390">
        <f t="shared" si="49"/>
        <v>0</v>
      </c>
      <c r="O177" s="390">
        <f t="shared" si="49"/>
        <v>0</v>
      </c>
      <c r="P177" s="390">
        <f t="shared" si="49"/>
        <v>0</v>
      </c>
      <c r="Q177" s="390">
        <f t="shared" si="49"/>
        <v>0</v>
      </c>
      <c r="R177" s="390">
        <f t="shared" si="49"/>
        <v>0</v>
      </c>
    </row>
    <row r="178" spans="1:18" ht="12" hidden="1" customHeight="1">
      <c r="A178" s="391"/>
      <c r="B178" s="378"/>
      <c r="C178" s="392"/>
      <c r="D178" s="393"/>
      <c r="E178" s="387" t="s">
        <v>194</v>
      </c>
      <c r="F178" s="398" t="s">
        <v>413</v>
      </c>
      <c r="G178" s="389"/>
      <c r="H178" s="389"/>
      <c r="I178" s="389"/>
      <c r="J178" s="389"/>
      <c r="K178" s="390"/>
      <c r="L178" s="390"/>
      <c r="M178" s="390"/>
      <c r="N178" s="390"/>
      <c r="O178" s="390"/>
      <c r="P178" s="390"/>
      <c r="Q178" s="390"/>
      <c r="R178" s="390"/>
    </row>
    <row r="179" spans="1:18" ht="12" hidden="1" customHeight="1">
      <c r="A179" s="391">
        <v>2651</v>
      </c>
      <c r="B179" s="417" t="s">
        <v>393</v>
      </c>
      <c r="C179" s="401" t="s">
        <v>219</v>
      </c>
      <c r="D179" s="402" t="s">
        <v>13</v>
      </c>
      <c r="E179" s="387" t="s">
        <v>411</v>
      </c>
      <c r="F179" s="398"/>
      <c r="G179" s="389">
        <f t="shared" si="36"/>
        <v>0</v>
      </c>
      <c r="H179" s="389">
        <f t="shared" si="36"/>
        <v>0</v>
      </c>
      <c r="I179" s="389">
        <f t="shared" si="36"/>
        <v>0</v>
      </c>
      <c r="J179" s="389">
        <f t="shared" si="36"/>
        <v>0</v>
      </c>
      <c r="K179" s="390"/>
      <c r="L179" s="390"/>
      <c r="M179" s="390"/>
      <c r="N179" s="399"/>
      <c r="O179" s="399"/>
      <c r="P179" s="399"/>
      <c r="Q179" s="399"/>
      <c r="R179" s="399"/>
    </row>
    <row r="180" spans="1:18" ht="12" hidden="1" customHeight="1">
      <c r="A180" s="391">
        <v>2660</v>
      </c>
      <c r="B180" s="415" t="s">
        <v>393</v>
      </c>
      <c r="C180" s="392" t="s">
        <v>224</v>
      </c>
      <c r="D180" s="393" t="s">
        <v>188</v>
      </c>
      <c r="E180" s="394" t="s">
        <v>414</v>
      </c>
      <c r="F180" s="410" t="s">
        <v>415</v>
      </c>
      <c r="G180" s="389">
        <f t="shared" si="36"/>
        <v>0</v>
      </c>
      <c r="H180" s="389">
        <f t="shared" si="36"/>
        <v>0</v>
      </c>
      <c r="I180" s="389">
        <f t="shared" si="36"/>
        <v>0</v>
      </c>
      <c r="J180" s="389">
        <f t="shared" si="36"/>
        <v>0</v>
      </c>
      <c r="K180" s="390">
        <f>K182</f>
        <v>0</v>
      </c>
      <c r="L180" s="390">
        <f t="shared" ref="L180:R180" si="50">L182</f>
        <v>0</v>
      </c>
      <c r="M180" s="390">
        <f t="shared" si="50"/>
        <v>0</v>
      </c>
      <c r="N180" s="390">
        <f t="shared" si="50"/>
        <v>0</v>
      </c>
      <c r="O180" s="390">
        <f t="shared" si="50"/>
        <v>0</v>
      </c>
      <c r="P180" s="390">
        <f t="shared" si="50"/>
        <v>0</v>
      </c>
      <c r="Q180" s="390">
        <f t="shared" si="50"/>
        <v>0</v>
      </c>
      <c r="R180" s="390">
        <f t="shared" si="50"/>
        <v>0</v>
      </c>
    </row>
    <row r="181" spans="1:18" ht="12" hidden="1" customHeight="1">
      <c r="A181" s="391"/>
      <c r="B181" s="378"/>
      <c r="C181" s="392"/>
      <c r="D181" s="393"/>
      <c r="E181" s="387" t="s">
        <v>194</v>
      </c>
      <c r="F181" s="414" t="s">
        <v>416</v>
      </c>
      <c r="G181" s="389"/>
      <c r="H181" s="389"/>
      <c r="I181" s="389"/>
      <c r="J181" s="389"/>
      <c r="K181" s="390"/>
      <c r="L181" s="390"/>
      <c r="M181" s="390"/>
      <c r="N181" s="390"/>
      <c r="O181" s="390"/>
      <c r="P181" s="390"/>
      <c r="Q181" s="390"/>
      <c r="R181" s="390"/>
    </row>
    <row r="182" spans="1:18" ht="12" hidden="1" customHeight="1">
      <c r="A182" s="391">
        <v>2661</v>
      </c>
      <c r="B182" s="417" t="s">
        <v>393</v>
      </c>
      <c r="C182" s="401" t="s">
        <v>224</v>
      </c>
      <c r="D182" s="402" t="s">
        <v>13</v>
      </c>
      <c r="E182" s="387" t="s">
        <v>414</v>
      </c>
      <c r="F182" s="398"/>
      <c r="G182" s="389">
        <f t="shared" si="36"/>
        <v>0</v>
      </c>
      <c r="H182" s="389">
        <f t="shared" si="36"/>
        <v>0</v>
      </c>
      <c r="I182" s="389">
        <f t="shared" si="36"/>
        <v>0</v>
      </c>
      <c r="J182" s="389">
        <f t="shared" si="36"/>
        <v>0</v>
      </c>
      <c r="K182" s="390"/>
      <c r="L182" s="390"/>
      <c r="M182" s="390"/>
      <c r="N182" s="399"/>
      <c r="O182" s="399"/>
      <c r="P182" s="399"/>
      <c r="Q182" s="399"/>
      <c r="R182" s="399"/>
    </row>
    <row r="183" spans="1:18" ht="12" hidden="1" customHeight="1">
      <c r="A183" s="412">
        <v>2700</v>
      </c>
      <c r="B183" s="415" t="s">
        <v>417</v>
      </c>
      <c r="C183" s="392" t="s">
        <v>188</v>
      </c>
      <c r="D183" s="393" t="s">
        <v>188</v>
      </c>
      <c r="E183" s="416" t="s">
        <v>418</v>
      </c>
      <c r="F183" s="410" t="s">
        <v>419</v>
      </c>
      <c r="G183" s="389">
        <f t="shared" si="36"/>
        <v>0</v>
      </c>
      <c r="H183" s="389">
        <f t="shared" si="36"/>
        <v>0</v>
      </c>
      <c r="I183" s="389">
        <f t="shared" si="36"/>
        <v>0</v>
      </c>
      <c r="J183" s="389">
        <f t="shared" si="36"/>
        <v>0</v>
      </c>
      <c r="K183" s="390">
        <f>K185+K190+K196+K202+K205+K208</f>
        <v>0</v>
      </c>
      <c r="L183" s="390">
        <f t="shared" ref="L183:R183" si="51">L185+L190+L196+L202+L205+L208</f>
        <v>0</v>
      </c>
      <c r="M183" s="390">
        <f t="shared" si="51"/>
        <v>0</v>
      </c>
      <c r="N183" s="390">
        <f t="shared" si="51"/>
        <v>0</v>
      </c>
      <c r="O183" s="390">
        <f t="shared" si="51"/>
        <v>0</v>
      </c>
      <c r="P183" s="390">
        <f t="shared" si="51"/>
        <v>0</v>
      </c>
      <c r="Q183" s="390">
        <f t="shared" si="51"/>
        <v>0</v>
      </c>
      <c r="R183" s="390">
        <f t="shared" si="51"/>
        <v>0</v>
      </c>
    </row>
    <row r="184" spans="1:18" ht="12" hidden="1" customHeight="1">
      <c r="A184" s="386"/>
      <c r="B184" s="378"/>
      <c r="C184" s="379"/>
      <c r="D184" s="380"/>
      <c r="E184" s="387" t="s">
        <v>191</v>
      </c>
      <c r="F184" s="413" t="s">
        <v>420</v>
      </c>
      <c r="G184" s="389"/>
      <c r="H184" s="389"/>
      <c r="I184" s="389"/>
      <c r="J184" s="389"/>
      <c r="K184" s="389"/>
      <c r="L184" s="389"/>
      <c r="M184" s="389"/>
      <c r="N184" s="389"/>
      <c r="O184" s="389"/>
      <c r="P184" s="389"/>
      <c r="Q184" s="389"/>
      <c r="R184" s="389"/>
    </row>
    <row r="185" spans="1:18" ht="12" hidden="1" customHeight="1">
      <c r="A185" s="391">
        <v>2710</v>
      </c>
      <c r="B185" s="415" t="s">
        <v>417</v>
      </c>
      <c r="C185" s="392" t="s">
        <v>13</v>
      </c>
      <c r="D185" s="393" t="s">
        <v>188</v>
      </c>
      <c r="E185" s="394" t="s">
        <v>421</v>
      </c>
      <c r="F185" s="388"/>
      <c r="G185" s="389">
        <f t="shared" si="36"/>
        <v>0</v>
      </c>
      <c r="H185" s="389">
        <f t="shared" si="36"/>
        <v>0</v>
      </c>
      <c r="I185" s="389">
        <f t="shared" si="36"/>
        <v>0</v>
      </c>
      <c r="J185" s="389">
        <f t="shared" si="36"/>
        <v>0</v>
      </c>
      <c r="K185" s="390">
        <f>K187+K188+K189</f>
        <v>0</v>
      </c>
      <c r="L185" s="390">
        <f t="shared" ref="L185:R185" si="52">L187+L188+L189</f>
        <v>0</v>
      </c>
      <c r="M185" s="390">
        <f t="shared" si="52"/>
        <v>0</v>
      </c>
      <c r="N185" s="390">
        <f t="shared" si="52"/>
        <v>0</v>
      </c>
      <c r="O185" s="390">
        <f t="shared" si="52"/>
        <v>0</v>
      </c>
      <c r="P185" s="390">
        <f t="shared" si="52"/>
        <v>0</v>
      </c>
      <c r="Q185" s="390">
        <f t="shared" si="52"/>
        <v>0</v>
      </c>
      <c r="R185" s="390">
        <f t="shared" si="52"/>
        <v>0</v>
      </c>
    </row>
    <row r="186" spans="1:18" ht="12" hidden="1" customHeight="1">
      <c r="A186" s="391"/>
      <c r="B186" s="378"/>
      <c r="C186" s="392"/>
      <c r="D186" s="393"/>
      <c r="E186" s="387" t="s">
        <v>194</v>
      </c>
      <c r="F186" s="398" t="s">
        <v>422</v>
      </c>
      <c r="G186" s="389"/>
      <c r="H186" s="389"/>
      <c r="I186" s="389"/>
      <c r="J186" s="389"/>
      <c r="K186" s="390"/>
      <c r="L186" s="390"/>
      <c r="M186" s="390"/>
      <c r="N186" s="390"/>
      <c r="O186" s="390"/>
      <c r="P186" s="390"/>
      <c r="Q186" s="390"/>
      <c r="R186" s="390"/>
    </row>
    <row r="187" spans="1:18" ht="12" hidden="1" customHeight="1">
      <c r="A187" s="391">
        <v>2711</v>
      </c>
      <c r="B187" s="417" t="s">
        <v>417</v>
      </c>
      <c r="C187" s="401" t="s">
        <v>13</v>
      </c>
      <c r="D187" s="402" t="s">
        <v>13</v>
      </c>
      <c r="E187" s="387" t="s">
        <v>423</v>
      </c>
      <c r="F187" s="398"/>
      <c r="G187" s="389">
        <f t="shared" si="36"/>
        <v>0</v>
      </c>
      <c r="H187" s="389">
        <f t="shared" si="36"/>
        <v>0</v>
      </c>
      <c r="I187" s="389">
        <f t="shared" si="36"/>
        <v>0</v>
      </c>
      <c r="J187" s="389">
        <f t="shared" si="36"/>
        <v>0</v>
      </c>
      <c r="K187" s="390"/>
      <c r="L187" s="390"/>
      <c r="M187" s="390"/>
      <c r="N187" s="399"/>
      <c r="O187" s="399"/>
      <c r="P187" s="399"/>
      <c r="Q187" s="399"/>
      <c r="R187" s="399"/>
    </row>
    <row r="188" spans="1:18" ht="12" hidden="1" customHeight="1">
      <c r="A188" s="391">
        <v>2712</v>
      </c>
      <c r="B188" s="417" t="s">
        <v>417</v>
      </c>
      <c r="C188" s="401" t="s">
        <v>13</v>
      </c>
      <c r="D188" s="402" t="s">
        <v>182</v>
      </c>
      <c r="E188" s="387" t="s">
        <v>424</v>
      </c>
      <c r="F188" s="410" t="s">
        <v>425</v>
      </c>
      <c r="G188" s="389">
        <f t="shared" si="36"/>
        <v>0</v>
      </c>
      <c r="H188" s="389">
        <f t="shared" si="36"/>
        <v>0</v>
      </c>
      <c r="I188" s="389">
        <f t="shared" si="36"/>
        <v>0</v>
      </c>
      <c r="J188" s="389">
        <f t="shared" si="36"/>
        <v>0</v>
      </c>
      <c r="K188" s="390"/>
      <c r="L188" s="390"/>
      <c r="M188" s="390"/>
      <c r="N188" s="390"/>
      <c r="O188" s="390"/>
      <c r="P188" s="390"/>
      <c r="Q188" s="390"/>
      <c r="R188" s="390"/>
    </row>
    <row r="189" spans="1:18" ht="12" hidden="1" customHeight="1">
      <c r="A189" s="391">
        <v>2713</v>
      </c>
      <c r="B189" s="417" t="s">
        <v>417</v>
      </c>
      <c r="C189" s="401" t="s">
        <v>13</v>
      </c>
      <c r="D189" s="402" t="s">
        <v>183</v>
      </c>
      <c r="E189" s="387" t="s">
        <v>426</v>
      </c>
      <c r="F189" s="410" t="s">
        <v>427</v>
      </c>
      <c r="G189" s="389">
        <f t="shared" si="36"/>
        <v>0</v>
      </c>
      <c r="H189" s="389">
        <f t="shared" si="36"/>
        <v>0</v>
      </c>
      <c r="I189" s="389">
        <f t="shared" si="36"/>
        <v>0</v>
      </c>
      <c r="J189" s="389">
        <f t="shared" si="36"/>
        <v>0</v>
      </c>
      <c r="K189" s="390"/>
      <c r="L189" s="390"/>
      <c r="M189" s="390"/>
      <c r="N189" s="390"/>
      <c r="O189" s="390"/>
      <c r="P189" s="390"/>
      <c r="Q189" s="390"/>
      <c r="R189" s="390"/>
    </row>
    <row r="190" spans="1:18" ht="12" hidden="1" customHeight="1">
      <c r="A190" s="391">
        <v>2720</v>
      </c>
      <c r="B190" s="415" t="s">
        <v>417</v>
      </c>
      <c r="C190" s="392" t="s">
        <v>182</v>
      </c>
      <c r="D190" s="393" t="s">
        <v>188</v>
      </c>
      <c r="E190" s="394" t="s">
        <v>428</v>
      </c>
      <c r="F190" s="410" t="s">
        <v>429</v>
      </c>
      <c r="G190" s="389">
        <f t="shared" si="36"/>
        <v>0</v>
      </c>
      <c r="H190" s="389">
        <f t="shared" si="36"/>
        <v>0</v>
      </c>
      <c r="I190" s="389">
        <f t="shared" si="36"/>
        <v>0</v>
      </c>
      <c r="J190" s="389">
        <f t="shared" si="36"/>
        <v>0</v>
      </c>
      <c r="K190" s="390">
        <f>K192+K193+K194+K195</f>
        <v>0</v>
      </c>
      <c r="L190" s="390">
        <f t="shared" ref="L190:R190" si="53">L192+L193+L194+L195</f>
        <v>0</v>
      </c>
      <c r="M190" s="390">
        <f t="shared" si="53"/>
        <v>0</v>
      </c>
      <c r="N190" s="390">
        <f t="shared" si="53"/>
        <v>0</v>
      </c>
      <c r="O190" s="390">
        <f t="shared" si="53"/>
        <v>0</v>
      </c>
      <c r="P190" s="390">
        <f t="shared" si="53"/>
        <v>0</v>
      </c>
      <c r="Q190" s="390">
        <f t="shared" si="53"/>
        <v>0</v>
      </c>
      <c r="R190" s="390">
        <f t="shared" si="53"/>
        <v>0</v>
      </c>
    </row>
    <row r="191" spans="1:18" ht="12" hidden="1" customHeight="1">
      <c r="A191" s="391"/>
      <c r="B191" s="378"/>
      <c r="C191" s="392"/>
      <c r="D191" s="393"/>
      <c r="E191" s="387" t="s">
        <v>194</v>
      </c>
      <c r="F191" s="398" t="s">
        <v>430</v>
      </c>
      <c r="G191" s="389"/>
      <c r="H191" s="389"/>
      <c r="I191" s="389"/>
      <c r="J191" s="389"/>
      <c r="K191" s="390"/>
      <c r="L191" s="390"/>
      <c r="M191" s="390"/>
      <c r="N191" s="390"/>
      <c r="O191" s="390"/>
      <c r="P191" s="390"/>
      <c r="Q191" s="390"/>
      <c r="R191" s="390"/>
    </row>
    <row r="192" spans="1:18" ht="12" hidden="1" customHeight="1">
      <c r="A192" s="391">
        <v>2721</v>
      </c>
      <c r="B192" s="417" t="s">
        <v>417</v>
      </c>
      <c r="C192" s="401" t="s">
        <v>182</v>
      </c>
      <c r="D192" s="402" t="s">
        <v>13</v>
      </c>
      <c r="E192" s="387" t="s">
        <v>431</v>
      </c>
      <c r="F192" s="398"/>
      <c r="G192" s="389">
        <f t="shared" si="36"/>
        <v>0</v>
      </c>
      <c r="H192" s="389">
        <f t="shared" si="36"/>
        <v>0</v>
      </c>
      <c r="I192" s="389">
        <f t="shared" si="36"/>
        <v>0</v>
      </c>
      <c r="J192" s="389">
        <f t="shared" si="36"/>
        <v>0</v>
      </c>
      <c r="K192" s="390"/>
      <c r="L192" s="390"/>
      <c r="M192" s="390"/>
      <c r="N192" s="399"/>
      <c r="O192" s="399"/>
      <c r="P192" s="399"/>
      <c r="Q192" s="399"/>
      <c r="R192" s="399"/>
    </row>
    <row r="193" spans="1:18" ht="12" hidden="1" customHeight="1">
      <c r="A193" s="391">
        <v>2722</v>
      </c>
      <c r="B193" s="417" t="s">
        <v>417</v>
      </c>
      <c r="C193" s="401" t="s">
        <v>182</v>
      </c>
      <c r="D193" s="402" t="s">
        <v>182</v>
      </c>
      <c r="E193" s="387" t="s">
        <v>432</v>
      </c>
      <c r="F193" s="410" t="s">
        <v>433</v>
      </c>
      <c r="G193" s="389">
        <f t="shared" si="36"/>
        <v>0</v>
      </c>
      <c r="H193" s="389">
        <f t="shared" si="36"/>
        <v>0</v>
      </c>
      <c r="I193" s="389">
        <f t="shared" si="36"/>
        <v>0</v>
      </c>
      <c r="J193" s="389">
        <f t="shared" si="36"/>
        <v>0</v>
      </c>
      <c r="K193" s="390"/>
      <c r="L193" s="390"/>
      <c r="M193" s="390"/>
      <c r="N193" s="390"/>
      <c r="O193" s="390"/>
      <c r="P193" s="390"/>
      <c r="Q193" s="390"/>
      <c r="R193" s="390"/>
    </row>
    <row r="194" spans="1:18" ht="12" hidden="1" customHeight="1">
      <c r="A194" s="391">
        <v>2723</v>
      </c>
      <c r="B194" s="417" t="s">
        <v>417</v>
      </c>
      <c r="C194" s="401" t="s">
        <v>182</v>
      </c>
      <c r="D194" s="402" t="s">
        <v>183</v>
      </c>
      <c r="E194" s="387" t="s">
        <v>434</v>
      </c>
      <c r="F194" s="410" t="s">
        <v>435</v>
      </c>
      <c r="G194" s="389">
        <f t="shared" si="36"/>
        <v>0</v>
      </c>
      <c r="H194" s="389">
        <f t="shared" si="36"/>
        <v>0</v>
      </c>
      <c r="I194" s="389">
        <f t="shared" si="36"/>
        <v>0</v>
      </c>
      <c r="J194" s="389">
        <f t="shared" si="36"/>
        <v>0</v>
      </c>
      <c r="K194" s="390"/>
      <c r="L194" s="390"/>
      <c r="M194" s="390"/>
      <c r="N194" s="390"/>
      <c r="O194" s="390"/>
      <c r="P194" s="390"/>
      <c r="Q194" s="390"/>
      <c r="R194" s="390"/>
    </row>
    <row r="195" spans="1:18" ht="12" hidden="1" customHeight="1">
      <c r="A195" s="391">
        <v>2724</v>
      </c>
      <c r="B195" s="417" t="s">
        <v>417</v>
      </c>
      <c r="C195" s="401" t="s">
        <v>182</v>
      </c>
      <c r="D195" s="402" t="s">
        <v>184</v>
      </c>
      <c r="E195" s="387" t="s">
        <v>436</v>
      </c>
      <c r="F195" s="410" t="s">
        <v>437</v>
      </c>
      <c r="G195" s="389">
        <f t="shared" si="36"/>
        <v>0</v>
      </c>
      <c r="H195" s="389">
        <f t="shared" si="36"/>
        <v>0</v>
      </c>
      <c r="I195" s="389">
        <f t="shared" si="36"/>
        <v>0</v>
      </c>
      <c r="J195" s="389">
        <f t="shared" si="36"/>
        <v>0</v>
      </c>
      <c r="K195" s="390"/>
      <c r="L195" s="390"/>
      <c r="M195" s="390"/>
      <c r="N195" s="390"/>
      <c r="O195" s="390"/>
      <c r="P195" s="390"/>
      <c r="Q195" s="390"/>
      <c r="R195" s="390"/>
    </row>
    <row r="196" spans="1:18" ht="12" hidden="1" customHeight="1">
      <c r="A196" s="391">
        <v>2730</v>
      </c>
      <c r="B196" s="415" t="s">
        <v>417</v>
      </c>
      <c r="C196" s="392" t="s">
        <v>183</v>
      </c>
      <c r="D196" s="393" t="s">
        <v>188</v>
      </c>
      <c r="E196" s="394" t="s">
        <v>438</v>
      </c>
      <c r="F196" s="410" t="s">
        <v>439</v>
      </c>
      <c r="G196" s="389">
        <f t="shared" si="36"/>
        <v>0</v>
      </c>
      <c r="H196" s="389">
        <f t="shared" si="36"/>
        <v>0</v>
      </c>
      <c r="I196" s="389">
        <f t="shared" si="36"/>
        <v>0</v>
      </c>
      <c r="J196" s="389">
        <f t="shared" si="36"/>
        <v>0</v>
      </c>
      <c r="K196" s="390">
        <f>K198+K199+K200+K201</f>
        <v>0</v>
      </c>
      <c r="L196" s="390">
        <f t="shared" ref="L196:R196" si="54">L198+L199+L200+L201</f>
        <v>0</v>
      </c>
      <c r="M196" s="390">
        <f t="shared" si="54"/>
        <v>0</v>
      </c>
      <c r="N196" s="390">
        <f t="shared" si="54"/>
        <v>0</v>
      </c>
      <c r="O196" s="390">
        <f t="shared" si="54"/>
        <v>0</v>
      </c>
      <c r="P196" s="390">
        <f t="shared" si="54"/>
        <v>0</v>
      </c>
      <c r="Q196" s="390">
        <f t="shared" si="54"/>
        <v>0</v>
      </c>
      <c r="R196" s="390">
        <f t="shared" si="54"/>
        <v>0</v>
      </c>
    </row>
    <row r="197" spans="1:18" ht="12" hidden="1" customHeight="1">
      <c r="A197" s="391"/>
      <c r="B197" s="378"/>
      <c r="C197" s="392"/>
      <c r="D197" s="393"/>
      <c r="E197" s="387" t="s">
        <v>194</v>
      </c>
      <c r="F197" s="398" t="s">
        <v>440</v>
      </c>
      <c r="G197" s="389"/>
      <c r="H197" s="389"/>
      <c r="I197" s="389"/>
      <c r="J197" s="389"/>
      <c r="K197" s="390"/>
      <c r="L197" s="390"/>
      <c r="M197" s="390"/>
      <c r="N197" s="390"/>
      <c r="O197" s="390"/>
      <c r="P197" s="390"/>
      <c r="Q197" s="390"/>
      <c r="R197" s="390"/>
    </row>
    <row r="198" spans="1:18" ht="12" hidden="1" customHeight="1">
      <c r="A198" s="391">
        <v>2731</v>
      </c>
      <c r="B198" s="417" t="s">
        <v>417</v>
      </c>
      <c r="C198" s="401" t="s">
        <v>183</v>
      </c>
      <c r="D198" s="402" t="s">
        <v>13</v>
      </c>
      <c r="E198" s="387" t="s">
        <v>441</v>
      </c>
      <c r="F198" s="398"/>
      <c r="G198" s="389">
        <f t="shared" si="36"/>
        <v>0</v>
      </c>
      <c r="H198" s="389">
        <f t="shared" si="36"/>
        <v>0</v>
      </c>
      <c r="I198" s="389">
        <f t="shared" si="36"/>
        <v>0</v>
      </c>
      <c r="J198" s="389">
        <f t="shared" si="36"/>
        <v>0</v>
      </c>
      <c r="K198" s="390"/>
      <c r="L198" s="390"/>
      <c r="M198" s="390"/>
      <c r="N198" s="399"/>
      <c r="O198" s="399"/>
      <c r="P198" s="399"/>
      <c r="Q198" s="399"/>
      <c r="R198" s="399"/>
    </row>
    <row r="199" spans="1:18" ht="12" hidden="1" customHeight="1">
      <c r="A199" s="391">
        <v>2732</v>
      </c>
      <c r="B199" s="417" t="s">
        <v>417</v>
      </c>
      <c r="C199" s="401" t="s">
        <v>183</v>
      </c>
      <c r="D199" s="402" t="s">
        <v>182</v>
      </c>
      <c r="E199" s="387" t="s">
        <v>442</v>
      </c>
      <c r="F199" s="388" t="s">
        <v>443</v>
      </c>
      <c r="G199" s="389">
        <f t="shared" si="36"/>
        <v>0</v>
      </c>
      <c r="H199" s="389">
        <f t="shared" si="36"/>
        <v>0</v>
      </c>
      <c r="I199" s="389">
        <f t="shared" si="36"/>
        <v>0</v>
      </c>
      <c r="J199" s="389">
        <f t="shared" si="36"/>
        <v>0</v>
      </c>
      <c r="K199" s="390"/>
      <c r="L199" s="390"/>
      <c r="M199" s="390"/>
      <c r="N199" s="390"/>
      <c r="O199" s="390"/>
      <c r="P199" s="390"/>
      <c r="Q199" s="390"/>
      <c r="R199" s="390"/>
    </row>
    <row r="200" spans="1:18" ht="12" hidden="1" customHeight="1">
      <c r="A200" s="391">
        <v>2733</v>
      </c>
      <c r="B200" s="417" t="s">
        <v>417</v>
      </c>
      <c r="C200" s="401" t="s">
        <v>183</v>
      </c>
      <c r="D200" s="402" t="s">
        <v>183</v>
      </c>
      <c r="E200" s="387" t="s">
        <v>444</v>
      </c>
      <c r="F200" s="388" t="s">
        <v>445</v>
      </c>
      <c r="G200" s="389">
        <f t="shared" si="36"/>
        <v>0</v>
      </c>
      <c r="H200" s="389">
        <f t="shared" si="36"/>
        <v>0</v>
      </c>
      <c r="I200" s="389">
        <f t="shared" si="36"/>
        <v>0</v>
      </c>
      <c r="J200" s="389">
        <f t="shared" si="36"/>
        <v>0</v>
      </c>
      <c r="K200" s="390"/>
      <c r="L200" s="390"/>
      <c r="M200" s="390"/>
      <c r="N200" s="390"/>
      <c r="O200" s="390"/>
      <c r="P200" s="390"/>
      <c r="Q200" s="390"/>
      <c r="R200" s="390"/>
    </row>
    <row r="201" spans="1:18" ht="12" hidden="1" customHeight="1">
      <c r="A201" s="391">
        <v>2734</v>
      </c>
      <c r="B201" s="417" t="s">
        <v>417</v>
      </c>
      <c r="C201" s="401" t="s">
        <v>183</v>
      </c>
      <c r="D201" s="402" t="s">
        <v>184</v>
      </c>
      <c r="E201" s="387" t="s">
        <v>446</v>
      </c>
      <c r="F201" s="388" t="s">
        <v>447</v>
      </c>
      <c r="G201" s="389">
        <f t="shared" si="36"/>
        <v>0</v>
      </c>
      <c r="H201" s="389">
        <f t="shared" si="36"/>
        <v>0</v>
      </c>
      <c r="I201" s="389">
        <f t="shared" si="36"/>
        <v>0</v>
      </c>
      <c r="J201" s="389">
        <f t="shared" si="36"/>
        <v>0</v>
      </c>
      <c r="K201" s="390"/>
      <c r="L201" s="390"/>
      <c r="M201" s="390"/>
      <c r="N201" s="390"/>
      <c r="O201" s="390"/>
      <c r="P201" s="390"/>
      <c r="Q201" s="390"/>
      <c r="R201" s="390"/>
    </row>
    <row r="202" spans="1:18" ht="12" hidden="1" customHeight="1">
      <c r="A202" s="391">
        <v>2740</v>
      </c>
      <c r="B202" s="415" t="s">
        <v>417</v>
      </c>
      <c r="C202" s="392" t="s">
        <v>184</v>
      </c>
      <c r="D202" s="393" t="s">
        <v>188</v>
      </c>
      <c r="E202" s="394" t="s">
        <v>448</v>
      </c>
      <c r="F202" s="388" t="s">
        <v>449</v>
      </c>
      <c r="G202" s="389">
        <f t="shared" si="36"/>
        <v>0</v>
      </c>
      <c r="H202" s="389">
        <f t="shared" si="36"/>
        <v>0</v>
      </c>
      <c r="I202" s="389">
        <f t="shared" si="36"/>
        <v>0</v>
      </c>
      <c r="J202" s="389">
        <f t="shared" si="36"/>
        <v>0</v>
      </c>
      <c r="K202" s="390">
        <f>K204</f>
        <v>0</v>
      </c>
      <c r="L202" s="390">
        <f t="shared" ref="L202:R202" si="55">L204</f>
        <v>0</v>
      </c>
      <c r="M202" s="390">
        <f t="shared" si="55"/>
        <v>0</v>
      </c>
      <c r="N202" s="390">
        <f t="shared" si="55"/>
        <v>0</v>
      </c>
      <c r="O202" s="390">
        <f t="shared" si="55"/>
        <v>0</v>
      </c>
      <c r="P202" s="390">
        <f t="shared" si="55"/>
        <v>0</v>
      </c>
      <c r="Q202" s="390">
        <f t="shared" si="55"/>
        <v>0</v>
      </c>
      <c r="R202" s="390">
        <f t="shared" si="55"/>
        <v>0</v>
      </c>
    </row>
    <row r="203" spans="1:18" ht="12" hidden="1" customHeight="1">
      <c r="A203" s="391"/>
      <c r="B203" s="378"/>
      <c r="C203" s="392"/>
      <c r="D203" s="393"/>
      <c r="E203" s="387" t="s">
        <v>194</v>
      </c>
      <c r="F203" s="398" t="s">
        <v>450</v>
      </c>
      <c r="G203" s="389"/>
      <c r="H203" s="389"/>
      <c r="I203" s="389"/>
      <c r="J203" s="389"/>
      <c r="K203" s="390"/>
      <c r="L203" s="390"/>
      <c r="M203" s="390"/>
      <c r="N203" s="390"/>
      <c r="O203" s="390"/>
      <c r="P203" s="390"/>
      <c r="Q203" s="390"/>
      <c r="R203" s="390"/>
    </row>
    <row r="204" spans="1:18" ht="12" hidden="1" customHeight="1">
      <c r="A204" s="391">
        <v>2741</v>
      </c>
      <c r="B204" s="417" t="s">
        <v>417</v>
      </c>
      <c r="C204" s="401" t="s">
        <v>184</v>
      </c>
      <c r="D204" s="402" t="s">
        <v>13</v>
      </c>
      <c r="E204" s="387" t="s">
        <v>448</v>
      </c>
      <c r="F204" s="398"/>
      <c r="G204" s="389">
        <f t="shared" ref="G204:J266" si="56">K204+O204</f>
        <v>0</v>
      </c>
      <c r="H204" s="389">
        <f t="shared" si="56"/>
        <v>0</v>
      </c>
      <c r="I204" s="389">
        <f t="shared" si="56"/>
        <v>0</v>
      </c>
      <c r="J204" s="389">
        <f t="shared" si="56"/>
        <v>0</v>
      </c>
      <c r="K204" s="390"/>
      <c r="L204" s="390"/>
      <c r="M204" s="390"/>
      <c r="N204" s="399"/>
      <c r="O204" s="399"/>
      <c r="P204" s="399"/>
      <c r="Q204" s="399"/>
      <c r="R204" s="399"/>
    </row>
    <row r="205" spans="1:18" ht="12" hidden="1" customHeight="1">
      <c r="A205" s="391">
        <v>2750</v>
      </c>
      <c r="B205" s="415" t="s">
        <v>417</v>
      </c>
      <c r="C205" s="392" t="s">
        <v>219</v>
      </c>
      <c r="D205" s="393" t="s">
        <v>188</v>
      </c>
      <c r="E205" s="394" t="s">
        <v>451</v>
      </c>
      <c r="F205" s="410" t="s">
        <v>452</v>
      </c>
      <c r="G205" s="389">
        <f t="shared" si="56"/>
        <v>0</v>
      </c>
      <c r="H205" s="389">
        <f t="shared" si="56"/>
        <v>0</v>
      </c>
      <c r="I205" s="389">
        <f t="shared" si="56"/>
        <v>0</v>
      </c>
      <c r="J205" s="389">
        <f t="shared" si="56"/>
        <v>0</v>
      </c>
      <c r="K205" s="390">
        <f>K207</f>
        <v>0</v>
      </c>
      <c r="L205" s="390">
        <f t="shared" ref="L205:R205" si="57">L207</f>
        <v>0</v>
      </c>
      <c r="M205" s="390">
        <f t="shared" si="57"/>
        <v>0</v>
      </c>
      <c r="N205" s="390">
        <f t="shared" si="57"/>
        <v>0</v>
      </c>
      <c r="O205" s="390">
        <f t="shared" si="57"/>
        <v>0</v>
      </c>
      <c r="P205" s="390">
        <f t="shared" si="57"/>
        <v>0</v>
      </c>
      <c r="Q205" s="390">
        <f t="shared" si="57"/>
        <v>0</v>
      </c>
      <c r="R205" s="390">
        <f t="shared" si="57"/>
        <v>0</v>
      </c>
    </row>
    <row r="206" spans="1:18" ht="12" hidden="1" customHeight="1">
      <c r="A206" s="391"/>
      <c r="B206" s="378"/>
      <c r="C206" s="392"/>
      <c r="D206" s="393"/>
      <c r="E206" s="387" t="s">
        <v>194</v>
      </c>
      <c r="F206" s="398" t="s">
        <v>453</v>
      </c>
      <c r="G206" s="389"/>
      <c r="H206" s="389"/>
      <c r="I206" s="389"/>
      <c r="J206" s="389"/>
      <c r="K206" s="390"/>
      <c r="L206" s="390"/>
      <c r="M206" s="390"/>
      <c r="N206" s="390"/>
      <c r="O206" s="390"/>
      <c r="P206" s="390"/>
      <c r="Q206" s="390"/>
      <c r="R206" s="390"/>
    </row>
    <row r="207" spans="1:18" ht="12" hidden="1" customHeight="1">
      <c r="A207" s="391">
        <v>2751</v>
      </c>
      <c r="B207" s="417" t="s">
        <v>417</v>
      </c>
      <c r="C207" s="401" t="s">
        <v>219</v>
      </c>
      <c r="D207" s="402" t="s">
        <v>13</v>
      </c>
      <c r="E207" s="387" t="s">
        <v>451</v>
      </c>
      <c r="F207" s="398"/>
      <c r="G207" s="389">
        <f t="shared" si="56"/>
        <v>0</v>
      </c>
      <c r="H207" s="389">
        <f t="shared" si="56"/>
        <v>0</v>
      </c>
      <c r="I207" s="389">
        <f t="shared" si="56"/>
        <v>0</v>
      </c>
      <c r="J207" s="389">
        <f t="shared" si="56"/>
        <v>0</v>
      </c>
      <c r="K207" s="390"/>
      <c r="L207" s="390"/>
      <c r="M207" s="390"/>
      <c r="N207" s="399"/>
      <c r="O207" s="399"/>
      <c r="P207" s="399"/>
      <c r="Q207" s="399"/>
      <c r="R207" s="399"/>
    </row>
    <row r="208" spans="1:18" ht="12" hidden="1" customHeight="1">
      <c r="A208" s="391">
        <v>2760</v>
      </c>
      <c r="B208" s="415" t="s">
        <v>417</v>
      </c>
      <c r="C208" s="392" t="s">
        <v>224</v>
      </c>
      <c r="D208" s="393" t="s">
        <v>188</v>
      </c>
      <c r="E208" s="394" t="s">
        <v>454</v>
      </c>
      <c r="F208" s="410" t="s">
        <v>453</v>
      </c>
      <c r="G208" s="389">
        <f t="shared" si="56"/>
        <v>0</v>
      </c>
      <c r="H208" s="389">
        <f t="shared" si="56"/>
        <v>0</v>
      </c>
      <c r="I208" s="389">
        <f t="shared" si="56"/>
        <v>0</v>
      </c>
      <c r="J208" s="389">
        <f t="shared" si="56"/>
        <v>0</v>
      </c>
      <c r="K208" s="390">
        <f>K210+K211</f>
        <v>0</v>
      </c>
      <c r="L208" s="390">
        <f t="shared" ref="L208:R208" si="58">L210+L211</f>
        <v>0</v>
      </c>
      <c r="M208" s="390">
        <f t="shared" si="58"/>
        <v>0</v>
      </c>
      <c r="N208" s="390">
        <f t="shared" si="58"/>
        <v>0</v>
      </c>
      <c r="O208" s="390">
        <f t="shared" si="58"/>
        <v>0</v>
      </c>
      <c r="P208" s="390">
        <f t="shared" si="58"/>
        <v>0</v>
      </c>
      <c r="Q208" s="390">
        <f t="shared" si="58"/>
        <v>0</v>
      </c>
      <c r="R208" s="390">
        <f t="shared" si="58"/>
        <v>0</v>
      </c>
    </row>
    <row r="209" spans="1:18" ht="12" hidden="1" customHeight="1">
      <c r="A209" s="391"/>
      <c r="B209" s="378"/>
      <c r="C209" s="392"/>
      <c r="D209" s="393"/>
      <c r="E209" s="387" t="s">
        <v>194</v>
      </c>
      <c r="F209" s="398" t="s">
        <v>455</v>
      </c>
      <c r="G209" s="389"/>
      <c r="H209" s="389"/>
      <c r="I209" s="389"/>
      <c r="J209" s="389"/>
      <c r="K209" s="390"/>
      <c r="L209" s="390"/>
      <c r="M209" s="390"/>
      <c r="N209" s="390"/>
      <c r="O209" s="390"/>
      <c r="P209" s="390"/>
      <c r="Q209" s="390"/>
      <c r="R209" s="390"/>
    </row>
    <row r="210" spans="1:18" ht="12" hidden="1" customHeight="1">
      <c r="A210" s="391">
        <v>2761</v>
      </c>
      <c r="B210" s="417" t="s">
        <v>417</v>
      </c>
      <c r="C210" s="401" t="s">
        <v>224</v>
      </c>
      <c r="D210" s="402" t="s">
        <v>13</v>
      </c>
      <c r="E210" s="387" t="s">
        <v>456</v>
      </c>
      <c r="F210" s="398"/>
      <c r="G210" s="389">
        <f t="shared" si="56"/>
        <v>0</v>
      </c>
      <c r="H210" s="389">
        <f t="shared" si="56"/>
        <v>0</v>
      </c>
      <c r="I210" s="389">
        <f t="shared" si="56"/>
        <v>0</v>
      </c>
      <c r="J210" s="389">
        <f t="shared" si="56"/>
        <v>0</v>
      </c>
      <c r="K210" s="390"/>
      <c r="L210" s="390"/>
      <c r="M210" s="390"/>
      <c r="N210" s="399"/>
      <c r="O210" s="399"/>
      <c r="P210" s="399"/>
      <c r="Q210" s="399"/>
      <c r="R210" s="399"/>
    </row>
    <row r="211" spans="1:18" ht="12" hidden="1" customHeight="1">
      <c r="A211" s="391">
        <v>2762</v>
      </c>
      <c r="B211" s="417" t="s">
        <v>417</v>
      </c>
      <c r="C211" s="401" t="s">
        <v>224</v>
      </c>
      <c r="D211" s="402" t="s">
        <v>182</v>
      </c>
      <c r="E211" s="387" t="s">
        <v>454</v>
      </c>
      <c r="F211" s="398"/>
      <c r="G211" s="389">
        <f t="shared" si="56"/>
        <v>0</v>
      </c>
      <c r="H211" s="389">
        <f t="shared" si="56"/>
        <v>0</v>
      </c>
      <c r="I211" s="389">
        <f t="shared" si="56"/>
        <v>0</v>
      </c>
      <c r="J211" s="389">
        <f t="shared" si="56"/>
        <v>0</v>
      </c>
      <c r="K211" s="390"/>
      <c r="L211" s="390"/>
      <c r="M211" s="390"/>
      <c r="N211" s="390"/>
      <c r="O211" s="390"/>
      <c r="P211" s="390"/>
      <c r="Q211" s="390"/>
      <c r="R211" s="390"/>
    </row>
    <row r="212" spans="1:18" ht="48" customHeight="1">
      <c r="A212" s="412">
        <v>2800</v>
      </c>
      <c r="B212" s="415" t="s">
        <v>457</v>
      </c>
      <c r="C212" s="392" t="s">
        <v>188</v>
      </c>
      <c r="D212" s="393" t="s">
        <v>188</v>
      </c>
      <c r="E212" s="416" t="s">
        <v>458</v>
      </c>
      <c r="F212" s="410" t="s">
        <v>459</v>
      </c>
      <c r="G212" s="383">
        <f t="shared" si="56"/>
        <v>316508.842</v>
      </c>
      <c r="H212" s="383">
        <f t="shared" si="56"/>
        <v>825795.78299999994</v>
      </c>
      <c r="I212" s="383">
        <f t="shared" si="56"/>
        <v>943642.41299999994</v>
      </c>
      <c r="J212" s="383">
        <f t="shared" si="56"/>
        <v>1253251.0734000001</v>
      </c>
      <c r="K212" s="419">
        <f>K214+K217+K226+K231+K236+K239</f>
        <v>15638.5</v>
      </c>
      <c r="L212" s="419">
        <f t="shared" ref="L212:R212" si="59">L214+L217+L226+L231+L236+L239</f>
        <v>28950.2</v>
      </c>
      <c r="M212" s="419">
        <f t="shared" si="59"/>
        <v>40433.83</v>
      </c>
      <c r="N212" s="419">
        <f t="shared" si="59"/>
        <v>57876.090400000001</v>
      </c>
      <c r="O212" s="419">
        <f t="shared" si="59"/>
        <v>300870.342</v>
      </c>
      <c r="P212" s="419">
        <f t="shared" si="59"/>
        <v>796845.58299999998</v>
      </c>
      <c r="Q212" s="419">
        <f t="shared" si="59"/>
        <v>903208.58299999998</v>
      </c>
      <c r="R212" s="419">
        <f t="shared" si="59"/>
        <v>1195374.983</v>
      </c>
    </row>
    <row r="213" spans="1:18" ht="13.5" customHeight="1">
      <c r="A213" s="386"/>
      <c r="B213" s="378"/>
      <c r="C213" s="379"/>
      <c r="D213" s="380"/>
      <c r="E213" s="387" t="s">
        <v>191</v>
      </c>
      <c r="F213" s="413" t="s">
        <v>460</v>
      </c>
      <c r="G213" s="389"/>
      <c r="H213" s="389"/>
      <c r="I213" s="389"/>
      <c r="J213" s="389"/>
      <c r="K213" s="389"/>
      <c r="L213" s="389"/>
      <c r="M213" s="389"/>
      <c r="N213" s="389"/>
      <c r="O213" s="389"/>
      <c r="P213" s="389"/>
      <c r="Q213" s="389"/>
      <c r="R213" s="389"/>
    </row>
    <row r="214" spans="1:18" ht="26.25" customHeight="1">
      <c r="A214" s="391">
        <v>2810</v>
      </c>
      <c r="B214" s="417" t="s">
        <v>457</v>
      </c>
      <c r="C214" s="401" t="s">
        <v>13</v>
      </c>
      <c r="D214" s="402" t="s">
        <v>188</v>
      </c>
      <c r="E214" s="394" t="s">
        <v>461</v>
      </c>
      <c r="F214" s="388"/>
      <c r="G214" s="372">
        <f t="shared" si="56"/>
        <v>147135</v>
      </c>
      <c r="H214" s="372">
        <f t="shared" si="56"/>
        <v>547585</v>
      </c>
      <c r="I214" s="372">
        <f t="shared" si="56"/>
        <v>654348</v>
      </c>
      <c r="J214" s="372">
        <f t="shared" si="56"/>
        <v>942861.39999999991</v>
      </c>
      <c r="K214" s="404">
        <f>K216</f>
        <v>600</v>
      </c>
      <c r="L214" s="404">
        <f t="shared" ref="L214:R214" si="60">L216</f>
        <v>1050</v>
      </c>
      <c r="M214" s="404">
        <f t="shared" si="60"/>
        <v>1450</v>
      </c>
      <c r="N214" s="404">
        <f t="shared" si="60"/>
        <v>8450</v>
      </c>
      <c r="O214" s="404">
        <f t="shared" si="60"/>
        <v>146535</v>
      </c>
      <c r="P214" s="404">
        <f t="shared" si="60"/>
        <v>546535</v>
      </c>
      <c r="Q214" s="404">
        <f t="shared" si="60"/>
        <v>652898</v>
      </c>
      <c r="R214" s="404">
        <f t="shared" si="60"/>
        <v>934411.39999999991</v>
      </c>
    </row>
    <row r="215" spans="1:18" ht="12.75" customHeight="1">
      <c r="A215" s="391"/>
      <c r="B215" s="378"/>
      <c r="C215" s="392"/>
      <c r="D215" s="393"/>
      <c r="E215" s="387" t="s">
        <v>194</v>
      </c>
      <c r="F215" s="398" t="s">
        <v>462</v>
      </c>
      <c r="G215" s="372"/>
      <c r="H215" s="372"/>
      <c r="I215" s="372"/>
      <c r="J215" s="372"/>
      <c r="K215" s="404"/>
      <c r="L215" s="404"/>
      <c r="M215" s="404"/>
      <c r="N215" s="404"/>
      <c r="O215" s="404"/>
      <c r="P215" s="404"/>
      <c r="Q215" s="404"/>
      <c r="R215" s="404"/>
    </row>
    <row r="216" spans="1:18" ht="27" customHeight="1">
      <c r="A216" s="391">
        <v>2811</v>
      </c>
      <c r="B216" s="417" t="s">
        <v>457</v>
      </c>
      <c r="C216" s="401" t="s">
        <v>13</v>
      </c>
      <c r="D216" s="402" t="s">
        <v>13</v>
      </c>
      <c r="E216" s="387" t="s">
        <v>461</v>
      </c>
      <c r="F216" s="398"/>
      <c r="G216" s="372">
        <f t="shared" si="56"/>
        <v>147135</v>
      </c>
      <c r="H216" s="372">
        <f t="shared" si="56"/>
        <v>547585</v>
      </c>
      <c r="I216" s="372">
        <f t="shared" si="56"/>
        <v>654348</v>
      </c>
      <c r="J216" s="372">
        <f t="shared" si="56"/>
        <v>942861.39999999991</v>
      </c>
      <c r="K216" s="404">
        <f>'[1]hangst sport'!G32</f>
        <v>600</v>
      </c>
      <c r="L216" s="404">
        <f>'[1]hangst sport'!H32</f>
        <v>1050</v>
      </c>
      <c r="M216" s="404">
        <f>'[1]hangst sport'!I32</f>
        <v>1450</v>
      </c>
      <c r="N216" s="404">
        <f>'[1]hangst sport'!J32</f>
        <v>8450</v>
      </c>
      <c r="O216" s="409">
        <f>'[1]hangst sport'!G150</f>
        <v>146535</v>
      </c>
      <c r="P216" s="409">
        <f>'[1]hangst sport'!H150</f>
        <v>546535</v>
      </c>
      <c r="Q216" s="409">
        <f>'[1]hangst sport'!I150</f>
        <v>652898</v>
      </c>
      <c r="R216" s="409">
        <f>'[1]hangst sport'!J150</f>
        <v>934411.39999999991</v>
      </c>
    </row>
    <row r="217" spans="1:18" ht="23.25" customHeight="1">
      <c r="A217" s="391">
        <v>2820</v>
      </c>
      <c r="B217" s="415" t="s">
        <v>457</v>
      </c>
      <c r="C217" s="392" t="s">
        <v>182</v>
      </c>
      <c r="D217" s="393" t="s">
        <v>188</v>
      </c>
      <c r="E217" s="394" t="s">
        <v>463</v>
      </c>
      <c r="F217" s="410" t="s">
        <v>464</v>
      </c>
      <c r="G217" s="373">
        <f t="shared" si="56"/>
        <v>167891.342</v>
      </c>
      <c r="H217" s="373">
        <f t="shared" si="56"/>
        <v>274660.783</v>
      </c>
      <c r="I217" s="373">
        <f t="shared" si="56"/>
        <v>284311.913</v>
      </c>
      <c r="J217" s="373">
        <f t="shared" si="56"/>
        <v>304294.67340000003</v>
      </c>
      <c r="K217" s="403">
        <f>K219+K220+K221+K222+K223+K224+K225</f>
        <v>13556</v>
      </c>
      <c r="L217" s="403">
        <f t="shared" ref="L217:R217" si="61">L219+L220+L221+L222+L223+L224+L225</f>
        <v>24350.2</v>
      </c>
      <c r="M217" s="403">
        <f t="shared" si="61"/>
        <v>34001.33</v>
      </c>
      <c r="N217" s="403">
        <f t="shared" si="61"/>
        <v>43331.090400000001</v>
      </c>
      <c r="O217" s="403">
        <f t="shared" si="61"/>
        <v>154335.342</v>
      </c>
      <c r="P217" s="403">
        <f t="shared" si="61"/>
        <v>250310.58300000001</v>
      </c>
      <c r="Q217" s="403">
        <f t="shared" si="61"/>
        <v>250310.58300000001</v>
      </c>
      <c r="R217" s="403">
        <f t="shared" si="61"/>
        <v>260963.58300000001</v>
      </c>
    </row>
    <row r="218" spans="1:18" ht="12.75" customHeight="1">
      <c r="A218" s="391"/>
      <c r="B218" s="378"/>
      <c r="C218" s="392"/>
      <c r="D218" s="393"/>
      <c r="E218" s="387" t="s">
        <v>194</v>
      </c>
      <c r="F218" s="398" t="s">
        <v>465</v>
      </c>
      <c r="G218" s="389"/>
      <c r="H218" s="389"/>
      <c r="I218" s="389"/>
      <c r="J218" s="389"/>
      <c r="K218" s="390"/>
      <c r="L218" s="390"/>
      <c r="M218" s="390"/>
      <c r="N218" s="390"/>
      <c r="O218" s="390"/>
      <c r="P218" s="390"/>
      <c r="Q218" s="390"/>
      <c r="R218" s="390"/>
    </row>
    <row r="219" spans="1:18" ht="12.75" customHeight="1">
      <c r="A219" s="391">
        <v>2821</v>
      </c>
      <c r="B219" s="417" t="s">
        <v>457</v>
      </c>
      <c r="C219" s="401" t="s">
        <v>182</v>
      </c>
      <c r="D219" s="402" t="s">
        <v>13</v>
      </c>
      <c r="E219" s="387" t="s">
        <v>466</v>
      </c>
      <c r="F219" s="398"/>
      <c r="G219" s="372">
        <f t="shared" si="56"/>
        <v>54661.283000000003</v>
      </c>
      <c r="H219" s="372">
        <f t="shared" si="56"/>
        <v>59136.883000000002</v>
      </c>
      <c r="I219" s="372">
        <f t="shared" si="56"/>
        <v>63378.483</v>
      </c>
      <c r="J219" s="372">
        <f t="shared" si="56"/>
        <v>66583.282999999996</v>
      </c>
      <c r="K219" s="404">
        <f>'[1]kentr. grad'!G33</f>
        <v>5992.4</v>
      </c>
      <c r="L219" s="404">
        <f>'[1]kentr. grad'!H33</f>
        <v>10468</v>
      </c>
      <c r="M219" s="404">
        <f>'[1]kentr. grad'!I33</f>
        <v>14709.6</v>
      </c>
      <c r="N219" s="404">
        <f>'[1]kentr. grad'!J33</f>
        <v>17914.400000000001</v>
      </c>
      <c r="O219" s="409">
        <f>'[1]kentr. grad'!G151</f>
        <v>48668.883000000002</v>
      </c>
      <c r="P219" s="409">
        <f>'[1]kentr. grad'!H151</f>
        <v>48668.883000000002</v>
      </c>
      <c r="Q219" s="409">
        <f>'[1]kentr. grad'!I151</f>
        <v>48668.883000000002</v>
      </c>
      <c r="R219" s="409">
        <f>'[1]kentr. grad'!F151</f>
        <v>48668.883000000002</v>
      </c>
    </row>
    <row r="220" spans="1:18" ht="12" hidden="1" customHeight="1">
      <c r="A220" s="391">
        <v>2822</v>
      </c>
      <c r="B220" s="417" t="s">
        <v>457</v>
      </c>
      <c r="C220" s="401" t="s">
        <v>182</v>
      </c>
      <c r="D220" s="402" t="s">
        <v>182</v>
      </c>
      <c r="E220" s="387" t="s">
        <v>467</v>
      </c>
      <c r="F220" s="398"/>
      <c r="G220" s="389">
        <f t="shared" si="56"/>
        <v>0</v>
      </c>
      <c r="H220" s="389">
        <f t="shared" si="56"/>
        <v>0</v>
      </c>
      <c r="I220" s="389">
        <f t="shared" si="56"/>
        <v>0</v>
      </c>
      <c r="J220" s="389">
        <f t="shared" si="56"/>
        <v>0</v>
      </c>
      <c r="K220" s="390"/>
      <c r="L220" s="390"/>
      <c r="M220" s="390"/>
      <c r="N220" s="390"/>
      <c r="O220" s="390"/>
      <c r="P220" s="390"/>
      <c r="Q220" s="390"/>
      <c r="R220" s="390"/>
    </row>
    <row r="221" spans="1:18" ht="24" customHeight="1">
      <c r="A221" s="391">
        <v>2823</v>
      </c>
      <c r="B221" s="417" t="s">
        <v>457</v>
      </c>
      <c r="C221" s="401" t="s">
        <v>182</v>
      </c>
      <c r="D221" s="402" t="s">
        <v>183</v>
      </c>
      <c r="E221" s="387" t="s">
        <v>468</v>
      </c>
      <c r="F221" s="398"/>
      <c r="G221" s="373">
        <f t="shared" si="56"/>
        <v>112930.05900000001</v>
      </c>
      <c r="H221" s="373">
        <f t="shared" si="56"/>
        <v>214823.90000000002</v>
      </c>
      <c r="I221" s="373">
        <f t="shared" si="56"/>
        <v>219902.5</v>
      </c>
      <c r="J221" s="373">
        <f t="shared" si="56"/>
        <v>236480.46000000002</v>
      </c>
      <c r="K221" s="403">
        <f>'[1]mshak palat'!G32</f>
        <v>7263.6</v>
      </c>
      <c r="L221" s="403">
        <f>'[1]mshak palat'!H32</f>
        <v>13182.2</v>
      </c>
      <c r="M221" s="403">
        <f>'[1]mshak palat'!I32+'[1]mshak palat (2)'!I32</f>
        <v>18260.8</v>
      </c>
      <c r="N221" s="403">
        <f>'[1]mshak palat'!J32+'[1]mshak palat (2)'!J32</f>
        <v>24185.759999999998</v>
      </c>
      <c r="O221" s="403">
        <f>'[1]mshak palat'!G150</f>
        <v>105666.459</v>
      </c>
      <c r="P221" s="403">
        <f>'[1]mshak palat'!H150</f>
        <v>201641.7</v>
      </c>
      <c r="Q221" s="403">
        <f>'[1]mshak palat'!I150</f>
        <v>201641.7</v>
      </c>
      <c r="R221" s="403">
        <f>'[1]mshak palat'!J150</f>
        <v>212294.7</v>
      </c>
    </row>
    <row r="222" spans="1:18" ht="25.5" customHeight="1">
      <c r="A222" s="391">
        <v>2824</v>
      </c>
      <c r="B222" s="417" t="s">
        <v>457</v>
      </c>
      <c r="C222" s="401" t="s">
        <v>182</v>
      </c>
      <c r="D222" s="402" t="s">
        <v>184</v>
      </c>
      <c r="E222" s="387" t="s">
        <v>469</v>
      </c>
      <c r="F222" s="410" t="s">
        <v>470</v>
      </c>
      <c r="G222" s="372">
        <f t="shared" si="56"/>
        <v>300</v>
      </c>
      <c r="H222" s="372">
        <f t="shared" si="56"/>
        <v>700</v>
      </c>
      <c r="I222" s="372">
        <f t="shared" si="56"/>
        <v>1030.9299999999998</v>
      </c>
      <c r="J222" s="372">
        <f t="shared" si="56"/>
        <v>1230.9304</v>
      </c>
      <c r="K222" s="404">
        <f>'[1]mshak kazm'!G32</f>
        <v>300</v>
      </c>
      <c r="L222" s="404">
        <f>'[1]mshak kazm'!H32</f>
        <v>700</v>
      </c>
      <c r="M222" s="404">
        <f>'[1]mshak kazm'!I32</f>
        <v>1030.9299999999998</v>
      </c>
      <c r="N222" s="404">
        <f>'[1]mshak kazm'!J32</f>
        <v>1230.9304</v>
      </c>
      <c r="O222" s="404">
        <f>'[1]mshak kazm'!G150</f>
        <v>0</v>
      </c>
      <c r="P222" s="404">
        <f>'[1]mshak kazm'!H150</f>
        <v>0</v>
      </c>
      <c r="Q222" s="404">
        <f>'[1]mshak kazm'!I150</f>
        <v>0</v>
      </c>
      <c r="R222" s="404">
        <f>'[1]mshak kazm'!J150</f>
        <v>0</v>
      </c>
    </row>
    <row r="223" spans="1:18" ht="12" hidden="1" customHeight="1">
      <c r="A223" s="391">
        <v>2825</v>
      </c>
      <c r="B223" s="417" t="s">
        <v>457</v>
      </c>
      <c r="C223" s="401" t="s">
        <v>182</v>
      </c>
      <c r="D223" s="402" t="s">
        <v>219</v>
      </c>
      <c r="E223" s="387" t="s">
        <v>471</v>
      </c>
      <c r="F223" s="410"/>
      <c r="G223" s="372">
        <f t="shared" si="56"/>
        <v>0</v>
      </c>
      <c r="H223" s="372">
        <f t="shared" si="56"/>
        <v>0</v>
      </c>
      <c r="I223" s="372">
        <f t="shared" si="56"/>
        <v>0</v>
      </c>
      <c r="J223" s="372">
        <f t="shared" si="56"/>
        <v>0</v>
      </c>
      <c r="K223" s="404"/>
      <c r="L223" s="404"/>
      <c r="M223" s="404"/>
      <c r="N223" s="404"/>
      <c r="O223" s="404"/>
      <c r="P223" s="404"/>
      <c r="Q223" s="404"/>
      <c r="R223" s="404"/>
    </row>
    <row r="224" spans="1:18" ht="12" hidden="1" customHeight="1">
      <c r="A224" s="391">
        <v>2826</v>
      </c>
      <c r="B224" s="417" t="s">
        <v>457</v>
      </c>
      <c r="C224" s="401" t="s">
        <v>182</v>
      </c>
      <c r="D224" s="402" t="s">
        <v>224</v>
      </c>
      <c r="E224" s="387" t="s">
        <v>472</v>
      </c>
      <c r="F224" s="410"/>
      <c r="G224" s="372">
        <f t="shared" si="56"/>
        <v>0</v>
      </c>
      <c r="H224" s="372">
        <f t="shared" si="56"/>
        <v>0</v>
      </c>
      <c r="I224" s="372">
        <f t="shared" si="56"/>
        <v>0</v>
      </c>
      <c r="J224" s="372">
        <f t="shared" si="56"/>
        <v>0</v>
      </c>
      <c r="K224" s="404"/>
      <c r="L224" s="404"/>
      <c r="M224" s="404"/>
      <c r="N224" s="404"/>
      <c r="O224" s="404"/>
      <c r="P224" s="404"/>
      <c r="Q224" s="404"/>
      <c r="R224" s="404"/>
    </row>
    <row r="225" spans="1:18" ht="12" hidden="1" customHeight="1">
      <c r="A225" s="391">
        <v>2827</v>
      </c>
      <c r="B225" s="417" t="s">
        <v>457</v>
      </c>
      <c r="C225" s="401" t="s">
        <v>182</v>
      </c>
      <c r="D225" s="402" t="s">
        <v>229</v>
      </c>
      <c r="E225" s="387" t="s">
        <v>473</v>
      </c>
      <c r="F225" s="410"/>
      <c r="G225" s="372">
        <f t="shared" si="56"/>
        <v>0</v>
      </c>
      <c r="H225" s="372">
        <f t="shared" si="56"/>
        <v>0</v>
      </c>
      <c r="I225" s="372">
        <f t="shared" si="56"/>
        <v>0</v>
      </c>
      <c r="J225" s="372">
        <f t="shared" si="56"/>
        <v>0</v>
      </c>
      <c r="K225" s="404"/>
      <c r="L225" s="404"/>
      <c r="M225" s="404"/>
      <c r="N225" s="404"/>
      <c r="O225" s="404"/>
      <c r="P225" s="404"/>
      <c r="Q225" s="404"/>
      <c r="R225" s="404"/>
    </row>
    <row r="226" spans="1:18" ht="51.75" customHeight="1">
      <c r="A226" s="391">
        <v>2830</v>
      </c>
      <c r="B226" s="415" t="s">
        <v>457</v>
      </c>
      <c r="C226" s="392" t="s">
        <v>183</v>
      </c>
      <c r="D226" s="393" t="s">
        <v>188</v>
      </c>
      <c r="E226" s="394" t="s">
        <v>474</v>
      </c>
      <c r="F226" s="410"/>
      <c r="G226" s="372">
        <f t="shared" si="56"/>
        <v>1095</v>
      </c>
      <c r="H226" s="372">
        <f t="shared" si="56"/>
        <v>1940</v>
      </c>
      <c r="I226" s="372">
        <f t="shared" si="56"/>
        <v>2935</v>
      </c>
      <c r="J226" s="372">
        <f t="shared" si="56"/>
        <v>3810</v>
      </c>
      <c r="K226" s="404">
        <f>K228+K230</f>
        <v>1095</v>
      </c>
      <c r="L226" s="404">
        <f t="shared" ref="L226:R226" si="62">L228+L230</f>
        <v>1940</v>
      </c>
      <c r="M226" s="404">
        <f t="shared" si="62"/>
        <v>2935</v>
      </c>
      <c r="N226" s="404">
        <f t="shared" si="62"/>
        <v>3810</v>
      </c>
      <c r="O226" s="404">
        <f t="shared" si="62"/>
        <v>0</v>
      </c>
      <c r="P226" s="404">
        <f t="shared" si="62"/>
        <v>0</v>
      </c>
      <c r="Q226" s="404">
        <f t="shared" si="62"/>
        <v>0</v>
      </c>
      <c r="R226" s="404">
        <f t="shared" si="62"/>
        <v>0</v>
      </c>
    </row>
    <row r="227" spans="1:18" ht="12" customHeight="1">
      <c r="A227" s="391"/>
      <c r="B227" s="378"/>
      <c r="C227" s="392"/>
      <c r="D227" s="393"/>
      <c r="E227" s="387" t="s">
        <v>194</v>
      </c>
      <c r="F227" s="414" t="s">
        <v>475</v>
      </c>
      <c r="G227" s="389"/>
      <c r="H227" s="389"/>
      <c r="I227" s="389"/>
      <c r="J227" s="389"/>
      <c r="K227" s="390"/>
      <c r="L227" s="390"/>
      <c r="M227" s="390"/>
      <c r="N227" s="390"/>
      <c r="O227" s="390"/>
      <c r="P227" s="390"/>
      <c r="Q227" s="390"/>
      <c r="R227" s="390"/>
    </row>
    <row r="228" spans="1:18" ht="21" customHeight="1">
      <c r="A228" s="391">
        <v>2831</v>
      </c>
      <c r="B228" s="417" t="s">
        <v>457</v>
      </c>
      <c r="C228" s="401" t="s">
        <v>183</v>
      </c>
      <c r="D228" s="402" t="s">
        <v>13</v>
      </c>
      <c r="E228" s="387" t="s">
        <v>476</v>
      </c>
      <c r="F228" s="398"/>
      <c r="G228" s="372">
        <f t="shared" si="56"/>
        <v>250</v>
      </c>
      <c r="H228" s="372">
        <f t="shared" si="56"/>
        <v>500</v>
      </c>
      <c r="I228" s="372">
        <f t="shared" si="56"/>
        <v>750</v>
      </c>
      <c r="J228" s="372">
        <f t="shared" si="56"/>
        <v>950</v>
      </c>
      <c r="K228" s="404">
        <f>[1]herutahax!G32</f>
        <v>250</v>
      </c>
      <c r="L228" s="404">
        <f>[1]herutahax!H32</f>
        <v>500</v>
      </c>
      <c r="M228" s="404">
        <f>[1]herutahax!I32</f>
        <v>750</v>
      </c>
      <c r="N228" s="404">
        <f>[1]herutahax!J32</f>
        <v>950</v>
      </c>
      <c r="O228" s="409">
        <f>[1]herutahax!G150</f>
        <v>0</v>
      </c>
      <c r="P228" s="409">
        <f>[1]herutahax!H150</f>
        <v>0</v>
      </c>
      <c r="Q228" s="409">
        <f>[1]herutahax!I150</f>
        <v>0</v>
      </c>
      <c r="R228" s="409">
        <f>[1]herutahax!J150</f>
        <v>0</v>
      </c>
    </row>
    <row r="229" spans="1:18" ht="12" hidden="1" customHeight="1">
      <c r="A229" s="391">
        <v>2832</v>
      </c>
      <c r="B229" s="417" t="s">
        <v>457</v>
      </c>
      <c r="C229" s="401" t="s">
        <v>183</v>
      </c>
      <c r="D229" s="402" t="s">
        <v>182</v>
      </c>
      <c r="E229" s="387" t="s">
        <v>477</v>
      </c>
      <c r="F229" s="414"/>
      <c r="G229" s="372">
        <f t="shared" si="56"/>
        <v>0</v>
      </c>
      <c r="H229" s="372">
        <f t="shared" si="56"/>
        <v>0</v>
      </c>
      <c r="I229" s="372">
        <f t="shared" si="56"/>
        <v>0</v>
      </c>
      <c r="J229" s="372">
        <f t="shared" si="56"/>
        <v>0</v>
      </c>
      <c r="K229" s="404"/>
      <c r="L229" s="404"/>
      <c r="M229" s="404"/>
      <c r="N229" s="404"/>
      <c r="O229" s="404"/>
      <c r="P229" s="404"/>
      <c r="Q229" s="404"/>
      <c r="R229" s="404"/>
    </row>
    <row r="230" spans="1:18" ht="12" customHeight="1">
      <c r="A230" s="391">
        <v>2833</v>
      </c>
      <c r="B230" s="417" t="s">
        <v>457</v>
      </c>
      <c r="C230" s="401" t="s">
        <v>183</v>
      </c>
      <c r="D230" s="402" t="s">
        <v>183</v>
      </c>
      <c r="E230" s="387" t="s">
        <v>478</v>
      </c>
      <c r="F230" s="414"/>
      <c r="G230" s="372">
        <f t="shared" si="56"/>
        <v>845</v>
      </c>
      <c r="H230" s="372">
        <f t="shared" si="56"/>
        <v>1440</v>
      </c>
      <c r="I230" s="372">
        <f t="shared" si="56"/>
        <v>2185</v>
      </c>
      <c r="J230" s="372">
        <f t="shared" si="56"/>
        <v>2860</v>
      </c>
      <c r="K230" s="404">
        <f>[1]texekat!G32</f>
        <v>845</v>
      </c>
      <c r="L230" s="404">
        <f>[1]texekat!H32</f>
        <v>1440</v>
      </c>
      <c r="M230" s="404">
        <f>[1]texekat!I32</f>
        <v>2185</v>
      </c>
      <c r="N230" s="404">
        <f>[1]texekat!J32</f>
        <v>2860</v>
      </c>
      <c r="O230" s="404">
        <f>[1]texekat!G150</f>
        <v>0</v>
      </c>
      <c r="P230" s="404">
        <f>[1]texekat!H150</f>
        <v>0</v>
      </c>
      <c r="Q230" s="404">
        <f>[1]texekat!I150</f>
        <v>0</v>
      </c>
      <c r="R230" s="404">
        <f>[1]texekat!J150</f>
        <v>0</v>
      </c>
    </row>
    <row r="231" spans="1:18" ht="12" customHeight="1">
      <c r="A231" s="391">
        <v>2840</v>
      </c>
      <c r="B231" s="415" t="s">
        <v>457</v>
      </c>
      <c r="C231" s="392" t="s">
        <v>184</v>
      </c>
      <c r="D231" s="393" t="s">
        <v>188</v>
      </c>
      <c r="E231" s="394" t="s">
        <v>479</v>
      </c>
      <c r="F231" s="410" t="s">
        <v>480</v>
      </c>
      <c r="G231" s="372">
        <f t="shared" si="56"/>
        <v>387.5</v>
      </c>
      <c r="H231" s="372">
        <f t="shared" si="56"/>
        <v>1610</v>
      </c>
      <c r="I231" s="372">
        <f t="shared" si="56"/>
        <v>2047.5</v>
      </c>
      <c r="J231" s="372">
        <f t="shared" si="56"/>
        <v>2285</v>
      </c>
      <c r="K231" s="404">
        <f>K233+K234+K235</f>
        <v>387.5</v>
      </c>
      <c r="L231" s="404">
        <f t="shared" ref="L231:R231" si="63">L233+L234+L235</f>
        <v>1610</v>
      </c>
      <c r="M231" s="404">
        <f t="shared" si="63"/>
        <v>2047.5</v>
      </c>
      <c r="N231" s="404">
        <f t="shared" si="63"/>
        <v>2285</v>
      </c>
      <c r="O231" s="404">
        <f t="shared" si="63"/>
        <v>0</v>
      </c>
      <c r="P231" s="404">
        <f t="shared" si="63"/>
        <v>0</v>
      </c>
      <c r="Q231" s="404">
        <f t="shared" si="63"/>
        <v>0</v>
      </c>
      <c r="R231" s="404">
        <f t="shared" si="63"/>
        <v>0</v>
      </c>
    </row>
    <row r="232" spans="1:18" ht="12" customHeight="1">
      <c r="A232" s="391"/>
      <c r="B232" s="378"/>
      <c r="C232" s="392"/>
      <c r="D232" s="393"/>
      <c r="E232" s="387" t="s">
        <v>194</v>
      </c>
      <c r="F232" s="414" t="s">
        <v>481</v>
      </c>
      <c r="G232" s="372"/>
      <c r="H232" s="372"/>
      <c r="I232" s="372"/>
      <c r="J232" s="372"/>
      <c r="K232" s="404"/>
      <c r="L232" s="404"/>
      <c r="M232" s="404"/>
      <c r="N232" s="404"/>
      <c r="O232" s="404"/>
      <c r="P232" s="404"/>
      <c r="Q232" s="404"/>
      <c r="R232" s="404"/>
    </row>
    <row r="233" spans="1:18" ht="12" customHeight="1">
      <c r="A233" s="391">
        <v>2841</v>
      </c>
      <c r="B233" s="417" t="s">
        <v>457</v>
      </c>
      <c r="C233" s="401" t="s">
        <v>184</v>
      </c>
      <c r="D233" s="402" t="s">
        <v>13</v>
      </c>
      <c r="E233" s="387" t="s">
        <v>482</v>
      </c>
      <c r="F233" s="398"/>
      <c r="G233" s="372">
        <f t="shared" si="56"/>
        <v>0</v>
      </c>
      <c r="H233" s="372">
        <f t="shared" si="56"/>
        <v>0</v>
      </c>
      <c r="I233" s="372">
        <f t="shared" si="56"/>
        <v>0</v>
      </c>
      <c r="J233" s="372">
        <f t="shared" si="56"/>
        <v>0</v>
      </c>
      <c r="K233" s="404"/>
      <c r="L233" s="404"/>
      <c r="M233" s="404"/>
      <c r="N233" s="409"/>
      <c r="O233" s="409"/>
      <c r="P233" s="409"/>
      <c r="Q233" s="409"/>
      <c r="R233" s="409"/>
    </row>
    <row r="234" spans="1:18" ht="12" customHeight="1">
      <c r="A234" s="391">
        <v>2842</v>
      </c>
      <c r="B234" s="417" t="s">
        <v>457</v>
      </c>
      <c r="C234" s="401" t="s">
        <v>184</v>
      </c>
      <c r="D234" s="402" t="s">
        <v>182</v>
      </c>
      <c r="E234" s="387" t="s">
        <v>483</v>
      </c>
      <c r="F234" s="414"/>
      <c r="G234" s="372">
        <f t="shared" si="56"/>
        <v>150</v>
      </c>
      <c r="H234" s="372">
        <f t="shared" si="56"/>
        <v>1135</v>
      </c>
      <c r="I234" s="372">
        <f t="shared" si="56"/>
        <v>1335</v>
      </c>
      <c r="J234" s="372">
        <f t="shared" si="56"/>
        <v>1335</v>
      </c>
      <c r="K234" s="404">
        <f>'[1]qax. kusakc.'!G32</f>
        <v>150</v>
      </c>
      <c r="L234" s="404">
        <f>'[1]qax. kusakc.'!H32</f>
        <v>1135</v>
      </c>
      <c r="M234" s="404">
        <f>'[1]qax. kusakc.'!I32</f>
        <v>1335</v>
      </c>
      <c r="N234" s="404">
        <f>'[1]qax. kusakc.'!J32</f>
        <v>1335</v>
      </c>
      <c r="O234" s="404"/>
      <c r="P234" s="404"/>
      <c r="Q234" s="404"/>
      <c r="R234" s="404"/>
    </row>
    <row r="235" spans="1:18" ht="12" customHeight="1">
      <c r="A235" s="391">
        <v>2843</v>
      </c>
      <c r="B235" s="417" t="s">
        <v>457</v>
      </c>
      <c r="C235" s="401" t="s">
        <v>184</v>
      </c>
      <c r="D235" s="402" t="s">
        <v>183</v>
      </c>
      <c r="E235" s="387" t="s">
        <v>479</v>
      </c>
      <c r="F235" s="414"/>
      <c r="G235" s="372">
        <f t="shared" si="56"/>
        <v>237.5</v>
      </c>
      <c r="H235" s="372">
        <f t="shared" si="56"/>
        <v>475</v>
      </c>
      <c r="I235" s="372">
        <f t="shared" si="56"/>
        <v>712.5</v>
      </c>
      <c r="J235" s="372">
        <f t="shared" si="56"/>
        <v>950</v>
      </c>
      <c r="K235" s="404">
        <f>[1]kronakan!G133</f>
        <v>237.5</v>
      </c>
      <c r="L235" s="404">
        <f>[1]kronakan!H133</f>
        <v>475</v>
      </c>
      <c r="M235" s="404">
        <f>[1]kronakan!I133</f>
        <v>712.5</v>
      </c>
      <c r="N235" s="404">
        <f>[1]kronakan!J133</f>
        <v>950</v>
      </c>
      <c r="O235" s="404"/>
      <c r="P235" s="404"/>
      <c r="Q235" s="404"/>
      <c r="R235" s="404"/>
    </row>
    <row r="236" spans="1:18" ht="12" hidden="1" customHeight="1">
      <c r="A236" s="391">
        <v>2850</v>
      </c>
      <c r="B236" s="415" t="s">
        <v>457</v>
      </c>
      <c r="C236" s="392" t="s">
        <v>219</v>
      </c>
      <c r="D236" s="393" t="s">
        <v>188</v>
      </c>
      <c r="E236" s="466" t="s">
        <v>484</v>
      </c>
      <c r="F236" s="410" t="s">
        <v>485</v>
      </c>
      <c r="G236" s="389">
        <f t="shared" si="56"/>
        <v>0</v>
      </c>
      <c r="H236" s="389">
        <f t="shared" si="56"/>
        <v>0</v>
      </c>
      <c r="I236" s="389">
        <f t="shared" si="56"/>
        <v>0</v>
      </c>
      <c r="J236" s="389">
        <f t="shared" si="56"/>
        <v>0</v>
      </c>
      <c r="K236" s="390">
        <f>K238</f>
        <v>0</v>
      </c>
      <c r="L236" s="390">
        <f t="shared" ref="L236:R236" si="64">L238</f>
        <v>0</v>
      </c>
      <c r="M236" s="390">
        <f t="shared" si="64"/>
        <v>0</v>
      </c>
      <c r="N236" s="390">
        <f t="shared" si="64"/>
        <v>0</v>
      </c>
      <c r="O236" s="390">
        <f t="shared" si="64"/>
        <v>0</v>
      </c>
      <c r="P236" s="390">
        <f t="shared" si="64"/>
        <v>0</v>
      </c>
      <c r="Q236" s="390">
        <f t="shared" si="64"/>
        <v>0</v>
      </c>
      <c r="R236" s="390">
        <f t="shared" si="64"/>
        <v>0</v>
      </c>
    </row>
    <row r="237" spans="1:18" ht="12" hidden="1" customHeight="1">
      <c r="A237" s="391"/>
      <c r="B237" s="378"/>
      <c r="C237" s="392"/>
      <c r="D237" s="393"/>
      <c r="E237" s="387" t="s">
        <v>194</v>
      </c>
      <c r="F237" s="414" t="s">
        <v>486</v>
      </c>
      <c r="G237" s="389"/>
      <c r="H237" s="389"/>
      <c r="I237" s="389"/>
      <c r="J237" s="389"/>
      <c r="K237" s="390"/>
      <c r="L237" s="390"/>
      <c r="M237" s="390"/>
      <c r="N237" s="390"/>
      <c r="O237" s="390"/>
      <c r="P237" s="390"/>
      <c r="Q237" s="390"/>
      <c r="R237" s="390"/>
    </row>
    <row r="238" spans="1:18" ht="12" hidden="1" customHeight="1">
      <c r="A238" s="391">
        <v>2851</v>
      </c>
      <c r="B238" s="415" t="s">
        <v>457</v>
      </c>
      <c r="C238" s="392" t="s">
        <v>219</v>
      </c>
      <c r="D238" s="393" t="s">
        <v>13</v>
      </c>
      <c r="E238" s="467" t="s">
        <v>484</v>
      </c>
      <c r="F238" s="398"/>
      <c r="G238" s="389">
        <f t="shared" si="56"/>
        <v>0</v>
      </c>
      <c r="H238" s="389">
        <f t="shared" si="56"/>
        <v>0</v>
      </c>
      <c r="I238" s="389">
        <f t="shared" si="56"/>
        <v>0</v>
      </c>
      <c r="J238" s="389">
        <f t="shared" si="56"/>
        <v>0</v>
      </c>
      <c r="K238" s="390"/>
      <c r="L238" s="390"/>
      <c r="M238" s="390"/>
      <c r="N238" s="399"/>
      <c r="O238" s="399"/>
      <c r="P238" s="399"/>
      <c r="Q238" s="399"/>
      <c r="R238" s="399"/>
    </row>
    <row r="239" spans="1:18" ht="12" hidden="1" customHeight="1">
      <c r="A239" s="391">
        <v>2860</v>
      </c>
      <c r="B239" s="415" t="s">
        <v>457</v>
      </c>
      <c r="C239" s="392" t="s">
        <v>224</v>
      </c>
      <c r="D239" s="393" t="s">
        <v>188</v>
      </c>
      <c r="E239" s="466" t="s">
        <v>487</v>
      </c>
      <c r="F239" s="410" t="s">
        <v>488</v>
      </c>
      <c r="G239" s="389">
        <f t="shared" si="56"/>
        <v>0</v>
      </c>
      <c r="H239" s="389">
        <f t="shared" si="56"/>
        <v>0</v>
      </c>
      <c r="I239" s="389">
        <f t="shared" si="56"/>
        <v>0</v>
      </c>
      <c r="J239" s="389">
        <f t="shared" si="56"/>
        <v>0</v>
      </c>
      <c r="K239" s="390">
        <f>K241</f>
        <v>0</v>
      </c>
      <c r="L239" s="390">
        <f t="shared" ref="L239:R239" si="65">L241</f>
        <v>0</v>
      </c>
      <c r="M239" s="390">
        <f t="shared" si="65"/>
        <v>0</v>
      </c>
      <c r="N239" s="390">
        <f t="shared" si="65"/>
        <v>0</v>
      </c>
      <c r="O239" s="390">
        <f t="shared" si="65"/>
        <v>0</v>
      </c>
      <c r="P239" s="390">
        <f t="shared" si="65"/>
        <v>0</v>
      </c>
      <c r="Q239" s="390">
        <f t="shared" si="65"/>
        <v>0</v>
      </c>
      <c r="R239" s="390">
        <f t="shared" si="65"/>
        <v>0</v>
      </c>
    </row>
    <row r="240" spans="1:18" ht="12" hidden="1" customHeight="1">
      <c r="A240" s="391"/>
      <c r="B240" s="378"/>
      <c r="C240" s="392"/>
      <c r="D240" s="393"/>
      <c r="E240" s="387" t="s">
        <v>194</v>
      </c>
      <c r="F240" s="414" t="s">
        <v>489</v>
      </c>
      <c r="G240" s="389"/>
      <c r="H240" s="389"/>
      <c r="I240" s="389"/>
      <c r="J240" s="389"/>
      <c r="K240" s="390"/>
      <c r="L240" s="390"/>
      <c r="M240" s="390"/>
      <c r="N240" s="390"/>
      <c r="O240" s="390"/>
      <c r="P240" s="390"/>
      <c r="Q240" s="390"/>
      <c r="R240" s="390"/>
    </row>
    <row r="241" spans="1:18" ht="12" hidden="1" customHeight="1">
      <c r="A241" s="391">
        <v>2861</v>
      </c>
      <c r="B241" s="417" t="s">
        <v>457</v>
      </c>
      <c r="C241" s="401" t="s">
        <v>224</v>
      </c>
      <c r="D241" s="402" t="s">
        <v>13</v>
      </c>
      <c r="E241" s="467" t="s">
        <v>487</v>
      </c>
      <c r="F241" s="398"/>
      <c r="G241" s="389">
        <f t="shared" si="56"/>
        <v>0</v>
      </c>
      <c r="H241" s="389">
        <f t="shared" si="56"/>
        <v>0</v>
      </c>
      <c r="I241" s="389">
        <f t="shared" si="56"/>
        <v>0</v>
      </c>
      <c r="J241" s="389">
        <f t="shared" si="56"/>
        <v>0</v>
      </c>
      <c r="K241" s="390"/>
      <c r="L241" s="390"/>
      <c r="M241" s="390"/>
      <c r="N241" s="399"/>
      <c r="O241" s="399"/>
      <c r="P241" s="399"/>
      <c r="Q241" s="399"/>
      <c r="R241" s="399"/>
    </row>
    <row r="242" spans="1:18" ht="24" customHeight="1">
      <c r="A242" s="412">
        <v>2900</v>
      </c>
      <c r="B242" s="415" t="s">
        <v>490</v>
      </c>
      <c r="C242" s="392" t="s">
        <v>188</v>
      </c>
      <c r="D242" s="393" t="s">
        <v>188</v>
      </c>
      <c r="E242" s="416" t="s">
        <v>491</v>
      </c>
      <c r="F242" s="410" t="s">
        <v>492</v>
      </c>
      <c r="G242" s="383">
        <f t="shared" si="56"/>
        <v>103128.25599999999</v>
      </c>
      <c r="H242" s="383">
        <f t="shared" si="56"/>
        <v>169976.45600000001</v>
      </c>
      <c r="I242" s="383">
        <f t="shared" si="56"/>
        <v>229193.55599999998</v>
      </c>
      <c r="J242" s="383">
        <f t="shared" si="56"/>
        <v>287159.33600000001</v>
      </c>
      <c r="K242" s="419">
        <f>K244+K248+K252+K256+K260+K264+K270</f>
        <v>72618.8</v>
      </c>
      <c r="L242" s="419">
        <f t="shared" ref="L242:R242" si="66">L244+L248+L252+L256+L260+L264+L270</f>
        <v>139467</v>
      </c>
      <c r="M242" s="419">
        <f t="shared" si="66"/>
        <v>198554.09999999998</v>
      </c>
      <c r="N242" s="419">
        <f t="shared" si="66"/>
        <v>256494.5</v>
      </c>
      <c r="O242" s="418">
        <f t="shared" si="66"/>
        <v>30509.455999999998</v>
      </c>
      <c r="P242" s="418">
        <f t="shared" si="66"/>
        <v>30509.455999999998</v>
      </c>
      <c r="Q242" s="418">
        <f t="shared" si="66"/>
        <v>30639.455999999998</v>
      </c>
      <c r="R242" s="418">
        <f t="shared" si="66"/>
        <v>30664.835999999999</v>
      </c>
    </row>
    <row r="243" spans="1:18" ht="13.5" customHeight="1">
      <c r="A243" s="386"/>
      <c r="B243" s="378"/>
      <c r="C243" s="379"/>
      <c r="D243" s="380"/>
      <c r="E243" s="387" t="s">
        <v>191</v>
      </c>
      <c r="F243" s="413" t="s">
        <v>493</v>
      </c>
      <c r="G243" s="389"/>
      <c r="H243" s="389"/>
      <c r="I243" s="389"/>
      <c r="J243" s="389"/>
      <c r="K243" s="389"/>
      <c r="L243" s="389"/>
      <c r="M243" s="389"/>
      <c r="N243" s="389"/>
      <c r="O243" s="389"/>
      <c r="P243" s="389"/>
      <c r="Q243" s="389"/>
      <c r="R243" s="389"/>
    </row>
    <row r="244" spans="1:18" ht="24.75" customHeight="1">
      <c r="A244" s="391">
        <v>2910</v>
      </c>
      <c r="B244" s="415" t="s">
        <v>490</v>
      </c>
      <c r="C244" s="392" t="s">
        <v>13</v>
      </c>
      <c r="D244" s="393" t="s">
        <v>188</v>
      </c>
      <c r="E244" s="394" t="s">
        <v>494</v>
      </c>
      <c r="F244" s="388"/>
      <c r="G244" s="373">
        <f t="shared" si="56"/>
        <v>78766.056000000011</v>
      </c>
      <c r="H244" s="373">
        <f t="shared" si="56"/>
        <v>119841.25599999999</v>
      </c>
      <c r="I244" s="373">
        <f t="shared" si="56"/>
        <v>163058.25599999999</v>
      </c>
      <c r="J244" s="373">
        <f t="shared" si="56"/>
        <v>201552.55600000001</v>
      </c>
      <c r="K244" s="403">
        <f>K246+K247</f>
        <v>48256.600000000006</v>
      </c>
      <c r="L244" s="403">
        <f t="shared" ref="L244:R244" si="67">L246+L247</f>
        <v>89331.8</v>
      </c>
      <c r="M244" s="403">
        <f t="shared" si="67"/>
        <v>132418.79999999999</v>
      </c>
      <c r="N244" s="403">
        <f t="shared" si="67"/>
        <v>170913.1</v>
      </c>
      <c r="O244" s="404">
        <f t="shared" si="67"/>
        <v>30509.455999999998</v>
      </c>
      <c r="P244" s="404">
        <f t="shared" si="67"/>
        <v>30509.455999999998</v>
      </c>
      <c r="Q244" s="404">
        <f t="shared" si="67"/>
        <v>30639.455999999998</v>
      </c>
      <c r="R244" s="404">
        <f t="shared" si="67"/>
        <v>30639.455999999998</v>
      </c>
    </row>
    <row r="245" spans="1:18" ht="10.5" customHeight="1">
      <c r="A245" s="391"/>
      <c r="B245" s="378"/>
      <c r="C245" s="392"/>
      <c r="D245" s="393"/>
      <c r="E245" s="387" t="s">
        <v>194</v>
      </c>
      <c r="F245" s="398" t="s">
        <v>495</v>
      </c>
      <c r="G245" s="389"/>
      <c r="H245" s="389"/>
      <c r="I245" s="389"/>
      <c r="J245" s="389"/>
      <c r="K245" s="390"/>
      <c r="L245" s="390"/>
      <c r="M245" s="390"/>
      <c r="N245" s="390"/>
      <c r="O245" s="390"/>
      <c r="P245" s="390"/>
      <c r="Q245" s="390"/>
      <c r="R245" s="390"/>
    </row>
    <row r="246" spans="1:18" s="448" customFormat="1" ht="12" customHeight="1">
      <c r="A246" s="455">
        <v>2911</v>
      </c>
      <c r="B246" s="462" t="s">
        <v>490</v>
      </c>
      <c r="C246" s="463" t="s">
        <v>13</v>
      </c>
      <c r="D246" s="464" t="s">
        <v>13</v>
      </c>
      <c r="E246" s="461" t="s">
        <v>496</v>
      </c>
      <c r="F246" s="457"/>
      <c r="G246" s="458">
        <f t="shared" si="56"/>
        <v>78766.056000000011</v>
      </c>
      <c r="H246" s="458">
        <f t="shared" si="56"/>
        <v>119841.25599999999</v>
      </c>
      <c r="I246" s="458">
        <f t="shared" si="56"/>
        <v>163058.25599999999</v>
      </c>
      <c r="J246" s="458">
        <f t="shared" si="56"/>
        <v>201552.55600000001</v>
      </c>
      <c r="K246" s="459">
        <f>'[1]yndameny mankap.'!G32</f>
        <v>48256.600000000006</v>
      </c>
      <c r="L246" s="459">
        <f>'[1]yndameny mankap.'!H32</f>
        <v>89331.8</v>
      </c>
      <c r="M246" s="459">
        <f>'[1]yndameny mankap.'!I32</f>
        <v>132418.79999999999</v>
      </c>
      <c r="N246" s="459">
        <f>'[1]yndameny mankap.'!J32</f>
        <v>170913.1</v>
      </c>
      <c r="O246" s="468">
        <f>'[1]yndameny mankap.'!G150</f>
        <v>30509.455999999998</v>
      </c>
      <c r="P246" s="468">
        <f>'[1]yndameny mankap.'!H150</f>
        <v>30509.455999999998</v>
      </c>
      <c r="Q246" s="468">
        <f>'[1]yndameny mankap.'!I150</f>
        <v>30639.455999999998</v>
      </c>
      <c r="R246" s="468">
        <f>'[1]yndameny mankap.'!J150</f>
        <v>30639.455999999998</v>
      </c>
    </row>
    <row r="247" spans="1:18" ht="12" hidden="1" customHeight="1">
      <c r="A247" s="391">
        <v>2912</v>
      </c>
      <c r="B247" s="417" t="s">
        <v>490</v>
      </c>
      <c r="C247" s="401" t="s">
        <v>13</v>
      </c>
      <c r="D247" s="402" t="s">
        <v>182</v>
      </c>
      <c r="E247" s="387" t="s">
        <v>497</v>
      </c>
      <c r="F247" s="410" t="s">
        <v>498</v>
      </c>
      <c r="G247" s="373">
        <f t="shared" si="56"/>
        <v>0</v>
      </c>
      <c r="H247" s="373">
        <f t="shared" si="56"/>
        <v>0</v>
      </c>
      <c r="I247" s="373">
        <f t="shared" si="56"/>
        <v>0</v>
      </c>
      <c r="J247" s="373">
        <f t="shared" si="56"/>
        <v>0</v>
      </c>
      <c r="K247" s="403"/>
      <c r="L247" s="403"/>
      <c r="M247" s="403"/>
      <c r="N247" s="403"/>
      <c r="O247" s="404"/>
      <c r="P247" s="404"/>
      <c r="Q247" s="404"/>
      <c r="R247" s="404"/>
    </row>
    <row r="248" spans="1:18" ht="12" customHeight="1">
      <c r="A248" s="391">
        <v>2920</v>
      </c>
      <c r="B248" s="415" t="s">
        <v>490</v>
      </c>
      <c r="C248" s="392" t="s">
        <v>182</v>
      </c>
      <c r="D248" s="393" t="s">
        <v>188</v>
      </c>
      <c r="E248" s="394" t="s">
        <v>499</v>
      </c>
      <c r="F248" s="410" t="s">
        <v>500</v>
      </c>
      <c r="G248" s="373">
        <f t="shared" si="56"/>
        <v>0</v>
      </c>
      <c r="H248" s="373">
        <f t="shared" si="56"/>
        <v>0</v>
      </c>
      <c r="I248" s="373">
        <f t="shared" si="56"/>
        <v>0</v>
      </c>
      <c r="J248" s="373">
        <f t="shared" si="56"/>
        <v>0</v>
      </c>
      <c r="K248" s="403">
        <f>K250+K251</f>
        <v>0</v>
      </c>
      <c r="L248" s="403">
        <f t="shared" ref="L248:R248" si="68">L250+L251</f>
        <v>0</v>
      </c>
      <c r="M248" s="403">
        <f t="shared" si="68"/>
        <v>0</v>
      </c>
      <c r="N248" s="403">
        <f t="shared" si="68"/>
        <v>0</v>
      </c>
      <c r="O248" s="404">
        <f t="shared" si="68"/>
        <v>0</v>
      </c>
      <c r="P248" s="404">
        <f t="shared" si="68"/>
        <v>0</v>
      </c>
      <c r="Q248" s="404">
        <f t="shared" si="68"/>
        <v>0</v>
      </c>
      <c r="R248" s="404">
        <f t="shared" si="68"/>
        <v>0</v>
      </c>
    </row>
    <row r="249" spans="1:18" ht="12" customHeight="1">
      <c r="A249" s="391"/>
      <c r="B249" s="378"/>
      <c r="C249" s="392"/>
      <c r="D249" s="393"/>
      <c r="E249" s="387" t="s">
        <v>194</v>
      </c>
      <c r="F249" s="398" t="s">
        <v>501</v>
      </c>
      <c r="G249" s="373"/>
      <c r="H249" s="373"/>
      <c r="I249" s="373"/>
      <c r="J249" s="373"/>
      <c r="K249" s="403"/>
      <c r="L249" s="403"/>
      <c r="M249" s="403"/>
      <c r="N249" s="403"/>
      <c r="O249" s="404"/>
      <c r="P249" s="404"/>
      <c r="Q249" s="404"/>
      <c r="R249" s="404"/>
    </row>
    <row r="250" spans="1:18" ht="12" customHeight="1">
      <c r="A250" s="391">
        <v>2921</v>
      </c>
      <c r="B250" s="417" t="s">
        <v>490</v>
      </c>
      <c r="C250" s="401" t="s">
        <v>182</v>
      </c>
      <c r="D250" s="402" t="s">
        <v>13</v>
      </c>
      <c r="E250" s="387" t="s">
        <v>502</v>
      </c>
      <c r="F250" s="398"/>
      <c r="G250" s="373">
        <f t="shared" si="56"/>
        <v>0</v>
      </c>
      <c r="H250" s="373">
        <f t="shared" si="56"/>
        <v>0</v>
      </c>
      <c r="I250" s="373">
        <f t="shared" si="56"/>
        <v>0</v>
      </c>
      <c r="J250" s="373">
        <f t="shared" si="56"/>
        <v>0</v>
      </c>
      <c r="K250" s="459">
        <f>'[1]himn,krt'!G32</f>
        <v>0</v>
      </c>
      <c r="L250" s="403">
        <f>'[1]himn,krt'!H32</f>
        <v>0</v>
      </c>
      <c r="M250" s="403">
        <f>'[1]himn,krt'!H32</f>
        <v>0</v>
      </c>
      <c r="N250" s="408">
        <f>'[1]himn,krt'!J32</f>
        <v>0</v>
      </c>
      <c r="O250" s="409"/>
      <c r="P250" s="409"/>
      <c r="Q250" s="409"/>
      <c r="R250" s="409"/>
    </row>
    <row r="251" spans="1:18" ht="12" hidden="1" customHeight="1">
      <c r="A251" s="391">
        <v>2922</v>
      </c>
      <c r="B251" s="417" t="s">
        <v>490</v>
      </c>
      <c r="C251" s="401" t="s">
        <v>182</v>
      </c>
      <c r="D251" s="402" t="s">
        <v>182</v>
      </c>
      <c r="E251" s="387" t="s">
        <v>503</v>
      </c>
      <c r="F251" s="410" t="s">
        <v>504</v>
      </c>
      <c r="G251" s="373">
        <f t="shared" si="56"/>
        <v>0</v>
      </c>
      <c r="H251" s="373">
        <f t="shared" si="56"/>
        <v>0</v>
      </c>
      <c r="I251" s="373">
        <f t="shared" si="56"/>
        <v>0</v>
      </c>
      <c r="J251" s="373">
        <f t="shared" si="56"/>
        <v>0</v>
      </c>
      <c r="K251" s="403"/>
      <c r="L251" s="403"/>
      <c r="M251" s="403"/>
      <c r="N251" s="403"/>
      <c r="O251" s="404"/>
      <c r="P251" s="404"/>
      <c r="Q251" s="404"/>
      <c r="R251" s="404"/>
    </row>
    <row r="252" spans="1:18" ht="12" hidden="1" customHeight="1">
      <c r="A252" s="391">
        <v>2930</v>
      </c>
      <c r="B252" s="415" t="s">
        <v>490</v>
      </c>
      <c r="C252" s="392" t="s">
        <v>183</v>
      </c>
      <c r="D252" s="393" t="s">
        <v>188</v>
      </c>
      <c r="E252" s="394" t="s">
        <v>505</v>
      </c>
      <c r="F252" s="410" t="s">
        <v>506</v>
      </c>
      <c r="G252" s="373">
        <f t="shared" si="56"/>
        <v>0</v>
      </c>
      <c r="H252" s="373">
        <f t="shared" si="56"/>
        <v>0</v>
      </c>
      <c r="I252" s="373">
        <f t="shared" si="56"/>
        <v>0</v>
      </c>
      <c r="J252" s="373">
        <f t="shared" si="56"/>
        <v>0</v>
      </c>
      <c r="K252" s="403">
        <f>K254+K255</f>
        <v>0</v>
      </c>
      <c r="L252" s="403">
        <f t="shared" ref="L252:R252" si="69">L254+L255</f>
        <v>0</v>
      </c>
      <c r="M252" s="403">
        <f t="shared" si="69"/>
        <v>0</v>
      </c>
      <c r="N252" s="403">
        <f t="shared" si="69"/>
        <v>0</v>
      </c>
      <c r="O252" s="404">
        <f t="shared" si="69"/>
        <v>0</v>
      </c>
      <c r="P252" s="404">
        <f t="shared" si="69"/>
        <v>0</v>
      </c>
      <c r="Q252" s="404">
        <f t="shared" si="69"/>
        <v>0</v>
      </c>
      <c r="R252" s="404">
        <f t="shared" si="69"/>
        <v>0</v>
      </c>
    </row>
    <row r="253" spans="1:18" ht="12" hidden="1" customHeight="1">
      <c r="A253" s="391"/>
      <c r="B253" s="378"/>
      <c r="C253" s="392"/>
      <c r="D253" s="393"/>
      <c r="E253" s="387" t="s">
        <v>194</v>
      </c>
      <c r="F253" s="398" t="s">
        <v>507</v>
      </c>
      <c r="G253" s="373"/>
      <c r="H253" s="373"/>
      <c r="I253" s="373"/>
      <c r="J253" s="373"/>
      <c r="K253" s="403"/>
      <c r="L253" s="403"/>
      <c r="M253" s="403"/>
      <c r="N253" s="403"/>
      <c r="O253" s="404"/>
      <c r="P253" s="404"/>
      <c r="Q253" s="404"/>
      <c r="R253" s="404"/>
    </row>
    <row r="254" spans="1:18" ht="12" hidden="1" customHeight="1">
      <c r="A254" s="391">
        <v>2931</v>
      </c>
      <c r="B254" s="417" t="s">
        <v>490</v>
      </c>
      <c r="C254" s="401" t="s">
        <v>183</v>
      </c>
      <c r="D254" s="402" t="s">
        <v>13</v>
      </c>
      <c r="E254" s="387" t="s">
        <v>508</v>
      </c>
      <c r="F254" s="398"/>
      <c r="G254" s="373">
        <f t="shared" si="56"/>
        <v>0</v>
      </c>
      <c r="H254" s="373">
        <f t="shared" si="56"/>
        <v>0</v>
      </c>
      <c r="I254" s="373">
        <f t="shared" si="56"/>
        <v>0</v>
      </c>
      <c r="J254" s="373">
        <f t="shared" si="56"/>
        <v>0</v>
      </c>
      <c r="K254" s="403"/>
      <c r="L254" s="403"/>
      <c r="M254" s="403"/>
      <c r="N254" s="408"/>
      <c r="O254" s="409"/>
      <c r="P254" s="409"/>
      <c r="Q254" s="409"/>
      <c r="R254" s="409"/>
    </row>
    <row r="255" spans="1:18" ht="12" hidden="1" customHeight="1">
      <c r="A255" s="391">
        <v>2932</v>
      </c>
      <c r="B255" s="417" t="s">
        <v>490</v>
      </c>
      <c r="C255" s="401" t="s">
        <v>183</v>
      </c>
      <c r="D255" s="402" t="s">
        <v>182</v>
      </c>
      <c r="E255" s="387" t="s">
        <v>509</v>
      </c>
      <c r="F255" s="410" t="s">
        <v>510</v>
      </c>
      <c r="G255" s="373">
        <f t="shared" si="56"/>
        <v>0</v>
      </c>
      <c r="H255" s="373">
        <f t="shared" si="56"/>
        <v>0</v>
      </c>
      <c r="I255" s="373">
        <f t="shared" si="56"/>
        <v>0</v>
      </c>
      <c r="J255" s="373">
        <f t="shared" si="56"/>
        <v>0</v>
      </c>
      <c r="K255" s="403"/>
      <c r="L255" s="403"/>
      <c r="M255" s="403"/>
      <c r="N255" s="403"/>
      <c r="O255" s="404"/>
      <c r="P255" s="404"/>
      <c r="Q255" s="404"/>
      <c r="R255" s="404"/>
    </row>
    <row r="256" spans="1:18" ht="12" hidden="1" customHeight="1">
      <c r="A256" s="391">
        <v>2940</v>
      </c>
      <c r="B256" s="415" t="s">
        <v>490</v>
      </c>
      <c r="C256" s="392" t="s">
        <v>184</v>
      </c>
      <c r="D256" s="393" t="s">
        <v>188</v>
      </c>
      <c r="E256" s="394" t="s">
        <v>511</v>
      </c>
      <c r="F256" s="410"/>
      <c r="G256" s="373">
        <f t="shared" si="56"/>
        <v>0</v>
      </c>
      <c r="H256" s="373">
        <f t="shared" si="56"/>
        <v>0</v>
      </c>
      <c r="I256" s="373">
        <f t="shared" si="56"/>
        <v>0</v>
      </c>
      <c r="J256" s="373">
        <f t="shared" si="56"/>
        <v>0</v>
      </c>
      <c r="K256" s="403">
        <f>K258+K259</f>
        <v>0</v>
      </c>
      <c r="L256" s="403">
        <f t="shared" ref="L256:R256" si="70">L258+L259</f>
        <v>0</v>
      </c>
      <c r="M256" s="403">
        <f t="shared" si="70"/>
        <v>0</v>
      </c>
      <c r="N256" s="403">
        <f t="shared" si="70"/>
        <v>0</v>
      </c>
      <c r="O256" s="404">
        <f t="shared" si="70"/>
        <v>0</v>
      </c>
      <c r="P256" s="404">
        <f t="shared" si="70"/>
        <v>0</v>
      </c>
      <c r="Q256" s="404">
        <f t="shared" si="70"/>
        <v>0</v>
      </c>
      <c r="R256" s="404">
        <f t="shared" si="70"/>
        <v>0</v>
      </c>
    </row>
    <row r="257" spans="1:18" ht="12" hidden="1" customHeight="1">
      <c r="A257" s="391"/>
      <c r="B257" s="378"/>
      <c r="C257" s="392"/>
      <c r="D257" s="393"/>
      <c r="E257" s="387" t="s">
        <v>194</v>
      </c>
      <c r="F257" s="398" t="s">
        <v>512</v>
      </c>
      <c r="G257" s="373"/>
      <c r="H257" s="373"/>
      <c r="I257" s="373"/>
      <c r="J257" s="373"/>
      <c r="K257" s="403"/>
      <c r="L257" s="403"/>
      <c r="M257" s="403"/>
      <c r="N257" s="403"/>
      <c r="O257" s="404"/>
      <c r="P257" s="404"/>
      <c r="Q257" s="404"/>
      <c r="R257" s="404"/>
    </row>
    <row r="258" spans="1:18" ht="12" hidden="1" customHeight="1">
      <c r="A258" s="391">
        <v>2941</v>
      </c>
      <c r="B258" s="417" t="s">
        <v>490</v>
      </c>
      <c r="C258" s="401" t="s">
        <v>184</v>
      </c>
      <c r="D258" s="402" t="s">
        <v>13</v>
      </c>
      <c r="E258" s="387" t="s">
        <v>513</v>
      </c>
      <c r="F258" s="398"/>
      <c r="G258" s="373">
        <f t="shared" si="56"/>
        <v>0</v>
      </c>
      <c r="H258" s="373">
        <f t="shared" si="56"/>
        <v>0</v>
      </c>
      <c r="I258" s="373">
        <f t="shared" si="56"/>
        <v>0</v>
      </c>
      <c r="J258" s="373">
        <f t="shared" si="56"/>
        <v>0</v>
      </c>
      <c r="K258" s="403">
        <f>'[1]barcraguyn krt.'!G32</f>
        <v>0</v>
      </c>
      <c r="L258" s="403">
        <f>'[1]barcraguyn krt.'!H32</f>
        <v>0</v>
      </c>
      <c r="M258" s="403">
        <f>'[1]barcraguyn krt.'!I32</f>
        <v>0</v>
      </c>
      <c r="N258" s="408">
        <f>'[1]barcraguyn krt.'!J32</f>
        <v>0</v>
      </c>
      <c r="O258" s="409"/>
      <c r="P258" s="409"/>
      <c r="Q258" s="409"/>
      <c r="R258" s="409"/>
    </row>
    <row r="259" spans="1:18" ht="0.75" customHeight="1">
      <c r="A259" s="391">
        <v>2942</v>
      </c>
      <c r="B259" s="417" t="s">
        <v>490</v>
      </c>
      <c r="C259" s="401" t="s">
        <v>184</v>
      </c>
      <c r="D259" s="402" t="s">
        <v>182</v>
      </c>
      <c r="E259" s="469" t="s">
        <v>514</v>
      </c>
      <c r="F259" s="410" t="s">
        <v>515</v>
      </c>
      <c r="G259" s="373">
        <f t="shared" si="56"/>
        <v>0</v>
      </c>
      <c r="H259" s="373">
        <f t="shared" si="56"/>
        <v>0</v>
      </c>
      <c r="I259" s="373">
        <f t="shared" si="56"/>
        <v>0</v>
      </c>
      <c r="J259" s="373">
        <f t="shared" si="56"/>
        <v>0</v>
      </c>
      <c r="K259" s="403"/>
      <c r="L259" s="403"/>
      <c r="M259" s="403"/>
      <c r="N259" s="403"/>
      <c r="O259" s="404"/>
      <c r="P259" s="404"/>
      <c r="Q259" s="404"/>
      <c r="R259" s="404"/>
    </row>
    <row r="260" spans="1:18" s="448" customFormat="1" ht="22.5" customHeight="1">
      <c r="A260" s="455">
        <v>2950</v>
      </c>
      <c r="B260" s="443" t="s">
        <v>490</v>
      </c>
      <c r="C260" s="444" t="s">
        <v>219</v>
      </c>
      <c r="D260" s="445" t="s">
        <v>188</v>
      </c>
      <c r="E260" s="456" t="s">
        <v>516</v>
      </c>
      <c r="F260" s="447" t="s">
        <v>517</v>
      </c>
      <c r="G260" s="458">
        <f t="shared" si="56"/>
        <v>24362.2</v>
      </c>
      <c r="H260" s="458">
        <f t="shared" si="56"/>
        <v>50135.200000000004</v>
      </c>
      <c r="I260" s="458">
        <f t="shared" si="56"/>
        <v>66135.299999999988</v>
      </c>
      <c r="J260" s="458">
        <f t="shared" si="56"/>
        <v>85606.78</v>
      </c>
      <c r="K260" s="459">
        <f>K262+K263</f>
        <v>24362.2</v>
      </c>
      <c r="L260" s="459">
        <f t="shared" ref="L260:R260" si="71">L262+L263</f>
        <v>50135.200000000004</v>
      </c>
      <c r="M260" s="459">
        <f t="shared" si="71"/>
        <v>66135.299999999988</v>
      </c>
      <c r="N260" s="459">
        <f t="shared" si="71"/>
        <v>85581.4</v>
      </c>
      <c r="O260" s="470">
        <f t="shared" si="71"/>
        <v>0</v>
      </c>
      <c r="P260" s="470">
        <f t="shared" si="71"/>
        <v>0</v>
      </c>
      <c r="Q260" s="470">
        <f t="shared" si="71"/>
        <v>0</v>
      </c>
      <c r="R260" s="470">
        <f t="shared" si="71"/>
        <v>25.38</v>
      </c>
    </row>
    <row r="261" spans="1:18" s="448" customFormat="1" ht="12.75" customHeight="1">
      <c r="A261" s="455"/>
      <c r="B261" s="460"/>
      <c r="C261" s="444"/>
      <c r="D261" s="445"/>
      <c r="E261" s="461" t="s">
        <v>194</v>
      </c>
      <c r="F261" s="457" t="s">
        <v>518</v>
      </c>
      <c r="G261" s="458"/>
      <c r="H261" s="458"/>
      <c r="I261" s="458"/>
      <c r="J261" s="458"/>
      <c r="K261" s="459"/>
      <c r="L261" s="459"/>
      <c r="M261" s="459"/>
      <c r="N261" s="459"/>
      <c r="O261" s="470"/>
      <c r="P261" s="470"/>
      <c r="Q261" s="470"/>
      <c r="R261" s="470"/>
    </row>
    <row r="262" spans="1:18" s="448" customFormat="1" ht="24" customHeight="1">
      <c r="A262" s="455">
        <v>2951</v>
      </c>
      <c r="B262" s="462" t="s">
        <v>490</v>
      </c>
      <c r="C262" s="463" t="s">
        <v>219</v>
      </c>
      <c r="D262" s="464" t="s">
        <v>13</v>
      </c>
      <c r="E262" s="461" t="s">
        <v>519</v>
      </c>
      <c r="F262" s="457"/>
      <c r="G262" s="458">
        <f t="shared" si="56"/>
        <v>24362.2</v>
      </c>
      <c r="H262" s="458">
        <f t="shared" si="56"/>
        <v>50135.200000000004</v>
      </c>
      <c r="I262" s="458">
        <f t="shared" si="56"/>
        <v>66135.299999999988</v>
      </c>
      <c r="J262" s="458">
        <f t="shared" si="56"/>
        <v>85606.78</v>
      </c>
      <c r="K262" s="459">
        <f>'[1]yndam arvest erash'!G32</f>
        <v>24362.2</v>
      </c>
      <c r="L262" s="459">
        <f>'[1]yndam arvest erash'!H32</f>
        <v>50135.200000000004</v>
      </c>
      <c r="M262" s="459">
        <f>'[1]yndam arvest erash'!I32</f>
        <v>66135.299999999988</v>
      </c>
      <c r="N262" s="459">
        <f>'[1]yndam arvest erash'!J32</f>
        <v>85581.4</v>
      </c>
      <c r="O262" s="249">
        <v>0</v>
      </c>
      <c r="P262" s="249">
        <v>0</v>
      </c>
      <c r="Q262" s="249">
        <v>0</v>
      </c>
      <c r="R262" s="249">
        <f>'[1]yndam arvest erash'!F150</f>
        <v>25.38</v>
      </c>
    </row>
    <row r="263" spans="1:18" ht="12" hidden="1" customHeight="1">
      <c r="A263" s="391">
        <v>2952</v>
      </c>
      <c r="B263" s="417" t="s">
        <v>490</v>
      </c>
      <c r="C263" s="401" t="s">
        <v>219</v>
      </c>
      <c r="D263" s="402" t="s">
        <v>182</v>
      </c>
      <c r="E263" s="387" t="s">
        <v>520</v>
      </c>
      <c r="F263" s="398"/>
      <c r="G263" s="389">
        <f t="shared" si="56"/>
        <v>0</v>
      </c>
      <c r="H263" s="389">
        <f t="shared" si="56"/>
        <v>0</v>
      </c>
      <c r="I263" s="389">
        <f t="shared" si="56"/>
        <v>0</v>
      </c>
      <c r="J263" s="389">
        <f t="shared" si="56"/>
        <v>0</v>
      </c>
      <c r="K263" s="390"/>
      <c r="L263" s="390"/>
      <c r="M263" s="390"/>
      <c r="N263" s="390"/>
      <c r="O263" s="390"/>
      <c r="P263" s="390"/>
      <c r="Q263" s="390"/>
      <c r="R263" s="390"/>
    </row>
    <row r="264" spans="1:18" ht="12" hidden="1" customHeight="1">
      <c r="A264" s="391">
        <v>2960</v>
      </c>
      <c r="B264" s="415" t="s">
        <v>490</v>
      </c>
      <c r="C264" s="392" t="s">
        <v>224</v>
      </c>
      <c r="D264" s="393" t="s">
        <v>188</v>
      </c>
      <c r="E264" s="394" t="s">
        <v>521</v>
      </c>
      <c r="F264" s="410" t="s">
        <v>522</v>
      </c>
      <c r="G264" s="389">
        <f t="shared" si="56"/>
        <v>0</v>
      </c>
      <c r="H264" s="389">
        <f t="shared" si="56"/>
        <v>0</v>
      </c>
      <c r="I264" s="389">
        <f t="shared" si="56"/>
        <v>0</v>
      </c>
      <c r="J264" s="389">
        <f t="shared" si="56"/>
        <v>0</v>
      </c>
      <c r="K264" s="390">
        <f>K266</f>
        <v>0</v>
      </c>
      <c r="L264" s="390">
        <f t="shared" ref="L264:R264" si="72">L266</f>
        <v>0</v>
      </c>
      <c r="M264" s="390">
        <f t="shared" si="72"/>
        <v>0</v>
      </c>
      <c r="N264" s="390">
        <f t="shared" si="72"/>
        <v>0</v>
      </c>
      <c r="O264" s="390">
        <f t="shared" si="72"/>
        <v>0</v>
      </c>
      <c r="P264" s="390">
        <f t="shared" si="72"/>
        <v>0</v>
      </c>
      <c r="Q264" s="390">
        <f t="shared" si="72"/>
        <v>0</v>
      </c>
      <c r="R264" s="390">
        <f t="shared" si="72"/>
        <v>0</v>
      </c>
    </row>
    <row r="265" spans="1:18" ht="12" hidden="1" customHeight="1">
      <c r="A265" s="391"/>
      <c r="B265" s="378"/>
      <c r="C265" s="392"/>
      <c r="D265" s="393"/>
      <c r="E265" s="387" t="s">
        <v>194</v>
      </c>
      <c r="F265" s="398" t="s">
        <v>523</v>
      </c>
      <c r="G265" s="389"/>
      <c r="H265" s="389"/>
      <c r="I265" s="389"/>
      <c r="J265" s="389"/>
      <c r="K265" s="390"/>
      <c r="L265" s="390"/>
      <c r="M265" s="390"/>
      <c r="N265" s="390"/>
      <c r="O265" s="390"/>
      <c r="P265" s="390"/>
      <c r="Q265" s="390"/>
      <c r="R265" s="390"/>
    </row>
    <row r="266" spans="1:18" ht="12" hidden="1" customHeight="1">
      <c r="A266" s="391">
        <v>2961</v>
      </c>
      <c r="B266" s="417" t="s">
        <v>490</v>
      </c>
      <c r="C266" s="401" t="s">
        <v>224</v>
      </c>
      <c r="D266" s="402" t="s">
        <v>13</v>
      </c>
      <c r="E266" s="387" t="s">
        <v>521</v>
      </c>
      <c r="F266" s="398"/>
      <c r="G266" s="389">
        <f t="shared" si="56"/>
        <v>0</v>
      </c>
      <c r="H266" s="389">
        <f t="shared" si="56"/>
        <v>0</v>
      </c>
      <c r="I266" s="389">
        <f t="shared" si="56"/>
        <v>0</v>
      </c>
      <c r="J266" s="389">
        <f t="shared" si="56"/>
        <v>0</v>
      </c>
      <c r="K266" s="390"/>
      <c r="L266" s="390"/>
      <c r="M266" s="390"/>
      <c r="N266" s="399"/>
      <c r="O266" s="399"/>
      <c r="P266" s="399"/>
      <c r="Q266" s="399"/>
      <c r="R266" s="399"/>
    </row>
    <row r="267" spans="1:18" ht="12" hidden="1" customHeight="1">
      <c r="A267" s="391">
        <v>2970</v>
      </c>
      <c r="B267" s="415" t="s">
        <v>490</v>
      </c>
      <c r="C267" s="392" t="s">
        <v>229</v>
      </c>
      <c r="D267" s="393" t="s">
        <v>188</v>
      </c>
      <c r="E267" s="394" t="s">
        <v>524</v>
      </c>
      <c r="F267" s="410" t="s">
        <v>525</v>
      </c>
      <c r="G267" s="389">
        <f t="shared" ref="G267:J307" si="73">K267+O267</f>
        <v>0</v>
      </c>
      <c r="H267" s="389">
        <f t="shared" si="73"/>
        <v>0</v>
      </c>
      <c r="I267" s="389">
        <f t="shared" si="73"/>
        <v>0</v>
      </c>
      <c r="J267" s="389">
        <f t="shared" si="73"/>
        <v>0</v>
      </c>
      <c r="K267" s="390">
        <f>K269</f>
        <v>0</v>
      </c>
      <c r="L267" s="390">
        <f t="shared" ref="L267:R267" si="74">L269</f>
        <v>0</v>
      </c>
      <c r="M267" s="390">
        <f t="shared" si="74"/>
        <v>0</v>
      </c>
      <c r="N267" s="390">
        <f t="shared" si="74"/>
        <v>0</v>
      </c>
      <c r="O267" s="390">
        <f t="shared" si="74"/>
        <v>0</v>
      </c>
      <c r="P267" s="390">
        <f t="shared" si="74"/>
        <v>0</v>
      </c>
      <c r="Q267" s="390">
        <f t="shared" si="74"/>
        <v>0</v>
      </c>
      <c r="R267" s="390">
        <f t="shared" si="74"/>
        <v>0</v>
      </c>
    </row>
    <row r="268" spans="1:18" ht="12" hidden="1" customHeight="1">
      <c r="A268" s="391"/>
      <c r="B268" s="378"/>
      <c r="C268" s="392"/>
      <c r="D268" s="393"/>
      <c r="E268" s="387" t="s">
        <v>194</v>
      </c>
      <c r="F268" s="398" t="s">
        <v>526</v>
      </c>
      <c r="G268" s="389"/>
      <c r="H268" s="389"/>
      <c r="I268" s="389"/>
      <c r="J268" s="389"/>
      <c r="K268" s="390"/>
      <c r="L268" s="390"/>
      <c r="M268" s="390"/>
      <c r="N268" s="390"/>
      <c r="O268" s="390"/>
      <c r="P268" s="390"/>
      <c r="Q268" s="390"/>
      <c r="R268" s="390"/>
    </row>
    <row r="269" spans="1:18" ht="12" hidden="1" customHeight="1">
      <c r="A269" s="391">
        <v>2971</v>
      </c>
      <c r="B269" s="417" t="s">
        <v>490</v>
      </c>
      <c r="C269" s="401" t="s">
        <v>229</v>
      </c>
      <c r="D269" s="402" t="s">
        <v>13</v>
      </c>
      <c r="E269" s="387" t="s">
        <v>524</v>
      </c>
      <c r="F269" s="398"/>
      <c r="G269" s="389">
        <f t="shared" si="73"/>
        <v>0</v>
      </c>
      <c r="H269" s="389">
        <f t="shared" si="73"/>
        <v>0</v>
      </c>
      <c r="I269" s="389">
        <f t="shared" si="73"/>
        <v>0</v>
      </c>
      <c r="J269" s="389">
        <f t="shared" si="73"/>
        <v>0</v>
      </c>
      <c r="K269" s="390"/>
      <c r="L269" s="390"/>
      <c r="M269" s="390"/>
      <c r="N269" s="399"/>
      <c r="O269" s="399"/>
      <c r="P269" s="399"/>
      <c r="Q269" s="399"/>
      <c r="R269" s="399"/>
    </row>
    <row r="270" spans="1:18" ht="12" hidden="1" customHeight="1">
      <c r="A270" s="391">
        <v>2980</v>
      </c>
      <c r="B270" s="415" t="s">
        <v>490</v>
      </c>
      <c r="C270" s="392" t="s">
        <v>231</v>
      </c>
      <c r="D270" s="393" t="s">
        <v>188</v>
      </c>
      <c r="E270" s="394" t="s">
        <v>527</v>
      </c>
      <c r="F270" s="410" t="s">
        <v>526</v>
      </c>
      <c r="G270" s="389">
        <f t="shared" si="73"/>
        <v>0</v>
      </c>
      <c r="H270" s="389">
        <f t="shared" si="73"/>
        <v>0</v>
      </c>
      <c r="I270" s="389">
        <f t="shared" si="73"/>
        <v>0</v>
      </c>
      <c r="J270" s="389">
        <f t="shared" si="73"/>
        <v>0</v>
      </c>
      <c r="K270" s="390">
        <f>K272</f>
        <v>0</v>
      </c>
      <c r="L270" s="390">
        <f t="shared" ref="L270:R270" si="75">L272</f>
        <v>0</v>
      </c>
      <c r="M270" s="390">
        <f t="shared" si="75"/>
        <v>0</v>
      </c>
      <c r="N270" s="390">
        <f t="shared" si="75"/>
        <v>0</v>
      </c>
      <c r="O270" s="390">
        <f t="shared" si="75"/>
        <v>0</v>
      </c>
      <c r="P270" s="390">
        <f t="shared" si="75"/>
        <v>0</v>
      </c>
      <c r="Q270" s="390">
        <f t="shared" si="75"/>
        <v>0</v>
      </c>
      <c r="R270" s="390">
        <f t="shared" si="75"/>
        <v>0</v>
      </c>
    </row>
    <row r="271" spans="1:18" ht="12" hidden="1" customHeight="1">
      <c r="A271" s="391"/>
      <c r="B271" s="378"/>
      <c r="C271" s="392"/>
      <c r="D271" s="393"/>
      <c r="E271" s="387" t="s">
        <v>194</v>
      </c>
      <c r="F271" s="398" t="s">
        <v>528</v>
      </c>
      <c r="G271" s="389"/>
      <c r="H271" s="389"/>
      <c r="I271" s="389"/>
      <c r="J271" s="389"/>
      <c r="K271" s="390"/>
      <c r="L271" s="390"/>
      <c r="M271" s="390"/>
      <c r="N271" s="390"/>
      <c r="O271" s="390"/>
      <c r="P271" s="390"/>
      <c r="Q271" s="390"/>
      <c r="R271" s="390"/>
    </row>
    <row r="272" spans="1:18" ht="12" hidden="1" customHeight="1">
      <c r="A272" s="391">
        <v>2981</v>
      </c>
      <c r="B272" s="417" t="s">
        <v>490</v>
      </c>
      <c r="C272" s="401" t="s">
        <v>231</v>
      </c>
      <c r="D272" s="402" t="s">
        <v>13</v>
      </c>
      <c r="E272" s="387" t="s">
        <v>527</v>
      </c>
      <c r="F272" s="398"/>
      <c r="G272" s="389">
        <f t="shared" si="73"/>
        <v>0</v>
      </c>
      <c r="H272" s="389">
        <f t="shared" si="73"/>
        <v>0</v>
      </c>
      <c r="I272" s="389">
        <f t="shared" si="73"/>
        <v>0</v>
      </c>
      <c r="J272" s="389">
        <f t="shared" si="73"/>
        <v>0</v>
      </c>
      <c r="K272" s="390"/>
      <c r="L272" s="390"/>
      <c r="M272" s="390"/>
      <c r="N272" s="399"/>
      <c r="O272" s="399"/>
      <c r="P272" s="399"/>
      <c r="Q272" s="399"/>
      <c r="R272" s="399"/>
    </row>
    <row r="273" spans="1:18" ht="48.75" customHeight="1">
      <c r="A273" s="412">
        <v>3000</v>
      </c>
      <c r="B273" s="415" t="s">
        <v>529</v>
      </c>
      <c r="C273" s="392" t="s">
        <v>188</v>
      </c>
      <c r="D273" s="393" t="s">
        <v>188</v>
      </c>
      <c r="E273" s="416" t="s">
        <v>530</v>
      </c>
      <c r="F273" s="410" t="s">
        <v>531</v>
      </c>
      <c r="G273" s="372">
        <f t="shared" si="73"/>
        <v>1550</v>
      </c>
      <c r="H273" s="372">
        <f t="shared" si="73"/>
        <v>2800</v>
      </c>
      <c r="I273" s="372">
        <f t="shared" si="73"/>
        <v>3650</v>
      </c>
      <c r="J273" s="372">
        <f t="shared" si="73"/>
        <v>4900</v>
      </c>
      <c r="K273" s="404">
        <f>K275+K279+K282+K285+K288+K291+K294+K297+K301</f>
        <v>1550</v>
      </c>
      <c r="L273" s="404">
        <f t="shared" ref="L273:R273" si="76">L275+L279+L282+L285+L288+L291+L294+L297+L301</f>
        <v>2800</v>
      </c>
      <c r="M273" s="404">
        <f t="shared" si="76"/>
        <v>3650</v>
      </c>
      <c r="N273" s="404">
        <f t="shared" si="76"/>
        <v>4900</v>
      </c>
      <c r="O273" s="404">
        <f t="shared" si="76"/>
        <v>0</v>
      </c>
      <c r="P273" s="404">
        <f t="shared" si="76"/>
        <v>0</v>
      </c>
      <c r="Q273" s="404">
        <f t="shared" si="76"/>
        <v>0</v>
      </c>
      <c r="R273" s="404">
        <f t="shared" si="76"/>
        <v>0</v>
      </c>
    </row>
    <row r="274" spans="1:18" ht="12.75" customHeight="1">
      <c r="A274" s="386"/>
      <c r="B274" s="378"/>
      <c r="C274" s="379"/>
      <c r="D274" s="380"/>
      <c r="E274" s="387" t="s">
        <v>191</v>
      </c>
      <c r="F274" s="413" t="s">
        <v>532</v>
      </c>
      <c r="G274" s="372"/>
      <c r="H274" s="372"/>
      <c r="I274" s="372"/>
      <c r="J274" s="372"/>
      <c r="K274" s="372"/>
      <c r="L274" s="372"/>
      <c r="M274" s="372"/>
      <c r="N274" s="372"/>
      <c r="O274" s="372"/>
      <c r="P274" s="372"/>
      <c r="Q274" s="372"/>
      <c r="R274" s="372"/>
    </row>
    <row r="275" spans="1:18" ht="12" hidden="1" customHeight="1">
      <c r="A275" s="391">
        <v>3010</v>
      </c>
      <c r="B275" s="415" t="s">
        <v>529</v>
      </c>
      <c r="C275" s="392" t="s">
        <v>13</v>
      </c>
      <c r="D275" s="393" t="s">
        <v>188</v>
      </c>
      <c r="E275" s="394" t="s">
        <v>533</v>
      </c>
      <c r="F275" s="388"/>
      <c r="G275" s="372">
        <f t="shared" si="73"/>
        <v>0</v>
      </c>
      <c r="H275" s="372">
        <f t="shared" si="73"/>
        <v>0</v>
      </c>
      <c r="I275" s="372">
        <f t="shared" si="73"/>
        <v>0</v>
      </c>
      <c r="J275" s="372">
        <f t="shared" si="73"/>
        <v>0</v>
      </c>
      <c r="K275" s="404">
        <f>K277+K278</f>
        <v>0</v>
      </c>
      <c r="L275" s="404">
        <f t="shared" ref="L275:R275" si="77">L277+L278</f>
        <v>0</v>
      </c>
      <c r="M275" s="404">
        <f t="shared" si="77"/>
        <v>0</v>
      </c>
      <c r="N275" s="404">
        <f t="shared" si="77"/>
        <v>0</v>
      </c>
      <c r="O275" s="404">
        <f t="shared" si="77"/>
        <v>0</v>
      </c>
      <c r="P275" s="404">
        <f t="shared" si="77"/>
        <v>0</v>
      </c>
      <c r="Q275" s="404">
        <f t="shared" si="77"/>
        <v>0</v>
      </c>
      <c r="R275" s="404">
        <f t="shared" si="77"/>
        <v>0</v>
      </c>
    </row>
    <row r="276" spans="1:18" ht="12" hidden="1" customHeight="1">
      <c r="A276" s="391"/>
      <c r="B276" s="378"/>
      <c r="C276" s="392"/>
      <c r="D276" s="393"/>
      <c r="E276" s="387" t="s">
        <v>194</v>
      </c>
      <c r="F276" s="398" t="s">
        <v>534</v>
      </c>
      <c r="G276" s="372"/>
      <c r="H276" s="372"/>
      <c r="I276" s="372"/>
      <c r="J276" s="372"/>
      <c r="K276" s="404"/>
      <c r="L276" s="404"/>
      <c r="M276" s="404"/>
      <c r="N276" s="404"/>
      <c r="O276" s="404"/>
      <c r="P276" s="404"/>
      <c r="Q276" s="404"/>
      <c r="R276" s="404"/>
    </row>
    <row r="277" spans="1:18" ht="12" hidden="1" customHeight="1">
      <c r="A277" s="391">
        <v>3011</v>
      </c>
      <c r="B277" s="417" t="s">
        <v>529</v>
      </c>
      <c r="C277" s="401" t="s">
        <v>13</v>
      </c>
      <c r="D277" s="402" t="s">
        <v>13</v>
      </c>
      <c r="E277" s="387" t="s">
        <v>535</v>
      </c>
      <c r="F277" s="398"/>
      <c r="G277" s="372">
        <f t="shared" si="73"/>
        <v>0</v>
      </c>
      <c r="H277" s="372">
        <f t="shared" si="73"/>
        <v>0</v>
      </c>
      <c r="I277" s="372">
        <f t="shared" si="73"/>
        <v>0</v>
      </c>
      <c r="J277" s="372">
        <f t="shared" si="73"/>
        <v>0</v>
      </c>
      <c r="K277" s="404"/>
      <c r="L277" s="404"/>
      <c r="M277" s="404"/>
      <c r="N277" s="409"/>
      <c r="O277" s="409"/>
      <c r="P277" s="409"/>
      <c r="Q277" s="409"/>
      <c r="R277" s="409"/>
    </row>
    <row r="278" spans="1:18" ht="12" hidden="1" customHeight="1">
      <c r="A278" s="391">
        <v>3012</v>
      </c>
      <c r="B278" s="417" t="s">
        <v>529</v>
      </c>
      <c r="C278" s="401" t="s">
        <v>13</v>
      </c>
      <c r="D278" s="402" t="s">
        <v>182</v>
      </c>
      <c r="E278" s="387" t="s">
        <v>536</v>
      </c>
      <c r="F278" s="410" t="s">
        <v>537</v>
      </c>
      <c r="G278" s="372">
        <f t="shared" si="73"/>
        <v>0</v>
      </c>
      <c r="H278" s="372">
        <f t="shared" si="73"/>
        <v>0</v>
      </c>
      <c r="I278" s="372">
        <f t="shared" si="73"/>
        <v>0</v>
      </c>
      <c r="J278" s="372">
        <f t="shared" si="73"/>
        <v>0</v>
      </c>
      <c r="K278" s="404"/>
      <c r="L278" s="404"/>
      <c r="M278" s="404"/>
      <c r="N278" s="404"/>
      <c r="O278" s="404"/>
      <c r="P278" s="404"/>
      <c r="Q278" s="404"/>
      <c r="R278" s="404"/>
    </row>
    <row r="279" spans="1:18" ht="12" hidden="1" customHeight="1">
      <c r="A279" s="391">
        <v>3020</v>
      </c>
      <c r="B279" s="415" t="s">
        <v>529</v>
      </c>
      <c r="C279" s="392" t="s">
        <v>182</v>
      </c>
      <c r="D279" s="393" t="s">
        <v>188</v>
      </c>
      <c r="E279" s="394" t="s">
        <v>538</v>
      </c>
      <c r="F279" s="410" t="s">
        <v>539</v>
      </c>
      <c r="G279" s="372">
        <f t="shared" si="73"/>
        <v>0</v>
      </c>
      <c r="H279" s="372">
        <f t="shared" si="73"/>
        <v>0</v>
      </c>
      <c r="I279" s="372">
        <f t="shared" si="73"/>
        <v>0</v>
      </c>
      <c r="J279" s="372">
        <f t="shared" si="73"/>
        <v>0</v>
      </c>
      <c r="K279" s="404">
        <f>K281</f>
        <v>0</v>
      </c>
      <c r="L279" s="404">
        <f t="shared" ref="L279:R279" si="78">L281</f>
        <v>0</v>
      </c>
      <c r="M279" s="404">
        <f t="shared" si="78"/>
        <v>0</v>
      </c>
      <c r="N279" s="404">
        <f t="shared" si="78"/>
        <v>0</v>
      </c>
      <c r="O279" s="404">
        <f t="shared" si="78"/>
        <v>0</v>
      </c>
      <c r="P279" s="404">
        <f t="shared" si="78"/>
        <v>0</v>
      </c>
      <c r="Q279" s="404">
        <f t="shared" si="78"/>
        <v>0</v>
      </c>
      <c r="R279" s="404">
        <f t="shared" si="78"/>
        <v>0</v>
      </c>
    </row>
    <row r="280" spans="1:18" ht="12" hidden="1" customHeight="1">
      <c r="A280" s="391"/>
      <c r="B280" s="378"/>
      <c r="C280" s="392"/>
      <c r="D280" s="393"/>
      <c r="E280" s="387" t="s">
        <v>194</v>
      </c>
      <c r="F280" s="398" t="s">
        <v>540</v>
      </c>
      <c r="G280" s="372"/>
      <c r="H280" s="372"/>
      <c r="I280" s="372"/>
      <c r="J280" s="372"/>
      <c r="K280" s="404"/>
      <c r="L280" s="404"/>
      <c r="M280" s="404"/>
      <c r="N280" s="404"/>
      <c r="O280" s="404"/>
      <c r="P280" s="404"/>
      <c r="Q280" s="404"/>
      <c r="R280" s="404"/>
    </row>
    <row r="281" spans="1:18" ht="12" hidden="1" customHeight="1">
      <c r="A281" s="391">
        <v>3021</v>
      </c>
      <c r="B281" s="417" t="s">
        <v>529</v>
      </c>
      <c r="C281" s="401" t="s">
        <v>182</v>
      </c>
      <c r="D281" s="402" t="s">
        <v>13</v>
      </c>
      <c r="E281" s="387" t="s">
        <v>538</v>
      </c>
      <c r="F281" s="398"/>
      <c r="G281" s="372">
        <f t="shared" si="73"/>
        <v>0</v>
      </c>
      <c r="H281" s="372">
        <f t="shared" si="73"/>
        <v>0</v>
      </c>
      <c r="I281" s="372">
        <f t="shared" si="73"/>
        <v>0</v>
      </c>
      <c r="J281" s="372">
        <f t="shared" si="73"/>
        <v>0</v>
      </c>
      <c r="K281" s="404"/>
      <c r="L281" s="404"/>
      <c r="M281" s="404"/>
      <c r="N281" s="409"/>
      <c r="O281" s="409"/>
      <c r="P281" s="409"/>
      <c r="Q281" s="409"/>
      <c r="R281" s="409"/>
    </row>
    <row r="282" spans="1:18" ht="12" hidden="1" customHeight="1">
      <c r="A282" s="391">
        <v>3030</v>
      </c>
      <c r="B282" s="415" t="s">
        <v>529</v>
      </c>
      <c r="C282" s="392" t="s">
        <v>183</v>
      </c>
      <c r="D282" s="393" t="s">
        <v>188</v>
      </c>
      <c r="E282" s="394" t="s">
        <v>541</v>
      </c>
      <c r="F282" s="410" t="s">
        <v>542</v>
      </c>
      <c r="G282" s="372">
        <f t="shared" si="73"/>
        <v>0</v>
      </c>
      <c r="H282" s="372">
        <f t="shared" si="73"/>
        <v>0</v>
      </c>
      <c r="I282" s="372">
        <f t="shared" si="73"/>
        <v>0</v>
      </c>
      <c r="J282" s="372">
        <f t="shared" si="73"/>
        <v>0</v>
      </c>
      <c r="K282" s="404">
        <f>K284</f>
        <v>0</v>
      </c>
      <c r="L282" s="404">
        <f t="shared" ref="L282:R282" si="79">L284</f>
        <v>0</v>
      </c>
      <c r="M282" s="404">
        <f t="shared" si="79"/>
        <v>0</v>
      </c>
      <c r="N282" s="404">
        <f t="shared" si="79"/>
        <v>0</v>
      </c>
      <c r="O282" s="404">
        <f t="shared" si="79"/>
        <v>0</v>
      </c>
      <c r="P282" s="404">
        <f t="shared" si="79"/>
        <v>0</v>
      </c>
      <c r="Q282" s="404">
        <f t="shared" si="79"/>
        <v>0</v>
      </c>
      <c r="R282" s="404">
        <f t="shared" si="79"/>
        <v>0</v>
      </c>
    </row>
    <row r="283" spans="1:18" ht="12" hidden="1" customHeight="1">
      <c r="A283" s="391"/>
      <c r="B283" s="378"/>
      <c r="C283" s="392"/>
      <c r="D283" s="393"/>
      <c r="E283" s="387" t="s">
        <v>194</v>
      </c>
      <c r="F283" s="398" t="s">
        <v>543</v>
      </c>
      <c r="G283" s="372"/>
      <c r="H283" s="372"/>
      <c r="I283" s="372"/>
      <c r="J283" s="372"/>
      <c r="K283" s="404"/>
      <c r="L283" s="404"/>
      <c r="M283" s="404"/>
      <c r="N283" s="404"/>
      <c r="O283" s="404"/>
      <c r="P283" s="404"/>
      <c r="Q283" s="404"/>
      <c r="R283" s="404"/>
    </row>
    <row r="284" spans="1:18" ht="12" hidden="1" customHeight="1">
      <c r="A284" s="391">
        <v>3031</v>
      </c>
      <c r="B284" s="417" t="s">
        <v>529</v>
      </c>
      <c r="C284" s="401" t="s">
        <v>183</v>
      </c>
      <c r="D284" s="402" t="s">
        <v>13</v>
      </c>
      <c r="E284" s="387" t="s">
        <v>541</v>
      </c>
      <c r="F284" s="398"/>
      <c r="G284" s="372">
        <f t="shared" si="73"/>
        <v>0</v>
      </c>
      <c r="H284" s="372">
        <f t="shared" si="73"/>
        <v>0</v>
      </c>
      <c r="I284" s="372">
        <f t="shared" si="73"/>
        <v>0</v>
      </c>
      <c r="J284" s="372">
        <f t="shared" si="73"/>
        <v>0</v>
      </c>
      <c r="K284" s="404"/>
      <c r="L284" s="404"/>
      <c r="M284" s="404"/>
      <c r="N284" s="409"/>
      <c r="O284" s="409"/>
      <c r="P284" s="409"/>
      <c r="Q284" s="409"/>
      <c r="R284" s="409"/>
    </row>
    <row r="285" spans="1:18" ht="12" hidden="1" customHeight="1">
      <c r="A285" s="391">
        <v>3040</v>
      </c>
      <c r="B285" s="415" t="s">
        <v>529</v>
      </c>
      <c r="C285" s="392" t="s">
        <v>184</v>
      </c>
      <c r="D285" s="393" t="s">
        <v>188</v>
      </c>
      <c r="E285" s="394" t="s">
        <v>544</v>
      </c>
      <c r="F285" s="398"/>
      <c r="G285" s="372">
        <f t="shared" si="73"/>
        <v>0</v>
      </c>
      <c r="H285" s="372">
        <f t="shared" si="73"/>
        <v>0</v>
      </c>
      <c r="I285" s="372">
        <f t="shared" si="73"/>
        <v>0</v>
      </c>
      <c r="J285" s="372">
        <f t="shared" si="73"/>
        <v>0</v>
      </c>
      <c r="K285" s="409">
        <f>K287</f>
        <v>0</v>
      </c>
      <c r="L285" s="409">
        <f t="shared" ref="L285:R285" si="80">L287</f>
        <v>0</v>
      </c>
      <c r="M285" s="409">
        <f t="shared" si="80"/>
        <v>0</v>
      </c>
      <c r="N285" s="409">
        <f t="shared" si="80"/>
        <v>0</v>
      </c>
      <c r="O285" s="409">
        <f t="shared" si="80"/>
        <v>0</v>
      </c>
      <c r="P285" s="409">
        <f t="shared" si="80"/>
        <v>0</v>
      </c>
      <c r="Q285" s="409">
        <f t="shared" si="80"/>
        <v>0</v>
      </c>
      <c r="R285" s="409">
        <f t="shared" si="80"/>
        <v>0</v>
      </c>
    </row>
    <row r="286" spans="1:18" ht="12" hidden="1" customHeight="1">
      <c r="A286" s="391"/>
      <c r="B286" s="378"/>
      <c r="C286" s="392"/>
      <c r="D286" s="393"/>
      <c r="E286" s="387" t="s">
        <v>194</v>
      </c>
      <c r="F286" s="398" t="s">
        <v>545</v>
      </c>
      <c r="G286" s="372"/>
      <c r="H286" s="372"/>
      <c r="I286" s="372"/>
      <c r="J286" s="372"/>
      <c r="K286" s="404"/>
      <c r="L286" s="404"/>
      <c r="M286" s="404"/>
      <c r="N286" s="404"/>
      <c r="O286" s="404"/>
      <c r="P286" s="404"/>
      <c r="Q286" s="404"/>
      <c r="R286" s="404"/>
    </row>
    <row r="287" spans="1:18" ht="12" hidden="1" customHeight="1">
      <c r="A287" s="391">
        <v>3041</v>
      </c>
      <c r="B287" s="417" t="s">
        <v>529</v>
      </c>
      <c r="C287" s="401" t="s">
        <v>184</v>
      </c>
      <c r="D287" s="402" t="s">
        <v>13</v>
      </c>
      <c r="E287" s="387" t="s">
        <v>544</v>
      </c>
      <c r="F287" s="398"/>
      <c r="G287" s="372">
        <f t="shared" si="73"/>
        <v>0</v>
      </c>
      <c r="H287" s="372">
        <f t="shared" si="73"/>
        <v>0</v>
      </c>
      <c r="I287" s="372">
        <f t="shared" si="73"/>
        <v>0</v>
      </c>
      <c r="J287" s="372">
        <f t="shared" si="73"/>
        <v>0</v>
      </c>
      <c r="K287" s="404"/>
      <c r="L287" s="404"/>
      <c r="M287" s="404"/>
      <c r="N287" s="409"/>
      <c r="O287" s="409"/>
      <c r="P287" s="409"/>
      <c r="Q287" s="409"/>
      <c r="R287" s="409"/>
    </row>
    <row r="288" spans="1:18" ht="12" hidden="1" customHeight="1">
      <c r="A288" s="391">
        <v>3050</v>
      </c>
      <c r="B288" s="415" t="s">
        <v>529</v>
      </c>
      <c r="C288" s="392" t="s">
        <v>219</v>
      </c>
      <c r="D288" s="393" t="s">
        <v>188</v>
      </c>
      <c r="E288" s="394" t="s">
        <v>546</v>
      </c>
      <c r="F288" s="410" t="s">
        <v>547</v>
      </c>
      <c r="G288" s="372">
        <f t="shared" si="73"/>
        <v>0</v>
      </c>
      <c r="H288" s="372">
        <f t="shared" si="73"/>
        <v>0</v>
      </c>
      <c r="I288" s="372">
        <f t="shared" si="73"/>
        <v>0</v>
      </c>
      <c r="J288" s="372">
        <f t="shared" si="73"/>
        <v>0</v>
      </c>
      <c r="K288" s="404">
        <f>K290</f>
        <v>0</v>
      </c>
      <c r="L288" s="404">
        <f t="shared" ref="L288:R288" si="81">L290</f>
        <v>0</v>
      </c>
      <c r="M288" s="404">
        <f t="shared" si="81"/>
        <v>0</v>
      </c>
      <c r="N288" s="404">
        <f t="shared" si="81"/>
        <v>0</v>
      </c>
      <c r="O288" s="404">
        <f t="shared" si="81"/>
        <v>0</v>
      </c>
      <c r="P288" s="404">
        <f t="shared" si="81"/>
        <v>0</v>
      </c>
      <c r="Q288" s="404">
        <f t="shared" si="81"/>
        <v>0</v>
      </c>
      <c r="R288" s="404">
        <f t="shared" si="81"/>
        <v>0</v>
      </c>
    </row>
    <row r="289" spans="1:18" ht="12" hidden="1" customHeight="1">
      <c r="A289" s="391"/>
      <c r="B289" s="378"/>
      <c r="C289" s="392"/>
      <c r="D289" s="393"/>
      <c r="E289" s="387" t="s">
        <v>194</v>
      </c>
      <c r="F289" s="398" t="s">
        <v>548</v>
      </c>
      <c r="G289" s="372"/>
      <c r="H289" s="372"/>
      <c r="I289" s="372"/>
      <c r="J289" s="372"/>
      <c r="K289" s="404"/>
      <c r="L289" s="404"/>
      <c r="M289" s="404"/>
      <c r="N289" s="404"/>
      <c r="O289" s="404"/>
      <c r="P289" s="404"/>
      <c r="Q289" s="404"/>
      <c r="R289" s="404"/>
    </row>
    <row r="290" spans="1:18" ht="12" hidden="1" customHeight="1">
      <c r="A290" s="391">
        <v>3051</v>
      </c>
      <c r="B290" s="417" t="s">
        <v>529</v>
      </c>
      <c r="C290" s="401" t="s">
        <v>219</v>
      </c>
      <c r="D290" s="402" t="s">
        <v>13</v>
      </c>
      <c r="E290" s="387" t="s">
        <v>546</v>
      </c>
      <c r="F290" s="398"/>
      <c r="G290" s="372">
        <f t="shared" si="73"/>
        <v>0</v>
      </c>
      <c r="H290" s="372">
        <f t="shared" si="73"/>
        <v>0</v>
      </c>
      <c r="I290" s="372">
        <f t="shared" si="73"/>
        <v>0</v>
      </c>
      <c r="J290" s="372">
        <f t="shared" si="73"/>
        <v>0</v>
      </c>
      <c r="K290" s="404"/>
      <c r="L290" s="404"/>
      <c r="M290" s="404"/>
      <c r="N290" s="409"/>
      <c r="O290" s="409"/>
      <c r="P290" s="409"/>
      <c r="Q290" s="409"/>
      <c r="R290" s="409"/>
    </row>
    <row r="291" spans="1:18" ht="12" hidden="1" customHeight="1">
      <c r="A291" s="391">
        <v>3060</v>
      </c>
      <c r="B291" s="415" t="s">
        <v>529</v>
      </c>
      <c r="C291" s="392" t="s">
        <v>224</v>
      </c>
      <c r="D291" s="393" t="s">
        <v>188</v>
      </c>
      <c r="E291" s="394" t="s">
        <v>549</v>
      </c>
      <c r="F291" s="410" t="s">
        <v>548</v>
      </c>
      <c r="G291" s="372">
        <f t="shared" si="73"/>
        <v>0</v>
      </c>
      <c r="H291" s="372">
        <f t="shared" si="73"/>
        <v>0</v>
      </c>
      <c r="I291" s="372">
        <f t="shared" si="73"/>
        <v>0</v>
      </c>
      <c r="J291" s="372">
        <f t="shared" si="73"/>
        <v>0</v>
      </c>
      <c r="K291" s="404">
        <f>K293</f>
        <v>0</v>
      </c>
      <c r="L291" s="404">
        <f t="shared" ref="L291:R291" si="82">L293</f>
        <v>0</v>
      </c>
      <c r="M291" s="404">
        <f t="shared" si="82"/>
        <v>0</v>
      </c>
      <c r="N291" s="404">
        <f t="shared" si="82"/>
        <v>0</v>
      </c>
      <c r="O291" s="404">
        <f t="shared" si="82"/>
        <v>0</v>
      </c>
      <c r="P291" s="404">
        <f t="shared" si="82"/>
        <v>0</v>
      </c>
      <c r="Q291" s="404">
        <f t="shared" si="82"/>
        <v>0</v>
      </c>
      <c r="R291" s="404">
        <f t="shared" si="82"/>
        <v>0</v>
      </c>
    </row>
    <row r="292" spans="1:18" ht="12" hidden="1" customHeight="1">
      <c r="A292" s="391"/>
      <c r="B292" s="378"/>
      <c r="C292" s="392"/>
      <c r="D292" s="393"/>
      <c r="E292" s="387" t="s">
        <v>194</v>
      </c>
      <c r="F292" s="398" t="s">
        <v>550</v>
      </c>
      <c r="G292" s="372"/>
      <c r="H292" s="372"/>
      <c r="I292" s="372"/>
      <c r="J292" s="372"/>
      <c r="K292" s="404"/>
      <c r="L292" s="404"/>
      <c r="M292" s="404"/>
      <c r="N292" s="404"/>
      <c r="O292" s="404"/>
      <c r="P292" s="404"/>
      <c r="Q292" s="404"/>
      <c r="R292" s="404"/>
    </row>
    <row r="293" spans="1:18" ht="12" hidden="1" customHeight="1">
      <c r="A293" s="391">
        <v>3061</v>
      </c>
      <c r="B293" s="417" t="s">
        <v>529</v>
      </c>
      <c r="C293" s="401" t="s">
        <v>224</v>
      </c>
      <c r="D293" s="402" t="s">
        <v>13</v>
      </c>
      <c r="E293" s="387" t="s">
        <v>549</v>
      </c>
      <c r="F293" s="398"/>
      <c r="G293" s="372">
        <f t="shared" si="73"/>
        <v>0</v>
      </c>
      <c r="H293" s="372">
        <f t="shared" si="73"/>
        <v>0</v>
      </c>
      <c r="I293" s="372">
        <f t="shared" si="73"/>
        <v>0</v>
      </c>
      <c r="J293" s="372">
        <f t="shared" si="73"/>
        <v>0</v>
      </c>
      <c r="K293" s="404"/>
      <c r="L293" s="404"/>
      <c r="M293" s="404"/>
      <c r="N293" s="409"/>
      <c r="O293" s="409"/>
      <c r="P293" s="409"/>
      <c r="Q293" s="409"/>
      <c r="R293" s="409"/>
    </row>
    <row r="294" spans="1:18" ht="29.25" customHeight="1">
      <c r="A294" s="391">
        <v>3070</v>
      </c>
      <c r="B294" s="415" t="s">
        <v>529</v>
      </c>
      <c r="C294" s="392" t="s">
        <v>229</v>
      </c>
      <c r="D294" s="393" t="s">
        <v>188</v>
      </c>
      <c r="E294" s="394" t="s">
        <v>551</v>
      </c>
      <c r="F294" s="410" t="s">
        <v>550</v>
      </c>
      <c r="G294" s="372">
        <f t="shared" si="73"/>
        <v>1550</v>
      </c>
      <c r="H294" s="372">
        <f t="shared" si="73"/>
        <v>2800</v>
      </c>
      <c r="I294" s="372">
        <f t="shared" si="73"/>
        <v>3650</v>
      </c>
      <c r="J294" s="372">
        <f t="shared" si="73"/>
        <v>4900</v>
      </c>
      <c r="K294" s="404">
        <f>K296</f>
        <v>1550</v>
      </c>
      <c r="L294" s="404">
        <f t="shared" ref="L294:R294" si="83">L296</f>
        <v>2800</v>
      </c>
      <c r="M294" s="404">
        <f t="shared" si="83"/>
        <v>3650</v>
      </c>
      <c r="N294" s="404">
        <f t="shared" si="83"/>
        <v>4900</v>
      </c>
      <c r="O294" s="404">
        <f t="shared" si="83"/>
        <v>0</v>
      </c>
      <c r="P294" s="404">
        <f t="shared" si="83"/>
        <v>0</v>
      </c>
      <c r="Q294" s="404">
        <f t="shared" si="83"/>
        <v>0</v>
      </c>
      <c r="R294" s="404">
        <f t="shared" si="83"/>
        <v>0</v>
      </c>
    </row>
    <row r="295" spans="1:18" ht="9.75" customHeight="1">
      <c r="A295" s="391"/>
      <c r="B295" s="378"/>
      <c r="C295" s="392"/>
      <c r="D295" s="393"/>
      <c r="E295" s="387" t="s">
        <v>194</v>
      </c>
      <c r="F295" s="398" t="s">
        <v>552</v>
      </c>
      <c r="G295" s="372"/>
      <c r="H295" s="372"/>
      <c r="I295" s="372"/>
      <c r="J295" s="372"/>
      <c r="K295" s="404"/>
      <c r="L295" s="404"/>
      <c r="M295" s="404"/>
      <c r="N295" s="404"/>
      <c r="O295" s="404"/>
      <c r="P295" s="404"/>
      <c r="Q295" s="404"/>
      <c r="R295" s="404"/>
    </row>
    <row r="296" spans="1:18" ht="15.75" customHeight="1">
      <c r="A296" s="391">
        <v>3071</v>
      </c>
      <c r="B296" s="417" t="s">
        <v>529</v>
      </c>
      <c r="C296" s="401" t="s">
        <v>229</v>
      </c>
      <c r="D296" s="402" t="s">
        <v>13</v>
      </c>
      <c r="E296" s="387" t="s">
        <v>551</v>
      </c>
      <c r="F296" s="398"/>
      <c r="G296" s="372">
        <f t="shared" si="73"/>
        <v>1550</v>
      </c>
      <c r="H296" s="372">
        <f t="shared" si="73"/>
        <v>2800</v>
      </c>
      <c r="I296" s="372">
        <f t="shared" si="73"/>
        <v>3650</v>
      </c>
      <c r="J296" s="372">
        <f t="shared" si="73"/>
        <v>4900</v>
      </c>
      <c r="K296" s="404">
        <f>'[1]soc ogn'!G32+'[1]nvir. b`h'!G133</f>
        <v>1550</v>
      </c>
      <c r="L296" s="404">
        <f>'[1]soc ogn'!H32+'[1]nvir. b`h'!H133</f>
        <v>2800</v>
      </c>
      <c r="M296" s="404">
        <f>'[1]soc ogn'!I32+'[1]nvir. b`h'!I32</f>
        <v>3650</v>
      </c>
      <c r="N296" s="404">
        <f>'[1]soc ogn'!J32+'[1]nvir. b`h'!F32</f>
        <v>4900</v>
      </c>
      <c r="O296" s="409">
        <f>'[1]soc ogn'!G150</f>
        <v>0</v>
      </c>
      <c r="P296" s="409">
        <f>'[1]soc ogn'!H150</f>
        <v>0</v>
      </c>
      <c r="Q296" s="409">
        <f>'[1]soc ogn'!I150</f>
        <v>0</v>
      </c>
      <c r="R296" s="409">
        <f>'[1]soc ogn'!J150</f>
        <v>0</v>
      </c>
    </row>
    <row r="297" spans="1:18" ht="12" hidden="1" customHeight="1">
      <c r="A297" s="391">
        <v>3080</v>
      </c>
      <c r="B297" s="415" t="s">
        <v>529</v>
      </c>
      <c r="C297" s="392" t="s">
        <v>231</v>
      </c>
      <c r="D297" s="393" t="s">
        <v>188</v>
      </c>
      <c r="E297" s="394" t="s">
        <v>553</v>
      </c>
      <c r="F297" s="410" t="s">
        <v>554</v>
      </c>
      <c r="G297" s="389">
        <f t="shared" si="73"/>
        <v>0</v>
      </c>
      <c r="H297" s="389">
        <f t="shared" si="73"/>
        <v>0</v>
      </c>
      <c r="I297" s="389">
        <f t="shared" si="73"/>
        <v>0</v>
      </c>
      <c r="J297" s="389">
        <f t="shared" si="73"/>
        <v>0</v>
      </c>
      <c r="K297" s="390">
        <f>K299</f>
        <v>0</v>
      </c>
      <c r="L297" s="390">
        <f t="shared" ref="L297:R297" si="84">L299</f>
        <v>0</v>
      </c>
      <c r="M297" s="390">
        <f t="shared" si="84"/>
        <v>0</v>
      </c>
      <c r="N297" s="390">
        <f t="shared" si="84"/>
        <v>0</v>
      </c>
      <c r="O297" s="390">
        <f t="shared" si="84"/>
        <v>0</v>
      </c>
      <c r="P297" s="390">
        <f t="shared" si="84"/>
        <v>0</v>
      </c>
      <c r="Q297" s="390">
        <f t="shared" si="84"/>
        <v>0</v>
      </c>
      <c r="R297" s="390">
        <f t="shared" si="84"/>
        <v>0</v>
      </c>
    </row>
    <row r="298" spans="1:18" ht="12" hidden="1" customHeight="1">
      <c r="A298" s="391"/>
      <c r="B298" s="378"/>
      <c r="C298" s="392"/>
      <c r="D298" s="393"/>
      <c r="E298" s="387" t="s">
        <v>194</v>
      </c>
      <c r="F298" s="398" t="s">
        <v>555</v>
      </c>
      <c r="G298" s="389"/>
      <c r="H298" s="389"/>
      <c r="I298" s="389"/>
      <c r="J298" s="389"/>
      <c r="K298" s="390"/>
      <c r="L298" s="390"/>
      <c r="M298" s="390"/>
      <c r="N298" s="390"/>
      <c r="O298" s="390"/>
      <c r="P298" s="390"/>
      <c r="Q298" s="390"/>
      <c r="R298" s="390"/>
    </row>
    <row r="299" spans="1:18" ht="12" hidden="1" customHeight="1">
      <c r="A299" s="391">
        <v>3081</v>
      </c>
      <c r="B299" s="417" t="s">
        <v>529</v>
      </c>
      <c r="C299" s="401" t="s">
        <v>231</v>
      </c>
      <c r="D299" s="402" t="s">
        <v>13</v>
      </c>
      <c r="E299" s="387" t="s">
        <v>553</v>
      </c>
      <c r="F299" s="398"/>
      <c r="G299" s="389">
        <f t="shared" si="73"/>
        <v>0</v>
      </c>
      <c r="H299" s="389">
        <f t="shared" si="73"/>
        <v>0</v>
      </c>
      <c r="I299" s="389">
        <f t="shared" si="73"/>
        <v>0</v>
      </c>
      <c r="J299" s="389">
        <f t="shared" si="73"/>
        <v>0</v>
      </c>
      <c r="K299" s="390"/>
      <c r="L299" s="390"/>
      <c r="M299" s="390"/>
      <c r="N299" s="399"/>
      <c r="O299" s="399"/>
      <c r="P299" s="399"/>
      <c r="Q299" s="399"/>
      <c r="R299" s="399"/>
    </row>
    <row r="300" spans="1:18" ht="12" hidden="1" customHeight="1">
      <c r="A300" s="391"/>
      <c r="B300" s="378"/>
      <c r="C300" s="392"/>
      <c r="D300" s="393"/>
      <c r="E300" s="387" t="s">
        <v>194</v>
      </c>
      <c r="F300" s="410" t="s">
        <v>556</v>
      </c>
      <c r="G300" s="389"/>
      <c r="H300" s="389"/>
      <c r="I300" s="389"/>
      <c r="J300" s="389"/>
      <c r="K300" s="390"/>
      <c r="L300" s="390"/>
      <c r="M300" s="390"/>
      <c r="N300" s="390"/>
      <c r="O300" s="390"/>
      <c r="P300" s="390"/>
      <c r="Q300" s="390"/>
      <c r="R300" s="390"/>
    </row>
    <row r="301" spans="1:18" ht="12" hidden="1" customHeight="1">
      <c r="A301" s="391">
        <v>3090</v>
      </c>
      <c r="B301" s="415" t="s">
        <v>529</v>
      </c>
      <c r="C301" s="392" t="s">
        <v>367</v>
      </c>
      <c r="D301" s="393" t="s">
        <v>188</v>
      </c>
      <c r="E301" s="394" t="s">
        <v>557</v>
      </c>
      <c r="F301" s="398"/>
      <c r="G301" s="389">
        <f t="shared" si="73"/>
        <v>0</v>
      </c>
      <c r="H301" s="389">
        <f t="shared" si="73"/>
        <v>0</v>
      </c>
      <c r="I301" s="389">
        <f t="shared" si="73"/>
        <v>0</v>
      </c>
      <c r="J301" s="389">
        <f t="shared" si="73"/>
        <v>0</v>
      </c>
      <c r="K301" s="390">
        <f>K303+K304</f>
        <v>0</v>
      </c>
      <c r="L301" s="390">
        <f t="shared" ref="L301:R301" si="85">L303+L304</f>
        <v>0</v>
      </c>
      <c r="M301" s="390">
        <f t="shared" si="85"/>
        <v>0</v>
      </c>
      <c r="N301" s="390">
        <f t="shared" si="85"/>
        <v>0</v>
      </c>
      <c r="O301" s="390">
        <f t="shared" si="85"/>
        <v>0</v>
      </c>
      <c r="P301" s="390">
        <f t="shared" si="85"/>
        <v>0</v>
      </c>
      <c r="Q301" s="390">
        <f t="shared" si="85"/>
        <v>0</v>
      </c>
      <c r="R301" s="390">
        <f t="shared" si="85"/>
        <v>0</v>
      </c>
    </row>
    <row r="302" spans="1:18" ht="12" hidden="1" customHeight="1">
      <c r="A302" s="391"/>
      <c r="B302" s="378"/>
      <c r="C302" s="392"/>
      <c r="D302" s="393"/>
      <c r="E302" s="387" t="s">
        <v>194</v>
      </c>
      <c r="F302" s="398" t="s">
        <v>558</v>
      </c>
      <c r="G302" s="389"/>
      <c r="H302" s="389"/>
      <c r="I302" s="389"/>
      <c r="J302" s="389"/>
      <c r="K302" s="390"/>
      <c r="L302" s="390"/>
      <c r="M302" s="390"/>
      <c r="N302" s="390"/>
      <c r="O302" s="390"/>
      <c r="P302" s="390"/>
      <c r="Q302" s="390"/>
      <c r="R302" s="390"/>
    </row>
    <row r="303" spans="1:18" ht="12" hidden="1" customHeight="1">
      <c r="A303" s="471">
        <v>3091</v>
      </c>
      <c r="B303" s="417" t="s">
        <v>529</v>
      </c>
      <c r="C303" s="472" t="s">
        <v>367</v>
      </c>
      <c r="D303" s="473" t="s">
        <v>13</v>
      </c>
      <c r="E303" s="474" t="s">
        <v>557</v>
      </c>
      <c r="F303" s="398"/>
      <c r="G303" s="389">
        <f t="shared" si="73"/>
        <v>0</v>
      </c>
      <c r="H303" s="389">
        <f t="shared" si="73"/>
        <v>0</v>
      </c>
      <c r="I303" s="389">
        <f t="shared" si="73"/>
        <v>0</v>
      </c>
      <c r="J303" s="389">
        <f t="shared" si="73"/>
        <v>0</v>
      </c>
      <c r="K303" s="390"/>
      <c r="L303" s="390"/>
      <c r="M303" s="390"/>
      <c r="N303" s="399"/>
      <c r="O303" s="399"/>
      <c r="P303" s="399"/>
      <c r="Q303" s="399"/>
      <c r="R303" s="399"/>
    </row>
    <row r="304" spans="1:18" ht="12" hidden="1" customHeight="1">
      <c r="A304" s="471">
        <v>3092</v>
      </c>
      <c r="B304" s="417" t="s">
        <v>529</v>
      </c>
      <c r="C304" s="472" t="s">
        <v>367</v>
      </c>
      <c r="D304" s="473" t="s">
        <v>182</v>
      </c>
      <c r="E304" s="474" t="s">
        <v>559</v>
      </c>
      <c r="F304" s="410" t="s">
        <v>560</v>
      </c>
      <c r="G304" s="389">
        <f t="shared" si="73"/>
        <v>0</v>
      </c>
      <c r="H304" s="389">
        <f t="shared" si="73"/>
        <v>0</v>
      </c>
      <c r="I304" s="389">
        <f t="shared" si="73"/>
        <v>0</v>
      </c>
      <c r="J304" s="389">
        <f t="shared" si="73"/>
        <v>0</v>
      </c>
      <c r="K304" s="390"/>
      <c r="L304" s="390"/>
      <c r="M304" s="390"/>
      <c r="N304" s="390"/>
      <c r="O304" s="390"/>
      <c r="P304" s="390"/>
      <c r="Q304" s="390"/>
      <c r="R304" s="390"/>
    </row>
    <row r="305" spans="1:18" ht="27" customHeight="1">
      <c r="A305" s="475">
        <v>3100</v>
      </c>
      <c r="B305" s="392" t="s">
        <v>561</v>
      </c>
      <c r="C305" s="392" t="s">
        <v>188</v>
      </c>
      <c r="D305" s="393" t="s">
        <v>188</v>
      </c>
      <c r="E305" s="476" t="s">
        <v>562</v>
      </c>
      <c r="F305" s="410"/>
      <c r="G305" s="372">
        <f t="shared" si="73"/>
        <v>35000</v>
      </c>
      <c r="H305" s="372">
        <f t="shared" si="73"/>
        <v>83000</v>
      </c>
      <c r="I305" s="372">
        <f t="shared" si="73"/>
        <v>103000</v>
      </c>
      <c r="J305" s="372">
        <f t="shared" si="73"/>
        <v>153655.73000000001</v>
      </c>
      <c r="K305" s="403">
        <f>K307</f>
        <v>35000</v>
      </c>
      <c r="L305" s="404">
        <f>L307</f>
        <v>83000</v>
      </c>
      <c r="M305" s="404">
        <f t="shared" ref="M305:R305" si="86">M307</f>
        <v>103000</v>
      </c>
      <c r="N305" s="477">
        <f>N307</f>
        <v>153655.73000000001</v>
      </c>
      <c r="O305" s="404">
        <f t="shared" si="86"/>
        <v>0</v>
      </c>
      <c r="P305" s="404">
        <f t="shared" si="86"/>
        <v>0</v>
      </c>
      <c r="Q305" s="404">
        <f t="shared" si="86"/>
        <v>0</v>
      </c>
      <c r="R305" s="404">
        <f t="shared" si="86"/>
        <v>0</v>
      </c>
    </row>
    <row r="306" spans="1:18" ht="12" hidden="1" customHeight="1">
      <c r="A306" s="471"/>
      <c r="B306" s="378"/>
      <c r="C306" s="379"/>
      <c r="D306" s="380"/>
      <c r="E306" s="387" t="s">
        <v>191</v>
      </c>
      <c r="F306" s="413"/>
      <c r="G306" s="373"/>
      <c r="H306" s="373"/>
      <c r="I306" s="372"/>
      <c r="J306" s="372"/>
      <c r="K306" s="403"/>
      <c r="L306" s="404"/>
      <c r="M306" s="404"/>
      <c r="N306" s="477"/>
      <c r="O306" s="404"/>
      <c r="P306" s="404"/>
      <c r="Q306" s="404"/>
      <c r="R306" s="404"/>
    </row>
    <row r="307" spans="1:18" ht="29.25" customHeight="1">
      <c r="A307" s="471">
        <v>3110</v>
      </c>
      <c r="B307" s="478" t="s">
        <v>561</v>
      </c>
      <c r="C307" s="478" t="s">
        <v>13</v>
      </c>
      <c r="D307" s="479" t="s">
        <v>188</v>
      </c>
      <c r="E307" s="466" t="s">
        <v>563</v>
      </c>
      <c r="F307" s="388"/>
      <c r="G307" s="372">
        <f t="shared" si="73"/>
        <v>35000</v>
      </c>
      <c r="H307" s="372">
        <f>L307+P307</f>
        <v>83000</v>
      </c>
      <c r="I307" s="372">
        <f>M307+Q307</f>
        <v>103000</v>
      </c>
      <c r="J307" s="372">
        <f>N307+R307</f>
        <v>153655.73000000001</v>
      </c>
      <c r="K307" s="404">
        <f>K309</f>
        <v>35000</v>
      </c>
      <c r="L307" s="404">
        <f>L309</f>
        <v>83000</v>
      </c>
      <c r="M307" s="404">
        <f>M309</f>
        <v>103000</v>
      </c>
      <c r="N307" s="477">
        <f>N309</f>
        <v>153655.73000000001</v>
      </c>
      <c r="O307" s="404"/>
      <c r="P307" s="404">
        <f>P309</f>
        <v>0</v>
      </c>
      <c r="Q307" s="404">
        <f>Q309</f>
        <v>0</v>
      </c>
      <c r="R307" s="404">
        <f>R309</f>
        <v>0</v>
      </c>
    </row>
    <row r="308" spans="1:18" ht="11.25" customHeight="1">
      <c r="A308" s="471"/>
      <c r="B308" s="378"/>
      <c r="C308" s="392"/>
      <c r="D308" s="393"/>
      <c r="E308" s="387" t="s">
        <v>194</v>
      </c>
      <c r="F308" s="410"/>
      <c r="G308" s="389"/>
      <c r="H308" s="373"/>
      <c r="I308" s="372"/>
      <c r="J308" s="372"/>
      <c r="K308" s="403"/>
      <c r="L308" s="404"/>
      <c r="M308" s="404"/>
      <c r="N308" s="404"/>
      <c r="O308" s="404"/>
      <c r="P308" s="404"/>
      <c r="Q308" s="404"/>
      <c r="R308" s="404"/>
    </row>
    <row r="309" spans="1:18" ht="16.5" customHeight="1" thickBot="1">
      <c r="A309" s="480">
        <v>3112</v>
      </c>
      <c r="B309" s="481" t="s">
        <v>561</v>
      </c>
      <c r="C309" s="481" t="s">
        <v>13</v>
      </c>
      <c r="D309" s="482" t="s">
        <v>182</v>
      </c>
      <c r="E309" s="483" t="s">
        <v>564</v>
      </c>
      <c r="F309" s="398"/>
      <c r="G309" s="372">
        <f>K309+O309</f>
        <v>35000</v>
      </c>
      <c r="H309" s="372">
        <f>L309+P309</f>
        <v>83000</v>
      </c>
      <c r="I309" s="372">
        <f>M309+Q309</f>
        <v>103000</v>
      </c>
      <c r="J309" s="372">
        <f>N309+R309</f>
        <v>153655.73000000001</v>
      </c>
      <c r="K309" s="404">
        <f>'[1]pah fond '!G32+'[1]ekam erams bashx nor'!L140</f>
        <v>35000</v>
      </c>
      <c r="L309" s="404">
        <f>'[1]pah fond '!H32+'[1]ekam erams bashx nor'!M140</f>
        <v>83000</v>
      </c>
      <c r="M309" s="404">
        <f>'[1]pah fond '!I32+'[1]ekam erams bashx nor'!N140</f>
        <v>103000</v>
      </c>
      <c r="N309" s="403">
        <f>'[1]pah fond '!J32+'[1]ekam erams bashx nor'!O140</f>
        <v>153655.73000000001</v>
      </c>
      <c r="O309" s="409"/>
      <c r="P309" s="409">
        <f>'[1]pah fond '!H150</f>
        <v>0</v>
      </c>
      <c r="Q309" s="409">
        <f>'[1]pah fond '!I150</f>
        <v>0</v>
      </c>
      <c r="R309" s="409">
        <f>'[1]pah fond '!J150</f>
        <v>0</v>
      </c>
    </row>
    <row r="311" spans="1:18">
      <c r="G311" s="485"/>
    </row>
    <row r="312" spans="1:18" s="331" customFormat="1" ht="8.25" customHeight="1">
      <c r="B312" s="332"/>
      <c r="C312" s="333"/>
      <c r="D312" s="334"/>
      <c r="E312" s="334"/>
      <c r="F312" s="334"/>
      <c r="G312" s="334"/>
    </row>
    <row r="313" spans="1:18" s="331" customFormat="1" ht="15" customHeight="1">
      <c r="A313" s="335" t="s">
        <v>160</v>
      </c>
      <c r="B313" s="332"/>
      <c r="C313" s="333"/>
      <c r="D313" s="334"/>
      <c r="E313" s="334"/>
      <c r="F313" s="334"/>
      <c r="G313" s="334"/>
      <c r="H313" s="325"/>
      <c r="I313" s="336"/>
    </row>
    <row r="314" spans="1:18" s="331" customFormat="1" ht="12.75" customHeight="1">
      <c r="A314" s="337" t="s">
        <v>161</v>
      </c>
      <c r="B314" s="332"/>
      <c r="C314" s="333"/>
      <c r="D314" s="334"/>
      <c r="E314" s="334"/>
      <c r="F314" s="334"/>
      <c r="G314" s="334"/>
    </row>
    <row r="315" spans="1:18" s="331" customFormat="1" ht="1.5" hidden="1" customHeight="1">
      <c r="A315" s="338"/>
      <c r="B315" s="332"/>
      <c r="C315" s="333"/>
      <c r="D315" s="334"/>
      <c r="E315" s="334"/>
      <c r="F315" s="334"/>
      <c r="G315" s="334"/>
    </row>
    <row r="316" spans="1:18" s="331" customFormat="1" ht="12.75" customHeight="1">
      <c r="A316" s="339" t="s">
        <v>162</v>
      </c>
      <c r="B316" s="332"/>
      <c r="C316" s="333"/>
      <c r="D316" s="334"/>
      <c r="E316" s="334"/>
      <c r="F316" s="334"/>
      <c r="G316" s="334"/>
      <c r="H316" s="336"/>
    </row>
    <row r="317" spans="1:18" s="331" customFormat="1" ht="15" hidden="1" customHeight="1">
      <c r="A317" s="340"/>
      <c r="B317" s="332"/>
      <c r="C317" s="333"/>
      <c r="D317" s="334"/>
      <c r="E317" s="334"/>
      <c r="F317" s="334"/>
      <c r="G317" s="334"/>
    </row>
    <row r="318" spans="1:18" s="331" customFormat="1" ht="12.75" customHeight="1">
      <c r="A318" s="341" t="s">
        <v>163</v>
      </c>
      <c r="B318" s="332"/>
      <c r="C318" s="333"/>
      <c r="D318" s="334"/>
      <c r="E318" s="334"/>
      <c r="F318" s="334"/>
      <c r="G318" s="334"/>
      <c r="I318" s="342"/>
    </row>
    <row r="319" spans="1:18" s="331" customFormat="1" ht="11.25" customHeight="1">
      <c r="A319" s="341" t="s">
        <v>164</v>
      </c>
      <c r="B319" s="332"/>
      <c r="C319" s="333"/>
      <c r="D319" s="334"/>
      <c r="E319" s="334"/>
      <c r="F319" s="334"/>
      <c r="G319" s="334"/>
      <c r="I319" s="342"/>
    </row>
    <row r="320" spans="1:18" s="331" customFormat="1" ht="15" customHeight="1">
      <c r="A320" s="343"/>
      <c r="B320" s="332"/>
      <c r="C320" s="333"/>
      <c r="D320" s="334"/>
      <c r="E320" s="334"/>
      <c r="F320" s="334"/>
      <c r="G320" s="334"/>
    </row>
    <row r="321" spans="2:7" s="331" customFormat="1" ht="15" customHeight="1">
      <c r="B321" s="332"/>
      <c r="C321" s="333"/>
      <c r="D321" s="334"/>
      <c r="E321" s="334"/>
      <c r="F321" s="334"/>
      <c r="G321" s="334"/>
    </row>
  </sheetData>
  <mergeCells count="14">
    <mergeCell ref="F7:F8"/>
    <mergeCell ref="G7:J7"/>
    <mergeCell ref="K7:N7"/>
    <mergeCell ref="O7:R7"/>
    <mergeCell ref="B1:R1"/>
    <mergeCell ref="B2:R2"/>
    <mergeCell ref="A3:R3"/>
    <mergeCell ref="B5:Q5"/>
    <mergeCell ref="N6:R6"/>
    <mergeCell ref="A7:A8"/>
    <mergeCell ref="B7:B8"/>
    <mergeCell ref="C7:C8"/>
    <mergeCell ref="D7:D8"/>
    <mergeCell ref="E7:E8"/>
  </mergeCells>
  <pageMargins left="0" right="0" top="0.28999999999999998" bottom="0.25" header="0.25" footer="0.25"/>
  <pageSetup paperSize="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60"/>
  <sheetViews>
    <sheetView zoomScale="166" zoomScaleNormal="166" workbookViewId="0">
      <selection activeCell="A144" sqref="A144:IV145"/>
    </sheetView>
  </sheetViews>
  <sheetFormatPr defaultRowHeight="9.75"/>
  <cols>
    <col min="1" max="1" width="3.5703125" style="344" customWidth="1"/>
    <col min="2" max="2" width="28" style="273" customWidth="1"/>
    <col min="3" max="3" width="3.140625" style="273" customWidth="1"/>
    <col min="4" max="4" width="8.7109375" style="273" customWidth="1"/>
    <col min="5" max="6" width="9.28515625" style="273" customWidth="1"/>
    <col min="7" max="7" width="9.5703125" style="273" customWidth="1"/>
    <col min="8" max="8" width="9.140625" style="273" customWidth="1"/>
    <col min="9" max="9" width="8.42578125" style="273" customWidth="1"/>
    <col min="10" max="10" width="8.7109375" style="273" customWidth="1"/>
    <col min="11" max="11" width="9.5703125" style="273" customWidth="1"/>
    <col min="12" max="12" width="9.28515625" style="273" customWidth="1"/>
    <col min="13" max="14" width="8.7109375" style="273" customWidth="1"/>
    <col min="15" max="15" width="9.42578125" style="345" customWidth="1"/>
    <col min="16" max="16" width="7" style="273" hidden="1" customWidth="1"/>
    <col min="17" max="17" width="7.7109375" style="273" hidden="1" customWidth="1"/>
    <col min="18" max="18" width="7.42578125" style="273" hidden="1" customWidth="1"/>
    <col min="19" max="19" width="7.5703125" style="273" hidden="1" customWidth="1"/>
    <col min="20" max="20" width="6.42578125" style="273" hidden="1" customWidth="1"/>
    <col min="21" max="21" width="6.28515625" style="273" hidden="1" customWidth="1"/>
    <col min="22" max="22" width="5.7109375" style="273" hidden="1" customWidth="1"/>
    <col min="23" max="23" width="5.5703125" style="273" hidden="1" customWidth="1"/>
    <col min="24" max="24" width="1" style="273" customWidth="1"/>
    <col min="25" max="256" width="9.140625" style="273"/>
    <col min="257" max="257" width="3.5703125" style="273" customWidth="1"/>
    <col min="258" max="258" width="28" style="273" customWidth="1"/>
    <col min="259" max="259" width="3.140625" style="273" customWidth="1"/>
    <col min="260" max="260" width="8.7109375" style="273" customWidth="1"/>
    <col min="261" max="262" width="9.28515625" style="273" customWidth="1"/>
    <col min="263" max="263" width="9.5703125" style="273" customWidth="1"/>
    <col min="264" max="264" width="9.140625" style="273" customWidth="1"/>
    <col min="265" max="265" width="8.42578125" style="273" customWidth="1"/>
    <col min="266" max="266" width="8.7109375" style="273" customWidth="1"/>
    <col min="267" max="267" width="9.5703125" style="273" customWidth="1"/>
    <col min="268" max="268" width="9.28515625" style="273" customWidth="1"/>
    <col min="269" max="270" width="8.7109375" style="273" customWidth="1"/>
    <col min="271" max="271" width="9.42578125" style="273" customWidth="1"/>
    <col min="272" max="279" width="0" style="273" hidden="1" customWidth="1"/>
    <col min="280" max="280" width="1" style="273" customWidth="1"/>
    <col min="281" max="512" width="9.140625" style="273"/>
    <col min="513" max="513" width="3.5703125" style="273" customWidth="1"/>
    <col min="514" max="514" width="28" style="273" customWidth="1"/>
    <col min="515" max="515" width="3.140625" style="273" customWidth="1"/>
    <col min="516" max="516" width="8.7109375" style="273" customWidth="1"/>
    <col min="517" max="518" width="9.28515625" style="273" customWidth="1"/>
    <col min="519" max="519" width="9.5703125" style="273" customWidth="1"/>
    <col min="520" max="520" width="9.140625" style="273" customWidth="1"/>
    <col min="521" max="521" width="8.42578125" style="273" customWidth="1"/>
    <col min="522" max="522" width="8.7109375" style="273" customWidth="1"/>
    <col min="523" max="523" width="9.5703125" style="273" customWidth="1"/>
    <col min="524" max="524" width="9.28515625" style="273" customWidth="1"/>
    <col min="525" max="526" width="8.7109375" style="273" customWidth="1"/>
    <col min="527" max="527" width="9.42578125" style="273" customWidth="1"/>
    <col min="528" max="535" width="0" style="273" hidden="1" customWidth="1"/>
    <col min="536" max="536" width="1" style="273" customWidth="1"/>
    <col min="537" max="768" width="9.140625" style="273"/>
    <col min="769" max="769" width="3.5703125" style="273" customWidth="1"/>
    <col min="770" max="770" width="28" style="273" customWidth="1"/>
    <col min="771" max="771" width="3.140625" style="273" customWidth="1"/>
    <col min="772" max="772" width="8.7109375" style="273" customWidth="1"/>
    <col min="773" max="774" width="9.28515625" style="273" customWidth="1"/>
    <col min="775" max="775" width="9.5703125" style="273" customWidth="1"/>
    <col min="776" max="776" width="9.140625" style="273" customWidth="1"/>
    <col min="777" max="777" width="8.42578125" style="273" customWidth="1"/>
    <col min="778" max="778" width="8.7109375" style="273" customWidth="1"/>
    <col min="779" max="779" width="9.5703125" style="273" customWidth="1"/>
    <col min="780" max="780" width="9.28515625" style="273" customWidth="1"/>
    <col min="781" max="782" width="8.7109375" style="273" customWidth="1"/>
    <col min="783" max="783" width="9.42578125" style="273" customWidth="1"/>
    <col min="784" max="791" width="0" style="273" hidden="1" customWidth="1"/>
    <col min="792" max="792" width="1" style="273" customWidth="1"/>
    <col min="793" max="1024" width="9.140625" style="273"/>
    <col min="1025" max="1025" width="3.5703125" style="273" customWidth="1"/>
    <col min="1026" max="1026" width="28" style="273" customWidth="1"/>
    <col min="1027" max="1027" width="3.140625" style="273" customWidth="1"/>
    <col min="1028" max="1028" width="8.7109375" style="273" customWidth="1"/>
    <col min="1029" max="1030" width="9.28515625" style="273" customWidth="1"/>
    <col min="1031" max="1031" width="9.5703125" style="273" customWidth="1"/>
    <col min="1032" max="1032" width="9.140625" style="273" customWidth="1"/>
    <col min="1033" max="1033" width="8.42578125" style="273" customWidth="1"/>
    <col min="1034" max="1034" width="8.7109375" style="273" customWidth="1"/>
    <col min="1035" max="1035" width="9.5703125" style="273" customWidth="1"/>
    <col min="1036" max="1036" width="9.28515625" style="273" customWidth="1"/>
    <col min="1037" max="1038" width="8.7109375" style="273" customWidth="1"/>
    <col min="1039" max="1039" width="9.42578125" style="273" customWidth="1"/>
    <col min="1040" max="1047" width="0" style="273" hidden="1" customWidth="1"/>
    <col min="1048" max="1048" width="1" style="273" customWidth="1"/>
    <col min="1049" max="1280" width="9.140625" style="273"/>
    <col min="1281" max="1281" width="3.5703125" style="273" customWidth="1"/>
    <col min="1282" max="1282" width="28" style="273" customWidth="1"/>
    <col min="1283" max="1283" width="3.140625" style="273" customWidth="1"/>
    <col min="1284" max="1284" width="8.7109375" style="273" customWidth="1"/>
    <col min="1285" max="1286" width="9.28515625" style="273" customWidth="1"/>
    <col min="1287" max="1287" width="9.5703125" style="273" customWidth="1"/>
    <col min="1288" max="1288" width="9.140625" style="273" customWidth="1"/>
    <col min="1289" max="1289" width="8.42578125" style="273" customWidth="1"/>
    <col min="1290" max="1290" width="8.7109375" style="273" customWidth="1"/>
    <col min="1291" max="1291" width="9.5703125" style="273" customWidth="1"/>
    <col min="1292" max="1292" width="9.28515625" style="273" customWidth="1"/>
    <col min="1293" max="1294" width="8.7109375" style="273" customWidth="1"/>
    <col min="1295" max="1295" width="9.42578125" style="273" customWidth="1"/>
    <col min="1296" max="1303" width="0" style="273" hidden="1" customWidth="1"/>
    <col min="1304" max="1304" width="1" style="273" customWidth="1"/>
    <col min="1305" max="1536" width="9.140625" style="273"/>
    <col min="1537" max="1537" width="3.5703125" style="273" customWidth="1"/>
    <col min="1538" max="1538" width="28" style="273" customWidth="1"/>
    <col min="1539" max="1539" width="3.140625" style="273" customWidth="1"/>
    <col min="1540" max="1540" width="8.7109375" style="273" customWidth="1"/>
    <col min="1541" max="1542" width="9.28515625" style="273" customWidth="1"/>
    <col min="1543" max="1543" width="9.5703125" style="273" customWidth="1"/>
    <col min="1544" max="1544" width="9.140625" style="273" customWidth="1"/>
    <col min="1545" max="1545" width="8.42578125" style="273" customWidth="1"/>
    <col min="1546" max="1546" width="8.7109375" style="273" customWidth="1"/>
    <col min="1547" max="1547" width="9.5703125" style="273" customWidth="1"/>
    <col min="1548" max="1548" width="9.28515625" style="273" customWidth="1"/>
    <col min="1549" max="1550" width="8.7109375" style="273" customWidth="1"/>
    <col min="1551" max="1551" width="9.42578125" style="273" customWidth="1"/>
    <col min="1552" max="1559" width="0" style="273" hidden="1" customWidth="1"/>
    <col min="1560" max="1560" width="1" style="273" customWidth="1"/>
    <col min="1561" max="1792" width="9.140625" style="273"/>
    <col min="1793" max="1793" width="3.5703125" style="273" customWidth="1"/>
    <col min="1794" max="1794" width="28" style="273" customWidth="1"/>
    <col min="1795" max="1795" width="3.140625" style="273" customWidth="1"/>
    <col min="1796" max="1796" width="8.7109375" style="273" customWidth="1"/>
    <col min="1797" max="1798" width="9.28515625" style="273" customWidth="1"/>
    <col min="1799" max="1799" width="9.5703125" style="273" customWidth="1"/>
    <col min="1800" max="1800" width="9.140625" style="273" customWidth="1"/>
    <col min="1801" max="1801" width="8.42578125" style="273" customWidth="1"/>
    <col min="1802" max="1802" width="8.7109375" style="273" customWidth="1"/>
    <col min="1803" max="1803" width="9.5703125" style="273" customWidth="1"/>
    <col min="1804" max="1804" width="9.28515625" style="273" customWidth="1"/>
    <col min="1805" max="1806" width="8.7109375" style="273" customWidth="1"/>
    <col min="1807" max="1807" width="9.42578125" style="273" customWidth="1"/>
    <col min="1808" max="1815" width="0" style="273" hidden="1" customWidth="1"/>
    <col min="1816" max="1816" width="1" style="273" customWidth="1"/>
    <col min="1817" max="2048" width="9.140625" style="273"/>
    <col min="2049" max="2049" width="3.5703125" style="273" customWidth="1"/>
    <col min="2050" max="2050" width="28" style="273" customWidth="1"/>
    <col min="2051" max="2051" width="3.140625" style="273" customWidth="1"/>
    <col min="2052" max="2052" width="8.7109375" style="273" customWidth="1"/>
    <col min="2053" max="2054" width="9.28515625" style="273" customWidth="1"/>
    <col min="2055" max="2055" width="9.5703125" style="273" customWidth="1"/>
    <col min="2056" max="2056" width="9.140625" style="273" customWidth="1"/>
    <col min="2057" max="2057" width="8.42578125" style="273" customWidth="1"/>
    <col min="2058" max="2058" width="8.7109375" style="273" customWidth="1"/>
    <col min="2059" max="2059" width="9.5703125" style="273" customWidth="1"/>
    <col min="2060" max="2060" width="9.28515625" style="273" customWidth="1"/>
    <col min="2061" max="2062" width="8.7109375" style="273" customWidth="1"/>
    <col min="2063" max="2063" width="9.42578125" style="273" customWidth="1"/>
    <col min="2064" max="2071" width="0" style="273" hidden="1" customWidth="1"/>
    <col min="2072" max="2072" width="1" style="273" customWidth="1"/>
    <col min="2073" max="2304" width="9.140625" style="273"/>
    <col min="2305" max="2305" width="3.5703125" style="273" customWidth="1"/>
    <col min="2306" max="2306" width="28" style="273" customWidth="1"/>
    <col min="2307" max="2307" width="3.140625" style="273" customWidth="1"/>
    <col min="2308" max="2308" width="8.7109375" style="273" customWidth="1"/>
    <col min="2309" max="2310" width="9.28515625" style="273" customWidth="1"/>
    <col min="2311" max="2311" width="9.5703125" style="273" customWidth="1"/>
    <col min="2312" max="2312" width="9.140625" style="273" customWidth="1"/>
    <col min="2313" max="2313" width="8.42578125" style="273" customWidth="1"/>
    <col min="2314" max="2314" width="8.7109375" style="273" customWidth="1"/>
    <col min="2315" max="2315" width="9.5703125" style="273" customWidth="1"/>
    <col min="2316" max="2316" width="9.28515625" style="273" customWidth="1"/>
    <col min="2317" max="2318" width="8.7109375" style="273" customWidth="1"/>
    <col min="2319" max="2319" width="9.42578125" style="273" customWidth="1"/>
    <col min="2320" max="2327" width="0" style="273" hidden="1" customWidth="1"/>
    <col min="2328" max="2328" width="1" style="273" customWidth="1"/>
    <col min="2329" max="2560" width="9.140625" style="273"/>
    <col min="2561" max="2561" width="3.5703125" style="273" customWidth="1"/>
    <col min="2562" max="2562" width="28" style="273" customWidth="1"/>
    <col min="2563" max="2563" width="3.140625" style="273" customWidth="1"/>
    <col min="2564" max="2564" width="8.7109375" style="273" customWidth="1"/>
    <col min="2565" max="2566" width="9.28515625" style="273" customWidth="1"/>
    <col min="2567" max="2567" width="9.5703125" style="273" customWidth="1"/>
    <col min="2568" max="2568" width="9.140625" style="273" customWidth="1"/>
    <col min="2569" max="2569" width="8.42578125" style="273" customWidth="1"/>
    <col min="2570" max="2570" width="8.7109375" style="273" customWidth="1"/>
    <col min="2571" max="2571" width="9.5703125" style="273" customWidth="1"/>
    <col min="2572" max="2572" width="9.28515625" style="273" customWidth="1"/>
    <col min="2573" max="2574" width="8.7109375" style="273" customWidth="1"/>
    <col min="2575" max="2575" width="9.42578125" style="273" customWidth="1"/>
    <col min="2576" max="2583" width="0" style="273" hidden="1" customWidth="1"/>
    <col min="2584" max="2584" width="1" style="273" customWidth="1"/>
    <col min="2585" max="2816" width="9.140625" style="273"/>
    <col min="2817" max="2817" width="3.5703125" style="273" customWidth="1"/>
    <col min="2818" max="2818" width="28" style="273" customWidth="1"/>
    <col min="2819" max="2819" width="3.140625" style="273" customWidth="1"/>
    <col min="2820" max="2820" width="8.7109375" style="273" customWidth="1"/>
    <col min="2821" max="2822" width="9.28515625" style="273" customWidth="1"/>
    <col min="2823" max="2823" width="9.5703125" style="273" customWidth="1"/>
    <col min="2824" max="2824" width="9.140625" style="273" customWidth="1"/>
    <col min="2825" max="2825" width="8.42578125" style="273" customWidth="1"/>
    <col min="2826" max="2826" width="8.7109375" style="273" customWidth="1"/>
    <col min="2827" max="2827" width="9.5703125" style="273" customWidth="1"/>
    <col min="2828" max="2828" width="9.28515625" style="273" customWidth="1"/>
    <col min="2829" max="2830" width="8.7109375" style="273" customWidth="1"/>
    <col min="2831" max="2831" width="9.42578125" style="273" customWidth="1"/>
    <col min="2832" max="2839" width="0" style="273" hidden="1" customWidth="1"/>
    <col min="2840" max="2840" width="1" style="273" customWidth="1"/>
    <col min="2841" max="3072" width="9.140625" style="273"/>
    <col min="3073" max="3073" width="3.5703125" style="273" customWidth="1"/>
    <col min="3074" max="3074" width="28" style="273" customWidth="1"/>
    <col min="3075" max="3075" width="3.140625" style="273" customWidth="1"/>
    <col min="3076" max="3076" width="8.7109375" style="273" customWidth="1"/>
    <col min="3077" max="3078" width="9.28515625" style="273" customWidth="1"/>
    <col min="3079" max="3079" width="9.5703125" style="273" customWidth="1"/>
    <col min="3080" max="3080" width="9.140625" style="273" customWidth="1"/>
    <col min="3081" max="3081" width="8.42578125" style="273" customWidth="1"/>
    <col min="3082" max="3082" width="8.7109375" style="273" customWidth="1"/>
    <col min="3083" max="3083" width="9.5703125" style="273" customWidth="1"/>
    <col min="3084" max="3084" width="9.28515625" style="273" customWidth="1"/>
    <col min="3085" max="3086" width="8.7109375" style="273" customWidth="1"/>
    <col min="3087" max="3087" width="9.42578125" style="273" customWidth="1"/>
    <col min="3088" max="3095" width="0" style="273" hidden="1" customWidth="1"/>
    <col min="3096" max="3096" width="1" style="273" customWidth="1"/>
    <col min="3097" max="3328" width="9.140625" style="273"/>
    <col min="3329" max="3329" width="3.5703125" style="273" customWidth="1"/>
    <col min="3330" max="3330" width="28" style="273" customWidth="1"/>
    <col min="3331" max="3331" width="3.140625" style="273" customWidth="1"/>
    <col min="3332" max="3332" width="8.7109375" style="273" customWidth="1"/>
    <col min="3333" max="3334" width="9.28515625" style="273" customWidth="1"/>
    <col min="3335" max="3335" width="9.5703125" style="273" customWidth="1"/>
    <col min="3336" max="3336" width="9.140625" style="273" customWidth="1"/>
    <col min="3337" max="3337" width="8.42578125" style="273" customWidth="1"/>
    <col min="3338" max="3338" width="8.7109375" style="273" customWidth="1"/>
    <col min="3339" max="3339" width="9.5703125" style="273" customWidth="1"/>
    <col min="3340" max="3340" width="9.28515625" style="273" customWidth="1"/>
    <col min="3341" max="3342" width="8.7109375" style="273" customWidth="1"/>
    <col min="3343" max="3343" width="9.42578125" style="273" customWidth="1"/>
    <col min="3344" max="3351" width="0" style="273" hidden="1" customWidth="1"/>
    <col min="3352" max="3352" width="1" style="273" customWidth="1"/>
    <col min="3353" max="3584" width="9.140625" style="273"/>
    <col min="3585" max="3585" width="3.5703125" style="273" customWidth="1"/>
    <col min="3586" max="3586" width="28" style="273" customWidth="1"/>
    <col min="3587" max="3587" width="3.140625" style="273" customWidth="1"/>
    <col min="3588" max="3588" width="8.7109375" style="273" customWidth="1"/>
    <col min="3589" max="3590" width="9.28515625" style="273" customWidth="1"/>
    <col min="3591" max="3591" width="9.5703125" style="273" customWidth="1"/>
    <col min="3592" max="3592" width="9.140625" style="273" customWidth="1"/>
    <col min="3593" max="3593" width="8.42578125" style="273" customWidth="1"/>
    <col min="3594" max="3594" width="8.7109375" style="273" customWidth="1"/>
    <col min="3595" max="3595" width="9.5703125" style="273" customWidth="1"/>
    <col min="3596" max="3596" width="9.28515625" style="273" customWidth="1"/>
    <col min="3597" max="3598" width="8.7109375" style="273" customWidth="1"/>
    <col min="3599" max="3599" width="9.42578125" style="273" customWidth="1"/>
    <col min="3600" max="3607" width="0" style="273" hidden="1" customWidth="1"/>
    <col min="3608" max="3608" width="1" style="273" customWidth="1"/>
    <col min="3609" max="3840" width="9.140625" style="273"/>
    <col min="3841" max="3841" width="3.5703125" style="273" customWidth="1"/>
    <col min="3842" max="3842" width="28" style="273" customWidth="1"/>
    <col min="3843" max="3843" width="3.140625" style="273" customWidth="1"/>
    <col min="3844" max="3844" width="8.7109375" style="273" customWidth="1"/>
    <col min="3845" max="3846" width="9.28515625" style="273" customWidth="1"/>
    <col min="3847" max="3847" width="9.5703125" style="273" customWidth="1"/>
    <col min="3848" max="3848" width="9.140625" style="273" customWidth="1"/>
    <col min="3849" max="3849" width="8.42578125" style="273" customWidth="1"/>
    <col min="3850" max="3850" width="8.7109375" style="273" customWidth="1"/>
    <col min="3851" max="3851" width="9.5703125" style="273" customWidth="1"/>
    <col min="3852" max="3852" width="9.28515625" style="273" customWidth="1"/>
    <col min="3853" max="3854" width="8.7109375" style="273" customWidth="1"/>
    <col min="3855" max="3855" width="9.42578125" style="273" customWidth="1"/>
    <col min="3856" max="3863" width="0" style="273" hidden="1" customWidth="1"/>
    <col min="3864" max="3864" width="1" style="273" customWidth="1"/>
    <col min="3865" max="4096" width="9.140625" style="273"/>
    <col min="4097" max="4097" width="3.5703125" style="273" customWidth="1"/>
    <col min="4098" max="4098" width="28" style="273" customWidth="1"/>
    <col min="4099" max="4099" width="3.140625" style="273" customWidth="1"/>
    <col min="4100" max="4100" width="8.7109375" style="273" customWidth="1"/>
    <col min="4101" max="4102" width="9.28515625" style="273" customWidth="1"/>
    <col min="4103" max="4103" width="9.5703125" style="273" customWidth="1"/>
    <col min="4104" max="4104" width="9.140625" style="273" customWidth="1"/>
    <col min="4105" max="4105" width="8.42578125" style="273" customWidth="1"/>
    <col min="4106" max="4106" width="8.7109375" style="273" customWidth="1"/>
    <col min="4107" max="4107" width="9.5703125" style="273" customWidth="1"/>
    <col min="4108" max="4108" width="9.28515625" style="273" customWidth="1"/>
    <col min="4109" max="4110" width="8.7109375" style="273" customWidth="1"/>
    <col min="4111" max="4111" width="9.42578125" style="273" customWidth="1"/>
    <col min="4112" max="4119" width="0" style="273" hidden="1" customWidth="1"/>
    <col min="4120" max="4120" width="1" style="273" customWidth="1"/>
    <col min="4121" max="4352" width="9.140625" style="273"/>
    <col min="4353" max="4353" width="3.5703125" style="273" customWidth="1"/>
    <col min="4354" max="4354" width="28" style="273" customWidth="1"/>
    <col min="4355" max="4355" width="3.140625" style="273" customWidth="1"/>
    <col min="4356" max="4356" width="8.7109375" style="273" customWidth="1"/>
    <col min="4357" max="4358" width="9.28515625" style="273" customWidth="1"/>
    <col min="4359" max="4359" width="9.5703125" style="273" customWidth="1"/>
    <col min="4360" max="4360" width="9.140625" style="273" customWidth="1"/>
    <col min="4361" max="4361" width="8.42578125" style="273" customWidth="1"/>
    <col min="4362" max="4362" width="8.7109375" style="273" customWidth="1"/>
    <col min="4363" max="4363" width="9.5703125" style="273" customWidth="1"/>
    <col min="4364" max="4364" width="9.28515625" style="273" customWidth="1"/>
    <col min="4365" max="4366" width="8.7109375" style="273" customWidth="1"/>
    <col min="4367" max="4367" width="9.42578125" style="273" customWidth="1"/>
    <col min="4368" max="4375" width="0" style="273" hidden="1" customWidth="1"/>
    <col min="4376" max="4376" width="1" style="273" customWidth="1"/>
    <col min="4377" max="4608" width="9.140625" style="273"/>
    <col min="4609" max="4609" width="3.5703125" style="273" customWidth="1"/>
    <col min="4610" max="4610" width="28" style="273" customWidth="1"/>
    <col min="4611" max="4611" width="3.140625" style="273" customWidth="1"/>
    <col min="4612" max="4612" width="8.7109375" style="273" customWidth="1"/>
    <col min="4613" max="4614" width="9.28515625" style="273" customWidth="1"/>
    <col min="4615" max="4615" width="9.5703125" style="273" customWidth="1"/>
    <col min="4616" max="4616" width="9.140625" style="273" customWidth="1"/>
    <col min="4617" max="4617" width="8.42578125" style="273" customWidth="1"/>
    <col min="4618" max="4618" width="8.7109375" style="273" customWidth="1"/>
    <col min="4619" max="4619" width="9.5703125" style="273" customWidth="1"/>
    <col min="4620" max="4620" width="9.28515625" style="273" customWidth="1"/>
    <col min="4621" max="4622" width="8.7109375" style="273" customWidth="1"/>
    <col min="4623" max="4623" width="9.42578125" style="273" customWidth="1"/>
    <col min="4624" max="4631" width="0" style="273" hidden="1" customWidth="1"/>
    <col min="4632" max="4632" width="1" style="273" customWidth="1"/>
    <col min="4633" max="4864" width="9.140625" style="273"/>
    <col min="4865" max="4865" width="3.5703125" style="273" customWidth="1"/>
    <col min="4866" max="4866" width="28" style="273" customWidth="1"/>
    <col min="4867" max="4867" width="3.140625" style="273" customWidth="1"/>
    <col min="4868" max="4868" width="8.7109375" style="273" customWidth="1"/>
    <col min="4869" max="4870" width="9.28515625" style="273" customWidth="1"/>
    <col min="4871" max="4871" width="9.5703125" style="273" customWidth="1"/>
    <col min="4872" max="4872" width="9.140625" style="273" customWidth="1"/>
    <col min="4873" max="4873" width="8.42578125" style="273" customWidth="1"/>
    <col min="4874" max="4874" width="8.7109375" style="273" customWidth="1"/>
    <col min="4875" max="4875" width="9.5703125" style="273" customWidth="1"/>
    <col min="4876" max="4876" width="9.28515625" style="273" customWidth="1"/>
    <col min="4877" max="4878" width="8.7109375" style="273" customWidth="1"/>
    <col min="4879" max="4879" width="9.42578125" style="273" customWidth="1"/>
    <col min="4880" max="4887" width="0" style="273" hidden="1" customWidth="1"/>
    <col min="4888" max="4888" width="1" style="273" customWidth="1"/>
    <col min="4889" max="5120" width="9.140625" style="273"/>
    <col min="5121" max="5121" width="3.5703125" style="273" customWidth="1"/>
    <col min="5122" max="5122" width="28" style="273" customWidth="1"/>
    <col min="5123" max="5123" width="3.140625" style="273" customWidth="1"/>
    <col min="5124" max="5124" width="8.7109375" style="273" customWidth="1"/>
    <col min="5125" max="5126" width="9.28515625" style="273" customWidth="1"/>
    <col min="5127" max="5127" width="9.5703125" style="273" customWidth="1"/>
    <col min="5128" max="5128" width="9.140625" style="273" customWidth="1"/>
    <col min="5129" max="5129" width="8.42578125" style="273" customWidth="1"/>
    <col min="5130" max="5130" width="8.7109375" style="273" customWidth="1"/>
    <col min="5131" max="5131" width="9.5703125" style="273" customWidth="1"/>
    <col min="5132" max="5132" width="9.28515625" style="273" customWidth="1"/>
    <col min="5133" max="5134" width="8.7109375" style="273" customWidth="1"/>
    <col min="5135" max="5135" width="9.42578125" style="273" customWidth="1"/>
    <col min="5136" max="5143" width="0" style="273" hidden="1" customWidth="1"/>
    <col min="5144" max="5144" width="1" style="273" customWidth="1"/>
    <col min="5145" max="5376" width="9.140625" style="273"/>
    <col min="5377" max="5377" width="3.5703125" style="273" customWidth="1"/>
    <col min="5378" max="5378" width="28" style="273" customWidth="1"/>
    <col min="5379" max="5379" width="3.140625" style="273" customWidth="1"/>
    <col min="5380" max="5380" width="8.7109375" style="273" customWidth="1"/>
    <col min="5381" max="5382" width="9.28515625" style="273" customWidth="1"/>
    <col min="5383" max="5383" width="9.5703125" style="273" customWidth="1"/>
    <col min="5384" max="5384" width="9.140625" style="273" customWidth="1"/>
    <col min="5385" max="5385" width="8.42578125" style="273" customWidth="1"/>
    <col min="5386" max="5386" width="8.7109375" style="273" customWidth="1"/>
    <col min="5387" max="5387" width="9.5703125" style="273" customWidth="1"/>
    <col min="5388" max="5388" width="9.28515625" style="273" customWidth="1"/>
    <col min="5389" max="5390" width="8.7109375" style="273" customWidth="1"/>
    <col min="5391" max="5391" width="9.42578125" style="273" customWidth="1"/>
    <col min="5392" max="5399" width="0" style="273" hidden="1" customWidth="1"/>
    <col min="5400" max="5400" width="1" style="273" customWidth="1"/>
    <col min="5401" max="5632" width="9.140625" style="273"/>
    <col min="5633" max="5633" width="3.5703125" style="273" customWidth="1"/>
    <col min="5634" max="5634" width="28" style="273" customWidth="1"/>
    <col min="5635" max="5635" width="3.140625" style="273" customWidth="1"/>
    <col min="5636" max="5636" width="8.7109375" style="273" customWidth="1"/>
    <col min="5637" max="5638" width="9.28515625" style="273" customWidth="1"/>
    <col min="5639" max="5639" width="9.5703125" style="273" customWidth="1"/>
    <col min="5640" max="5640" width="9.140625" style="273" customWidth="1"/>
    <col min="5641" max="5641" width="8.42578125" style="273" customWidth="1"/>
    <col min="5642" max="5642" width="8.7109375" style="273" customWidth="1"/>
    <col min="5643" max="5643" width="9.5703125" style="273" customWidth="1"/>
    <col min="5644" max="5644" width="9.28515625" style="273" customWidth="1"/>
    <col min="5645" max="5646" width="8.7109375" style="273" customWidth="1"/>
    <col min="5647" max="5647" width="9.42578125" style="273" customWidth="1"/>
    <col min="5648" max="5655" width="0" style="273" hidden="1" customWidth="1"/>
    <col min="5656" max="5656" width="1" style="273" customWidth="1"/>
    <col min="5657" max="5888" width="9.140625" style="273"/>
    <col min="5889" max="5889" width="3.5703125" style="273" customWidth="1"/>
    <col min="5890" max="5890" width="28" style="273" customWidth="1"/>
    <col min="5891" max="5891" width="3.140625" style="273" customWidth="1"/>
    <col min="5892" max="5892" width="8.7109375" style="273" customWidth="1"/>
    <col min="5893" max="5894" width="9.28515625" style="273" customWidth="1"/>
    <col min="5895" max="5895" width="9.5703125" style="273" customWidth="1"/>
    <col min="5896" max="5896" width="9.140625" style="273" customWidth="1"/>
    <col min="5897" max="5897" width="8.42578125" style="273" customWidth="1"/>
    <col min="5898" max="5898" width="8.7109375" style="273" customWidth="1"/>
    <col min="5899" max="5899" width="9.5703125" style="273" customWidth="1"/>
    <col min="5900" max="5900" width="9.28515625" style="273" customWidth="1"/>
    <col min="5901" max="5902" width="8.7109375" style="273" customWidth="1"/>
    <col min="5903" max="5903" width="9.42578125" style="273" customWidth="1"/>
    <col min="5904" max="5911" width="0" style="273" hidden="1" customWidth="1"/>
    <col min="5912" max="5912" width="1" style="273" customWidth="1"/>
    <col min="5913" max="6144" width="9.140625" style="273"/>
    <col min="6145" max="6145" width="3.5703125" style="273" customWidth="1"/>
    <col min="6146" max="6146" width="28" style="273" customWidth="1"/>
    <col min="6147" max="6147" width="3.140625" style="273" customWidth="1"/>
    <col min="6148" max="6148" width="8.7109375" style="273" customWidth="1"/>
    <col min="6149" max="6150" width="9.28515625" style="273" customWidth="1"/>
    <col min="6151" max="6151" width="9.5703125" style="273" customWidth="1"/>
    <col min="6152" max="6152" width="9.140625" style="273" customWidth="1"/>
    <col min="6153" max="6153" width="8.42578125" style="273" customWidth="1"/>
    <col min="6154" max="6154" width="8.7109375" style="273" customWidth="1"/>
    <col min="6155" max="6155" width="9.5703125" style="273" customWidth="1"/>
    <col min="6156" max="6156" width="9.28515625" style="273" customWidth="1"/>
    <col min="6157" max="6158" width="8.7109375" style="273" customWidth="1"/>
    <col min="6159" max="6159" width="9.42578125" style="273" customWidth="1"/>
    <col min="6160" max="6167" width="0" style="273" hidden="1" customWidth="1"/>
    <col min="6168" max="6168" width="1" style="273" customWidth="1"/>
    <col min="6169" max="6400" width="9.140625" style="273"/>
    <col min="6401" max="6401" width="3.5703125" style="273" customWidth="1"/>
    <col min="6402" max="6402" width="28" style="273" customWidth="1"/>
    <col min="6403" max="6403" width="3.140625" style="273" customWidth="1"/>
    <col min="6404" max="6404" width="8.7109375" style="273" customWidth="1"/>
    <col min="6405" max="6406" width="9.28515625" style="273" customWidth="1"/>
    <col min="6407" max="6407" width="9.5703125" style="273" customWidth="1"/>
    <col min="6408" max="6408" width="9.140625" style="273" customWidth="1"/>
    <col min="6409" max="6409" width="8.42578125" style="273" customWidth="1"/>
    <col min="6410" max="6410" width="8.7109375" style="273" customWidth="1"/>
    <col min="6411" max="6411" width="9.5703125" style="273" customWidth="1"/>
    <col min="6412" max="6412" width="9.28515625" style="273" customWidth="1"/>
    <col min="6413" max="6414" width="8.7109375" style="273" customWidth="1"/>
    <col min="6415" max="6415" width="9.42578125" style="273" customWidth="1"/>
    <col min="6416" max="6423" width="0" style="273" hidden="1" customWidth="1"/>
    <col min="6424" max="6424" width="1" style="273" customWidth="1"/>
    <col min="6425" max="6656" width="9.140625" style="273"/>
    <col min="6657" max="6657" width="3.5703125" style="273" customWidth="1"/>
    <col min="6658" max="6658" width="28" style="273" customWidth="1"/>
    <col min="6659" max="6659" width="3.140625" style="273" customWidth="1"/>
    <col min="6660" max="6660" width="8.7109375" style="273" customWidth="1"/>
    <col min="6661" max="6662" width="9.28515625" style="273" customWidth="1"/>
    <col min="6663" max="6663" width="9.5703125" style="273" customWidth="1"/>
    <col min="6664" max="6664" width="9.140625" style="273" customWidth="1"/>
    <col min="6665" max="6665" width="8.42578125" style="273" customWidth="1"/>
    <col min="6666" max="6666" width="8.7109375" style="273" customWidth="1"/>
    <col min="6667" max="6667" width="9.5703125" style="273" customWidth="1"/>
    <col min="6668" max="6668" width="9.28515625" style="273" customWidth="1"/>
    <col min="6669" max="6670" width="8.7109375" style="273" customWidth="1"/>
    <col min="6671" max="6671" width="9.42578125" style="273" customWidth="1"/>
    <col min="6672" max="6679" width="0" style="273" hidden="1" customWidth="1"/>
    <col min="6680" max="6680" width="1" style="273" customWidth="1"/>
    <col min="6681" max="6912" width="9.140625" style="273"/>
    <col min="6913" max="6913" width="3.5703125" style="273" customWidth="1"/>
    <col min="6914" max="6914" width="28" style="273" customWidth="1"/>
    <col min="6915" max="6915" width="3.140625" style="273" customWidth="1"/>
    <col min="6916" max="6916" width="8.7109375" style="273" customWidth="1"/>
    <col min="6917" max="6918" width="9.28515625" style="273" customWidth="1"/>
    <col min="6919" max="6919" width="9.5703125" style="273" customWidth="1"/>
    <col min="6920" max="6920" width="9.140625" style="273" customWidth="1"/>
    <col min="6921" max="6921" width="8.42578125" style="273" customWidth="1"/>
    <col min="6922" max="6922" width="8.7109375" style="273" customWidth="1"/>
    <col min="6923" max="6923" width="9.5703125" style="273" customWidth="1"/>
    <col min="6924" max="6924" width="9.28515625" style="273" customWidth="1"/>
    <col min="6925" max="6926" width="8.7109375" style="273" customWidth="1"/>
    <col min="6927" max="6927" width="9.42578125" style="273" customWidth="1"/>
    <col min="6928" max="6935" width="0" style="273" hidden="1" customWidth="1"/>
    <col min="6936" max="6936" width="1" style="273" customWidth="1"/>
    <col min="6937" max="7168" width="9.140625" style="273"/>
    <col min="7169" max="7169" width="3.5703125" style="273" customWidth="1"/>
    <col min="7170" max="7170" width="28" style="273" customWidth="1"/>
    <col min="7171" max="7171" width="3.140625" style="273" customWidth="1"/>
    <col min="7172" max="7172" width="8.7109375" style="273" customWidth="1"/>
    <col min="7173" max="7174" width="9.28515625" style="273" customWidth="1"/>
    <col min="7175" max="7175" width="9.5703125" style="273" customWidth="1"/>
    <col min="7176" max="7176" width="9.140625" style="273" customWidth="1"/>
    <col min="7177" max="7177" width="8.42578125" style="273" customWidth="1"/>
    <col min="7178" max="7178" width="8.7109375" style="273" customWidth="1"/>
    <col min="7179" max="7179" width="9.5703125" style="273" customWidth="1"/>
    <col min="7180" max="7180" width="9.28515625" style="273" customWidth="1"/>
    <col min="7181" max="7182" width="8.7109375" style="273" customWidth="1"/>
    <col min="7183" max="7183" width="9.42578125" style="273" customWidth="1"/>
    <col min="7184" max="7191" width="0" style="273" hidden="1" customWidth="1"/>
    <col min="7192" max="7192" width="1" style="273" customWidth="1"/>
    <col min="7193" max="7424" width="9.140625" style="273"/>
    <col min="7425" max="7425" width="3.5703125" style="273" customWidth="1"/>
    <col min="7426" max="7426" width="28" style="273" customWidth="1"/>
    <col min="7427" max="7427" width="3.140625" style="273" customWidth="1"/>
    <col min="7428" max="7428" width="8.7109375" style="273" customWidth="1"/>
    <col min="7429" max="7430" width="9.28515625" style="273" customWidth="1"/>
    <col min="7431" max="7431" width="9.5703125" style="273" customWidth="1"/>
    <col min="7432" max="7432" width="9.140625" style="273" customWidth="1"/>
    <col min="7433" max="7433" width="8.42578125" style="273" customWidth="1"/>
    <col min="7434" max="7434" width="8.7109375" style="273" customWidth="1"/>
    <col min="7435" max="7435" width="9.5703125" style="273" customWidth="1"/>
    <col min="7436" max="7436" width="9.28515625" style="273" customWidth="1"/>
    <col min="7437" max="7438" width="8.7109375" style="273" customWidth="1"/>
    <col min="7439" max="7439" width="9.42578125" style="273" customWidth="1"/>
    <col min="7440" max="7447" width="0" style="273" hidden="1" customWidth="1"/>
    <col min="7448" max="7448" width="1" style="273" customWidth="1"/>
    <col min="7449" max="7680" width="9.140625" style="273"/>
    <col min="7681" max="7681" width="3.5703125" style="273" customWidth="1"/>
    <col min="7682" max="7682" width="28" style="273" customWidth="1"/>
    <col min="7683" max="7683" width="3.140625" style="273" customWidth="1"/>
    <col min="7684" max="7684" width="8.7109375" style="273" customWidth="1"/>
    <col min="7685" max="7686" width="9.28515625" style="273" customWidth="1"/>
    <col min="7687" max="7687" width="9.5703125" style="273" customWidth="1"/>
    <col min="7688" max="7688" width="9.140625" style="273" customWidth="1"/>
    <col min="7689" max="7689" width="8.42578125" style="273" customWidth="1"/>
    <col min="7690" max="7690" width="8.7109375" style="273" customWidth="1"/>
    <col min="7691" max="7691" width="9.5703125" style="273" customWidth="1"/>
    <col min="7692" max="7692" width="9.28515625" style="273" customWidth="1"/>
    <col min="7693" max="7694" width="8.7109375" style="273" customWidth="1"/>
    <col min="7695" max="7695" width="9.42578125" style="273" customWidth="1"/>
    <col min="7696" max="7703" width="0" style="273" hidden="1" customWidth="1"/>
    <col min="7704" max="7704" width="1" style="273" customWidth="1"/>
    <col min="7705" max="7936" width="9.140625" style="273"/>
    <col min="7937" max="7937" width="3.5703125" style="273" customWidth="1"/>
    <col min="7938" max="7938" width="28" style="273" customWidth="1"/>
    <col min="7939" max="7939" width="3.140625" style="273" customWidth="1"/>
    <col min="7940" max="7940" width="8.7109375" style="273" customWidth="1"/>
    <col min="7941" max="7942" width="9.28515625" style="273" customWidth="1"/>
    <col min="7943" max="7943" width="9.5703125" style="273" customWidth="1"/>
    <col min="7944" max="7944" width="9.140625" style="273" customWidth="1"/>
    <col min="7945" max="7945" width="8.42578125" style="273" customWidth="1"/>
    <col min="7946" max="7946" width="8.7109375" style="273" customWidth="1"/>
    <col min="7947" max="7947" width="9.5703125" style="273" customWidth="1"/>
    <col min="7948" max="7948" width="9.28515625" style="273" customWidth="1"/>
    <col min="7949" max="7950" width="8.7109375" style="273" customWidth="1"/>
    <col min="7951" max="7951" width="9.42578125" style="273" customWidth="1"/>
    <col min="7952" max="7959" width="0" style="273" hidden="1" customWidth="1"/>
    <col min="7960" max="7960" width="1" style="273" customWidth="1"/>
    <col min="7961" max="8192" width="9.140625" style="273"/>
    <col min="8193" max="8193" width="3.5703125" style="273" customWidth="1"/>
    <col min="8194" max="8194" width="28" style="273" customWidth="1"/>
    <col min="8195" max="8195" width="3.140625" style="273" customWidth="1"/>
    <col min="8196" max="8196" width="8.7109375" style="273" customWidth="1"/>
    <col min="8197" max="8198" width="9.28515625" style="273" customWidth="1"/>
    <col min="8199" max="8199" width="9.5703125" style="273" customWidth="1"/>
    <col min="8200" max="8200" width="9.140625" style="273" customWidth="1"/>
    <col min="8201" max="8201" width="8.42578125" style="273" customWidth="1"/>
    <col min="8202" max="8202" width="8.7109375" style="273" customWidth="1"/>
    <col min="8203" max="8203" width="9.5703125" style="273" customWidth="1"/>
    <col min="8204" max="8204" width="9.28515625" style="273" customWidth="1"/>
    <col min="8205" max="8206" width="8.7109375" style="273" customWidth="1"/>
    <col min="8207" max="8207" width="9.42578125" style="273" customWidth="1"/>
    <col min="8208" max="8215" width="0" style="273" hidden="1" customWidth="1"/>
    <col min="8216" max="8216" width="1" style="273" customWidth="1"/>
    <col min="8217" max="8448" width="9.140625" style="273"/>
    <col min="8449" max="8449" width="3.5703125" style="273" customWidth="1"/>
    <col min="8450" max="8450" width="28" style="273" customWidth="1"/>
    <col min="8451" max="8451" width="3.140625" style="273" customWidth="1"/>
    <col min="8452" max="8452" width="8.7109375" style="273" customWidth="1"/>
    <col min="8453" max="8454" width="9.28515625" style="273" customWidth="1"/>
    <col min="8455" max="8455" width="9.5703125" style="273" customWidth="1"/>
    <col min="8456" max="8456" width="9.140625" style="273" customWidth="1"/>
    <col min="8457" max="8457" width="8.42578125" style="273" customWidth="1"/>
    <col min="8458" max="8458" width="8.7109375" style="273" customWidth="1"/>
    <col min="8459" max="8459" width="9.5703125" style="273" customWidth="1"/>
    <col min="8460" max="8460" width="9.28515625" style="273" customWidth="1"/>
    <col min="8461" max="8462" width="8.7109375" style="273" customWidth="1"/>
    <col min="8463" max="8463" width="9.42578125" style="273" customWidth="1"/>
    <col min="8464" max="8471" width="0" style="273" hidden="1" customWidth="1"/>
    <col min="8472" max="8472" width="1" style="273" customWidth="1"/>
    <col min="8473" max="8704" width="9.140625" style="273"/>
    <col min="8705" max="8705" width="3.5703125" style="273" customWidth="1"/>
    <col min="8706" max="8706" width="28" style="273" customWidth="1"/>
    <col min="8707" max="8707" width="3.140625" style="273" customWidth="1"/>
    <col min="8708" max="8708" width="8.7109375" style="273" customWidth="1"/>
    <col min="8709" max="8710" width="9.28515625" style="273" customWidth="1"/>
    <col min="8711" max="8711" width="9.5703125" style="273" customWidth="1"/>
    <col min="8712" max="8712" width="9.140625" style="273" customWidth="1"/>
    <col min="8713" max="8713" width="8.42578125" style="273" customWidth="1"/>
    <col min="8714" max="8714" width="8.7109375" style="273" customWidth="1"/>
    <col min="8715" max="8715" width="9.5703125" style="273" customWidth="1"/>
    <col min="8716" max="8716" width="9.28515625" style="273" customWidth="1"/>
    <col min="8717" max="8718" width="8.7109375" style="273" customWidth="1"/>
    <col min="8719" max="8719" width="9.42578125" style="273" customWidth="1"/>
    <col min="8720" max="8727" width="0" style="273" hidden="1" customWidth="1"/>
    <col min="8728" max="8728" width="1" style="273" customWidth="1"/>
    <col min="8729" max="8960" width="9.140625" style="273"/>
    <col min="8961" max="8961" width="3.5703125" style="273" customWidth="1"/>
    <col min="8962" max="8962" width="28" style="273" customWidth="1"/>
    <col min="8963" max="8963" width="3.140625" style="273" customWidth="1"/>
    <col min="8964" max="8964" width="8.7109375" style="273" customWidth="1"/>
    <col min="8965" max="8966" width="9.28515625" style="273" customWidth="1"/>
    <col min="8967" max="8967" width="9.5703125" style="273" customWidth="1"/>
    <col min="8968" max="8968" width="9.140625" style="273" customWidth="1"/>
    <col min="8969" max="8969" width="8.42578125" style="273" customWidth="1"/>
    <col min="8970" max="8970" width="8.7109375" style="273" customWidth="1"/>
    <col min="8971" max="8971" width="9.5703125" style="273" customWidth="1"/>
    <col min="8972" max="8972" width="9.28515625" style="273" customWidth="1"/>
    <col min="8973" max="8974" width="8.7109375" style="273" customWidth="1"/>
    <col min="8975" max="8975" width="9.42578125" style="273" customWidth="1"/>
    <col min="8976" max="8983" width="0" style="273" hidden="1" customWidth="1"/>
    <col min="8984" max="8984" width="1" style="273" customWidth="1"/>
    <col min="8985" max="9216" width="9.140625" style="273"/>
    <col min="9217" max="9217" width="3.5703125" style="273" customWidth="1"/>
    <col min="9218" max="9218" width="28" style="273" customWidth="1"/>
    <col min="9219" max="9219" width="3.140625" style="273" customWidth="1"/>
    <col min="9220" max="9220" width="8.7109375" style="273" customWidth="1"/>
    <col min="9221" max="9222" width="9.28515625" style="273" customWidth="1"/>
    <col min="9223" max="9223" width="9.5703125" style="273" customWidth="1"/>
    <col min="9224" max="9224" width="9.140625" style="273" customWidth="1"/>
    <col min="9225" max="9225" width="8.42578125" style="273" customWidth="1"/>
    <col min="9226" max="9226" width="8.7109375" style="273" customWidth="1"/>
    <col min="9227" max="9227" width="9.5703125" style="273" customWidth="1"/>
    <col min="9228" max="9228" width="9.28515625" style="273" customWidth="1"/>
    <col min="9229" max="9230" width="8.7109375" style="273" customWidth="1"/>
    <col min="9231" max="9231" width="9.42578125" style="273" customWidth="1"/>
    <col min="9232" max="9239" width="0" style="273" hidden="1" customWidth="1"/>
    <col min="9240" max="9240" width="1" style="273" customWidth="1"/>
    <col min="9241" max="9472" width="9.140625" style="273"/>
    <col min="9473" max="9473" width="3.5703125" style="273" customWidth="1"/>
    <col min="9474" max="9474" width="28" style="273" customWidth="1"/>
    <col min="9475" max="9475" width="3.140625" style="273" customWidth="1"/>
    <col min="9476" max="9476" width="8.7109375" style="273" customWidth="1"/>
    <col min="9477" max="9478" width="9.28515625" style="273" customWidth="1"/>
    <col min="9479" max="9479" width="9.5703125" style="273" customWidth="1"/>
    <col min="9480" max="9480" width="9.140625" style="273" customWidth="1"/>
    <col min="9481" max="9481" width="8.42578125" style="273" customWidth="1"/>
    <col min="9482" max="9482" width="8.7109375" style="273" customWidth="1"/>
    <col min="9483" max="9483" width="9.5703125" style="273" customWidth="1"/>
    <col min="9484" max="9484" width="9.28515625" style="273" customWidth="1"/>
    <col min="9485" max="9486" width="8.7109375" style="273" customWidth="1"/>
    <col min="9487" max="9487" width="9.42578125" style="273" customWidth="1"/>
    <col min="9488" max="9495" width="0" style="273" hidden="1" customWidth="1"/>
    <col min="9496" max="9496" width="1" style="273" customWidth="1"/>
    <col min="9497" max="9728" width="9.140625" style="273"/>
    <col min="9729" max="9729" width="3.5703125" style="273" customWidth="1"/>
    <col min="9730" max="9730" width="28" style="273" customWidth="1"/>
    <col min="9731" max="9731" width="3.140625" style="273" customWidth="1"/>
    <col min="9732" max="9732" width="8.7109375" style="273" customWidth="1"/>
    <col min="9733" max="9734" width="9.28515625" style="273" customWidth="1"/>
    <col min="9735" max="9735" width="9.5703125" style="273" customWidth="1"/>
    <col min="9736" max="9736" width="9.140625" style="273" customWidth="1"/>
    <col min="9737" max="9737" width="8.42578125" style="273" customWidth="1"/>
    <col min="9738" max="9738" width="8.7109375" style="273" customWidth="1"/>
    <col min="9739" max="9739" width="9.5703125" style="273" customWidth="1"/>
    <col min="9740" max="9740" width="9.28515625" style="273" customWidth="1"/>
    <col min="9741" max="9742" width="8.7109375" style="273" customWidth="1"/>
    <col min="9743" max="9743" width="9.42578125" style="273" customWidth="1"/>
    <col min="9744" max="9751" width="0" style="273" hidden="1" customWidth="1"/>
    <col min="9752" max="9752" width="1" style="273" customWidth="1"/>
    <col min="9753" max="9984" width="9.140625" style="273"/>
    <col min="9985" max="9985" width="3.5703125" style="273" customWidth="1"/>
    <col min="9986" max="9986" width="28" style="273" customWidth="1"/>
    <col min="9987" max="9987" width="3.140625" style="273" customWidth="1"/>
    <col min="9988" max="9988" width="8.7109375" style="273" customWidth="1"/>
    <col min="9989" max="9990" width="9.28515625" style="273" customWidth="1"/>
    <col min="9991" max="9991" width="9.5703125" style="273" customWidth="1"/>
    <col min="9992" max="9992" width="9.140625" style="273" customWidth="1"/>
    <col min="9993" max="9993" width="8.42578125" style="273" customWidth="1"/>
    <col min="9994" max="9994" width="8.7109375" style="273" customWidth="1"/>
    <col min="9995" max="9995" width="9.5703125" style="273" customWidth="1"/>
    <col min="9996" max="9996" width="9.28515625" style="273" customWidth="1"/>
    <col min="9997" max="9998" width="8.7109375" style="273" customWidth="1"/>
    <col min="9999" max="9999" width="9.42578125" style="273" customWidth="1"/>
    <col min="10000" max="10007" width="0" style="273" hidden="1" customWidth="1"/>
    <col min="10008" max="10008" width="1" style="273" customWidth="1"/>
    <col min="10009" max="10240" width="9.140625" style="273"/>
    <col min="10241" max="10241" width="3.5703125" style="273" customWidth="1"/>
    <col min="10242" max="10242" width="28" style="273" customWidth="1"/>
    <col min="10243" max="10243" width="3.140625" style="273" customWidth="1"/>
    <col min="10244" max="10244" width="8.7109375" style="273" customWidth="1"/>
    <col min="10245" max="10246" width="9.28515625" style="273" customWidth="1"/>
    <col min="10247" max="10247" width="9.5703125" style="273" customWidth="1"/>
    <col min="10248" max="10248" width="9.140625" style="273" customWidth="1"/>
    <col min="10249" max="10249" width="8.42578125" style="273" customWidth="1"/>
    <col min="10250" max="10250" width="8.7109375" style="273" customWidth="1"/>
    <col min="10251" max="10251" width="9.5703125" style="273" customWidth="1"/>
    <col min="10252" max="10252" width="9.28515625" style="273" customWidth="1"/>
    <col min="10253" max="10254" width="8.7109375" style="273" customWidth="1"/>
    <col min="10255" max="10255" width="9.42578125" style="273" customWidth="1"/>
    <col min="10256" max="10263" width="0" style="273" hidden="1" customWidth="1"/>
    <col min="10264" max="10264" width="1" style="273" customWidth="1"/>
    <col min="10265" max="10496" width="9.140625" style="273"/>
    <col min="10497" max="10497" width="3.5703125" style="273" customWidth="1"/>
    <col min="10498" max="10498" width="28" style="273" customWidth="1"/>
    <col min="10499" max="10499" width="3.140625" style="273" customWidth="1"/>
    <col min="10500" max="10500" width="8.7109375" style="273" customWidth="1"/>
    <col min="10501" max="10502" width="9.28515625" style="273" customWidth="1"/>
    <col min="10503" max="10503" width="9.5703125" style="273" customWidth="1"/>
    <col min="10504" max="10504" width="9.140625" style="273" customWidth="1"/>
    <col min="10505" max="10505" width="8.42578125" style="273" customWidth="1"/>
    <col min="10506" max="10506" width="8.7109375" style="273" customWidth="1"/>
    <col min="10507" max="10507" width="9.5703125" style="273" customWidth="1"/>
    <col min="10508" max="10508" width="9.28515625" style="273" customWidth="1"/>
    <col min="10509" max="10510" width="8.7109375" style="273" customWidth="1"/>
    <col min="10511" max="10511" width="9.42578125" style="273" customWidth="1"/>
    <col min="10512" max="10519" width="0" style="273" hidden="1" customWidth="1"/>
    <col min="10520" max="10520" width="1" style="273" customWidth="1"/>
    <col min="10521" max="10752" width="9.140625" style="273"/>
    <col min="10753" max="10753" width="3.5703125" style="273" customWidth="1"/>
    <col min="10754" max="10754" width="28" style="273" customWidth="1"/>
    <col min="10755" max="10755" width="3.140625" style="273" customWidth="1"/>
    <col min="10756" max="10756" width="8.7109375" style="273" customWidth="1"/>
    <col min="10757" max="10758" width="9.28515625" style="273" customWidth="1"/>
    <col min="10759" max="10759" width="9.5703125" style="273" customWidth="1"/>
    <col min="10760" max="10760" width="9.140625" style="273" customWidth="1"/>
    <col min="10761" max="10761" width="8.42578125" style="273" customWidth="1"/>
    <col min="10762" max="10762" width="8.7109375" style="273" customWidth="1"/>
    <col min="10763" max="10763" width="9.5703125" style="273" customWidth="1"/>
    <col min="10764" max="10764" width="9.28515625" style="273" customWidth="1"/>
    <col min="10765" max="10766" width="8.7109375" style="273" customWidth="1"/>
    <col min="10767" max="10767" width="9.42578125" style="273" customWidth="1"/>
    <col min="10768" max="10775" width="0" style="273" hidden="1" customWidth="1"/>
    <col min="10776" max="10776" width="1" style="273" customWidth="1"/>
    <col min="10777" max="11008" width="9.140625" style="273"/>
    <col min="11009" max="11009" width="3.5703125" style="273" customWidth="1"/>
    <col min="11010" max="11010" width="28" style="273" customWidth="1"/>
    <col min="11011" max="11011" width="3.140625" style="273" customWidth="1"/>
    <col min="11012" max="11012" width="8.7109375" style="273" customWidth="1"/>
    <col min="11013" max="11014" width="9.28515625" style="273" customWidth="1"/>
    <col min="11015" max="11015" width="9.5703125" style="273" customWidth="1"/>
    <col min="11016" max="11016" width="9.140625" style="273" customWidth="1"/>
    <col min="11017" max="11017" width="8.42578125" style="273" customWidth="1"/>
    <col min="11018" max="11018" width="8.7109375" style="273" customWidth="1"/>
    <col min="11019" max="11019" width="9.5703125" style="273" customWidth="1"/>
    <col min="11020" max="11020" width="9.28515625" style="273" customWidth="1"/>
    <col min="11021" max="11022" width="8.7109375" style="273" customWidth="1"/>
    <col min="11023" max="11023" width="9.42578125" style="273" customWidth="1"/>
    <col min="11024" max="11031" width="0" style="273" hidden="1" customWidth="1"/>
    <col min="11032" max="11032" width="1" style="273" customWidth="1"/>
    <col min="11033" max="11264" width="9.140625" style="273"/>
    <col min="11265" max="11265" width="3.5703125" style="273" customWidth="1"/>
    <col min="11266" max="11266" width="28" style="273" customWidth="1"/>
    <col min="11267" max="11267" width="3.140625" style="273" customWidth="1"/>
    <col min="11268" max="11268" width="8.7109375" style="273" customWidth="1"/>
    <col min="11269" max="11270" width="9.28515625" style="273" customWidth="1"/>
    <col min="11271" max="11271" width="9.5703125" style="273" customWidth="1"/>
    <col min="11272" max="11272" width="9.140625" style="273" customWidth="1"/>
    <col min="11273" max="11273" width="8.42578125" style="273" customWidth="1"/>
    <col min="11274" max="11274" width="8.7109375" style="273" customWidth="1"/>
    <col min="11275" max="11275" width="9.5703125" style="273" customWidth="1"/>
    <col min="11276" max="11276" width="9.28515625" style="273" customWidth="1"/>
    <col min="11277" max="11278" width="8.7109375" style="273" customWidth="1"/>
    <col min="11279" max="11279" width="9.42578125" style="273" customWidth="1"/>
    <col min="11280" max="11287" width="0" style="273" hidden="1" customWidth="1"/>
    <col min="11288" max="11288" width="1" style="273" customWidth="1"/>
    <col min="11289" max="11520" width="9.140625" style="273"/>
    <col min="11521" max="11521" width="3.5703125" style="273" customWidth="1"/>
    <col min="11522" max="11522" width="28" style="273" customWidth="1"/>
    <col min="11523" max="11523" width="3.140625" style="273" customWidth="1"/>
    <col min="11524" max="11524" width="8.7109375" style="273" customWidth="1"/>
    <col min="11525" max="11526" width="9.28515625" style="273" customWidth="1"/>
    <col min="11527" max="11527" width="9.5703125" style="273" customWidth="1"/>
    <col min="11528" max="11528" width="9.140625" style="273" customWidth="1"/>
    <col min="11529" max="11529" width="8.42578125" style="273" customWidth="1"/>
    <col min="11530" max="11530" width="8.7109375" style="273" customWidth="1"/>
    <col min="11531" max="11531" width="9.5703125" style="273" customWidth="1"/>
    <col min="11532" max="11532" width="9.28515625" style="273" customWidth="1"/>
    <col min="11533" max="11534" width="8.7109375" style="273" customWidth="1"/>
    <col min="11535" max="11535" width="9.42578125" style="273" customWidth="1"/>
    <col min="11536" max="11543" width="0" style="273" hidden="1" customWidth="1"/>
    <col min="11544" max="11544" width="1" style="273" customWidth="1"/>
    <col min="11545" max="11776" width="9.140625" style="273"/>
    <col min="11777" max="11777" width="3.5703125" style="273" customWidth="1"/>
    <col min="11778" max="11778" width="28" style="273" customWidth="1"/>
    <col min="11779" max="11779" width="3.140625" style="273" customWidth="1"/>
    <col min="11780" max="11780" width="8.7109375" style="273" customWidth="1"/>
    <col min="11781" max="11782" width="9.28515625" style="273" customWidth="1"/>
    <col min="11783" max="11783" width="9.5703125" style="273" customWidth="1"/>
    <col min="11784" max="11784" width="9.140625" style="273" customWidth="1"/>
    <col min="11785" max="11785" width="8.42578125" style="273" customWidth="1"/>
    <col min="11786" max="11786" width="8.7109375" style="273" customWidth="1"/>
    <col min="11787" max="11787" width="9.5703125" style="273" customWidth="1"/>
    <col min="11788" max="11788" width="9.28515625" style="273" customWidth="1"/>
    <col min="11789" max="11790" width="8.7109375" style="273" customWidth="1"/>
    <col min="11791" max="11791" width="9.42578125" style="273" customWidth="1"/>
    <col min="11792" max="11799" width="0" style="273" hidden="1" customWidth="1"/>
    <col min="11800" max="11800" width="1" style="273" customWidth="1"/>
    <col min="11801" max="12032" width="9.140625" style="273"/>
    <col min="12033" max="12033" width="3.5703125" style="273" customWidth="1"/>
    <col min="12034" max="12034" width="28" style="273" customWidth="1"/>
    <col min="12035" max="12035" width="3.140625" style="273" customWidth="1"/>
    <col min="12036" max="12036" width="8.7109375" style="273" customWidth="1"/>
    <col min="12037" max="12038" width="9.28515625" style="273" customWidth="1"/>
    <col min="12039" max="12039" width="9.5703125" style="273" customWidth="1"/>
    <col min="12040" max="12040" width="9.140625" style="273" customWidth="1"/>
    <col min="12041" max="12041" width="8.42578125" style="273" customWidth="1"/>
    <col min="12042" max="12042" width="8.7109375" style="273" customWidth="1"/>
    <col min="12043" max="12043" width="9.5703125" style="273" customWidth="1"/>
    <col min="12044" max="12044" width="9.28515625" style="273" customWidth="1"/>
    <col min="12045" max="12046" width="8.7109375" style="273" customWidth="1"/>
    <col min="12047" max="12047" width="9.42578125" style="273" customWidth="1"/>
    <col min="12048" max="12055" width="0" style="273" hidden="1" customWidth="1"/>
    <col min="12056" max="12056" width="1" style="273" customWidth="1"/>
    <col min="12057" max="12288" width="9.140625" style="273"/>
    <col min="12289" max="12289" width="3.5703125" style="273" customWidth="1"/>
    <col min="12290" max="12290" width="28" style="273" customWidth="1"/>
    <col min="12291" max="12291" width="3.140625" style="273" customWidth="1"/>
    <col min="12292" max="12292" width="8.7109375" style="273" customWidth="1"/>
    <col min="12293" max="12294" width="9.28515625" style="273" customWidth="1"/>
    <col min="12295" max="12295" width="9.5703125" style="273" customWidth="1"/>
    <col min="12296" max="12296" width="9.140625" style="273" customWidth="1"/>
    <col min="12297" max="12297" width="8.42578125" style="273" customWidth="1"/>
    <col min="12298" max="12298" width="8.7109375" style="273" customWidth="1"/>
    <col min="12299" max="12299" width="9.5703125" style="273" customWidth="1"/>
    <col min="12300" max="12300" width="9.28515625" style="273" customWidth="1"/>
    <col min="12301" max="12302" width="8.7109375" style="273" customWidth="1"/>
    <col min="12303" max="12303" width="9.42578125" style="273" customWidth="1"/>
    <col min="12304" max="12311" width="0" style="273" hidden="1" customWidth="1"/>
    <col min="12312" max="12312" width="1" style="273" customWidth="1"/>
    <col min="12313" max="12544" width="9.140625" style="273"/>
    <col min="12545" max="12545" width="3.5703125" style="273" customWidth="1"/>
    <col min="12546" max="12546" width="28" style="273" customWidth="1"/>
    <col min="12547" max="12547" width="3.140625" style="273" customWidth="1"/>
    <col min="12548" max="12548" width="8.7109375" style="273" customWidth="1"/>
    <col min="12549" max="12550" width="9.28515625" style="273" customWidth="1"/>
    <col min="12551" max="12551" width="9.5703125" style="273" customWidth="1"/>
    <col min="12552" max="12552" width="9.140625" style="273" customWidth="1"/>
    <col min="12553" max="12553" width="8.42578125" style="273" customWidth="1"/>
    <col min="12554" max="12554" width="8.7109375" style="273" customWidth="1"/>
    <col min="12555" max="12555" width="9.5703125" style="273" customWidth="1"/>
    <col min="12556" max="12556" width="9.28515625" style="273" customWidth="1"/>
    <col min="12557" max="12558" width="8.7109375" style="273" customWidth="1"/>
    <col min="12559" max="12559" width="9.42578125" style="273" customWidth="1"/>
    <col min="12560" max="12567" width="0" style="273" hidden="1" customWidth="1"/>
    <col min="12568" max="12568" width="1" style="273" customWidth="1"/>
    <col min="12569" max="12800" width="9.140625" style="273"/>
    <col min="12801" max="12801" width="3.5703125" style="273" customWidth="1"/>
    <col min="12802" max="12802" width="28" style="273" customWidth="1"/>
    <col min="12803" max="12803" width="3.140625" style="273" customWidth="1"/>
    <col min="12804" max="12804" width="8.7109375" style="273" customWidth="1"/>
    <col min="12805" max="12806" width="9.28515625" style="273" customWidth="1"/>
    <col min="12807" max="12807" width="9.5703125" style="273" customWidth="1"/>
    <col min="12808" max="12808" width="9.140625" style="273" customWidth="1"/>
    <col min="12809" max="12809" width="8.42578125" style="273" customWidth="1"/>
    <col min="12810" max="12810" width="8.7109375" style="273" customWidth="1"/>
    <col min="12811" max="12811" width="9.5703125" style="273" customWidth="1"/>
    <col min="12812" max="12812" width="9.28515625" style="273" customWidth="1"/>
    <col min="12813" max="12814" width="8.7109375" style="273" customWidth="1"/>
    <col min="12815" max="12815" width="9.42578125" style="273" customWidth="1"/>
    <col min="12816" max="12823" width="0" style="273" hidden="1" customWidth="1"/>
    <col min="12824" max="12824" width="1" style="273" customWidth="1"/>
    <col min="12825" max="13056" width="9.140625" style="273"/>
    <col min="13057" max="13057" width="3.5703125" style="273" customWidth="1"/>
    <col min="13058" max="13058" width="28" style="273" customWidth="1"/>
    <col min="13059" max="13059" width="3.140625" style="273" customWidth="1"/>
    <col min="13060" max="13060" width="8.7109375" style="273" customWidth="1"/>
    <col min="13061" max="13062" width="9.28515625" style="273" customWidth="1"/>
    <col min="13063" max="13063" width="9.5703125" style="273" customWidth="1"/>
    <col min="13064" max="13064" width="9.140625" style="273" customWidth="1"/>
    <col min="13065" max="13065" width="8.42578125" style="273" customWidth="1"/>
    <col min="13066" max="13066" width="8.7109375" style="273" customWidth="1"/>
    <col min="13067" max="13067" width="9.5703125" style="273" customWidth="1"/>
    <col min="13068" max="13068" width="9.28515625" style="273" customWidth="1"/>
    <col min="13069" max="13070" width="8.7109375" style="273" customWidth="1"/>
    <col min="13071" max="13071" width="9.42578125" style="273" customWidth="1"/>
    <col min="13072" max="13079" width="0" style="273" hidden="1" customWidth="1"/>
    <col min="13080" max="13080" width="1" style="273" customWidth="1"/>
    <col min="13081" max="13312" width="9.140625" style="273"/>
    <col min="13313" max="13313" width="3.5703125" style="273" customWidth="1"/>
    <col min="13314" max="13314" width="28" style="273" customWidth="1"/>
    <col min="13315" max="13315" width="3.140625" style="273" customWidth="1"/>
    <col min="13316" max="13316" width="8.7109375" style="273" customWidth="1"/>
    <col min="13317" max="13318" width="9.28515625" style="273" customWidth="1"/>
    <col min="13319" max="13319" width="9.5703125" style="273" customWidth="1"/>
    <col min="13320" max="13320" width="9.140625" style="273" customWidth="1"/>
    <col min="13321" max="13321" width="8.42578125" style="273" customWidth="1"/>
    <col min="13322" max="13322" width="8.7109375" style="273" customWidth="1"/>
    <col min="13323" max="13323" width="9.5703125" style="273" customWidth="1"/>
    <col min="13324" max="13324" width="9.28515625" style="273" customWidth="1"/>
    <col min="13325" max="13326" width="8.7109375" style="273" customWidth="1"/>
    <col min="13327" max="13327" width="9.42578125" style="273" customWidth="1"/>
    <col min="13328" max="13335" width="0" style="273" hidden="1" customWidth="1"/>
    <col min="13336" max="13336" width="1" style="273" customWidth="1"/>
    <col min="13337" max="13568" width="9.140625" style="273"/>
    <col min="13569" max="13569" width="3.5703125" style="273" customWidth="1"/>
    <col min="13570" max="13570" width="28" style="273" customWidth="1"/>
    <col min="13571" max="13571" width="3.140625" style="273" customWidth="1"/>
    <col min="13572" max="13572" width="8.7109375" style="273" customWidth="1"/>
    <col min="13573" max="13574" width="9.28515625" style="273" customWidth="1"/>
    <col min="13575" max="13575" width="9.5703125" style="273" customWidth="1"/>
    <col min="13576" max="13576" width="9.140625" style="273" customWidth="1"/>
    <col min="13577" max="13577" width="8.42578125" style="273" customWidth="1"/>
    <col min="13578" max="13578" width="8.7109375" style="273" customWidth="1"/>
    <col min="13579" max="13579" width="9.5703125" style="273" customWidth="1"/>
    <col min="13580" max="13580" width="9.28515625" style="273" customWidth="1"/>
    <col min="13581" max="13582" width="8.7109375" style="273" customWidth="1"/>
    <col min="13583" max="13583" width="9.42578125" style="273" customWidth="1"/>
    <col min="13584" max="13591" width="0" style="273" hidden="1" customWidth="1"/>
    <col min="13592" max="13592" width="1" style="273" customWidth="1"/>
    <col min="13593" max="13824" width="9.140625" style="273"/>
    <col min="13825" max="13825" width="3.5703125" style="273" customWidth="1"/>
    <col min="13826" max="13826" width="28" style="273" customWidth="1"/>
    <col min="13827" max="13827" width="3.140625" style="273" customWidth="1"/>
    <col min="13828" max="13828" width="8.7109375" style="273" customWidth="1"/>
    <col min="13829" max="13830" width="9.28515625" style="273" customWidth="1"/>
    <col min="13831" max="13831" width="9.5703125" style="273" customWidth="1"/>
    <col min="13832" max="13832" width="9.140625" style="273" customWidth="1"/>
    <col min="13833" max="13833" width="8.42578125" style="273" customWidth="1"/>
    <col min="13834" max="13834" width="8.7109375" style="273" customWidth="1"/>
    <col min="13835" max="13835" width="9.5703125" style="273" customWidth="1"/>
    <col min="13836" max="13836" width="9.28515625" style="273" customWidth="1"/>
    <col min="13837" max="13838" width="8.7109375" style="273" customWidth="1"/>
    <col min="13839" max="13839" width="9.42578125" style="273" customWidth="1"/>
    <col min="13840" max="13847" width="0" style="273" hidden="1" customWidth="1"/>
    <col min="13848" max="13848" width="1" style="273" customWidth="1"/>
    <col min="13849" max="14080" width="9.140625" style="273"/>
    <col min="14081" max="14081" width="3.5703125" style="273" customWidth="1"/>
    <col min="14082" max="14082" width="28" style="273" customWidth="1"/>
    <col min="14083" max="14083" width="3.140625" style="273" customWidth="1"/>
    <col min="14084" max="14084" width="8.7109375" style="273" customWidth="1"/>
    <col min="14085" max="14086" width="9.28515625" style="273" customWidth="1"/>
    <col min="14087" max="14087" width="9.5703125" style="273" customWidth="1"/>
    <col min="14088" max="14088" width="9.140625" style="273" customWidth="1"/>
    <col min="14089" max="14089" width="8.42578125" style="273" customWidth="1"/>
    <col min="14090" max="14090" width="8.7109375" style="273" customWidth="1"/>
    <col min="14091" max="14091" width="9.5703125" style="273" customWidth="1"/>
    <col min="14092" max="14092" width="9.28515625" style="273" customWidth="1"/>
    <col min="14093" max="14094" width="8.7109375" style="273" customWidth="1"/>
    <col min="14095" max="14095" width="9.42578125" style="273" customWidth="1"/>
    <col min="14096" max="14103" width="0" style="273" hidden="1" customWidth="1"/>
    <col min="14104" max="14104" width="1" style="273" customWidth="1"/>
    <col min="14105" max="14336" width="9.140625" style="273"/>
    <col min="14337" max="14337" width="3.5703125" style="273" customWidth="1"/>
    <col min="14338" max="14338" width="28" style="273" customWidth="1"/>
    <col min="14339" max="14339" width="3.140625" style="273" customWidth="1"/>
    <col min="14340" max="14340" width="8.7109375" style="273" customWidth="1"/>
    <col min="14341" max="14342" width="9.28515625" style="273" customWidth="1"/>
    <col min="14343" max="14343" width="9.5703125" style="273" customWidth="1"/>
    <col min="14344" max="14344" width="9.140625" style="273" customWidth="1"/>
    <col min="14345" max="14345" width="8.42578125" style="273" customWidth="1"/>
    <col min="14346" max="14346" width="8.7109375" style="273" customWidth="1"/>
    <col min="14347" max="14347" width="9.5703125" style="273" customWidth="1"/>
    <col min="14348" max="14348" width="9.28515625" style="273" customWidth="1"/>
    <col min="14349" max="14350" width="8.7109375" style="273" customWidth="1"/>
    <col min="14351" max="14351" width="9.42578125" style="273" customWidth="1"/>
    <col min="14352" max="14359" width="0" style="273" hidden="1" customWidth="1"/>
    <col min="14360" max="14360" width="1" style="273" customWidth="1"/>
    <col min="14361" max="14592" width="9.140625" style="273"/>
    <col min="14593" max="14593" width="3.5703125" style="273" customWidth="1"/>
    <col min="14594" max="14594" width="28" style="273" customWidth="1"/>
    <col min="14595" max="14595" width="3.140625" style="273" customWidth="1"/>
    <col min="14596" max="14596" width="8.7109375" style="273" customWidth="1"/>
    <col min="14597" max="14598" width="9.28515625" style="273" customWidth="1"/>
    <col min="14599" max="14599" width="9.5703125" style="273" customWidth="1"/>
    <col min="14600" max="14600" width="9.140625" style="273" customWidth="1"/>
    <col min="14601" max="14601" width="8.42578125" style="273" customWidth="1"/>
    <col min="14602" max="14602" width="8.7109375" style="273" customWidth="1"/>
    <col min="14603" max="14603" width="9.5703125" style="273" customWidth="1"/>
    <col min="14604" max="14604" width="9.28515625" style="273" customWidth="1"/>
    <col min="14605" max="14606" width="8.7109375" style="273" customWidth="1"/>
    <col min="14607" max="14607" width="9.42578125" style="273" customWidth="1"/>
    <col min="14608" max="14615" width="0" style="273" hidden="1" customWidth="1"/>
    <col min="14616" max="14616" width="1" style="273" customWidth="1"/>
    <col min="14617" max="14848" width="9.140625" style="273"/>
    <col min="14849" max="14849" width="3.5703125" style="273" customWidth="1"/>
    <col min="14850" max="14850" width="28" style="273" customWidth="1"/>
    <col min="14851" max="14851" width="3.140625" style="273" customWidth="1"/>
    <col min="14852" max="14852" width="8.7109375" style="273" customWidth="1"/>
    <col min="14853" max="14854" width="9.28515625" style="273" customWidth="1"/>
    <col min="14855" max="14855" width="9.5703125" style="273" customWidth="1"/>
    <col min="14856" max="14856" width="9.140625" style="273" customWidth="1"/>
    <col min="14857" max="14857" width="8.42578125" style="273" customWidth="1"/>
    <col min="14858" max="14858" width="8.7109375" style="273" customWidth="1"/>
    <col min="14859" max="14859" width="9.5703125" style="273" customWidth="1"/>
    <col min="14860" max="14860" width="9.28515625" style="273" customWidth="1"/>
    <col min="14861" max="14862" width="8.7109375" style="273" customWidth="1"/>
    <col min="14863" max="14863" width="9.42578125" style="273" customWidth="1"/>
    <col min="14864" max="14871" width="0" style="273" hidden="1" customWidth="1"/>
    <col min="14872" max="14872" width="1" style="273" customWidth="1"/>
    <col min="14873" max="15104" width="9.140625" style="273"/>
    <col min="15105" max="15105" width="3.5703125" style="273" customWidth="1"/>
    <col min="15106" max="15106" width="28" style="273" customWidth="1"/>
    <col min="15107" max="15107" width="3.140625" style="273" customWidth="1"/>
    <col min="15108" max="15108" width="8.7109375" style="273" customWidth="1"/>
    <col min="15109" max="15110" width="9.28515625" style="273" customWidth="1"/>
    <col min="15111" max="15111" width="9.5703125" style="273" customWidth="1"/>
    <col min="15112" max="15112" width="9.140625" style="273" customWidth="1"/>
    <col min="15113" max="15113" width="8.42578125" style="273" customWidth="1"/>
    <col min="15114" max="15114" width="8.7109375" style="273" customWidth="1"/>
    <col min="15115" max="15115" width="9.5703125" style="273" customWidth="1"/>
    <col min="15116" max="15116" width="9.28515625" style="273" customWidth="1"/>
    <col min="15117" max="15118" width="8.7109375" style="273" customWidth="1"/>
    <col min="15119" max="15119" width="9.42578125" style="273" customWidth="1"/>
    <col min="15120" max="15127" width="0" style="273" hidden="1" customWidth="1"/>
    <col min="15128" max="15128" width="1" style="273" customWidth="1"/>
    <col min="15129" max="15360" width="9.140625" style="273"/>
    <col min="15361" max="15361" width="3.5703125" style="273" customWidth="1"/>
    <col min="15362" max="15362" width="28" style="273" customWidth="1"/>
    <col min="15363" max="15363" width="3.140625" style="273" customWidth="1"/>
    <col min="15364" max="15364" width="8.7109375" style="273" customWidth="1"/>
    <col min="15365" max="15366" width="9.28515625" style="273" customWidth="1"/>
    <col min="15367" max="15367" width="9.5703125" style="273" customWidth="1"/>
    <col min="15368" max="15368" width="9.140625" style="273" customWidth="1"/>
    <col min="15369" max="15369" width="8.42578125" style="273" customWidth="1"/>
    <col min="15370" max="15370" width="8.7109375" style="273" customWidth="1"/>
    <col min="15371" max="15371" width="9.5703125" style="273" customWidth="1"/>
    <col min="15372" max="15372" width="9.28515625" style="273" customWidth="1"/>
    <col min="15373" max="15374" width="8.7109375" style="273" customWidth="1"/>
    <col min="15375" max="15375" width="9.42578125" style="273" customWidth="1"/>
    <col min="15376" max="15383" width="0" style="273" hidden="1" customWidth="1"/>
    <col min="15384" max="15384" width="1" style="273" customWidth="1"/>
    <col min="15385" max="15616" width="9.140625" style="273"/>
    <col min="15617" max="15617" width="3.5703125" style="273" customWidth="1"/>
    <col min="15618" max="15618" width="28" style="273" customWidth="1"/>
    <col min="15619" max="15619" width="3.140625" style="273" customWidth="1"/>
    <col min="15620" max="15620" width="8.7109375" style="273" customWidth="1"/>
    <col min="15621" max="15622" width="9.28515625" style="273" customWidth="1"/>
    <col min="15623" max="15623" width="9.5703125" style="273" customWidth="1"/>
    <col min="15624" max="15624" width="9.140625" style="273" customWidth="1"/>
    <col min="15625" max="15625" width="8.42578125" style="273" customWidth="1"/>
    <col min="15626" max="15626" width="8.7109375" style="273" customWidth="1"/>
    <col min="15627" max="15627" width="9.5703125" style="273" customWidth="1"/>
    <col min="15628" max="15628" width="9.28515625" style="273" customWidth="1"/>
    <col min="15629" max="15630" width="8.7109375" style="273" customWidth="1"/>
    <col min="15631" max="15631" width="9.42578125" style="273" customWidth="1"/>
    <col min="15632" max="15639" width="0" style="273" hidden="1" customWidth="1"/>
    <col min="15640" max="15640" width="1" style="273" customWidth="1"/>
    <col min="15641" max="15872" width="9.140625" style="273"/>
    <col min="15873" max="15873" width="3.5703125" style="273" customWidth="1"/>
    <col min="15874" max="15874" width="28" style="273" customWidth="1"/>
    <col min="15875" max="15875" width="3.140625" style="273" customWidth="1"/>
    <col min="15876" max="15876" width="8.7109375" style="273" customWidth="1"/>
    <col min="15877" max="15878" width="9.28515625" style="273" customWidth="1"/>
    <col min="15879" max="15879" width="9.5703125" style="273" customWidth="1"/>
    <col min="15880" max="15880" width="9.140625" style="273" customWidth="1"/>
    <col min="15881" max="15881" width="8.42578125" style="273" customWidth="1"/>
    <col min="15882" max="15882" width="8.7109375" style="273" customWidth="1"/>
    <col min="15883" max="15883" width="9.5703125" style="273" customWidth="1"/>
    <col min="15884" max="15884" width="9.28515625" style="273" customWidth="1"/>
    <col min="15885" max="15886" width="8.7109375" style="273" customWidth="1"/>
    <col min="15887" max="15887" width="9.42578125" style="273" customWidth="1"/>
    <col min="15888" max="15895" width="0" style="273" hidden="1" customWidth="1"/>
    <col min="15896" max="15896" width="1" style="273" customWidth="1"/>
    <col min="15897" max="16128" width="9.140625" style="273"/>
    <col min="16129" max="16129" width="3.5703125" style="273" customWidth="1"/>
    <col min="16130" max="16130" width="28" style="273" customWidth="1"/>
    <col min="16131" max="16131" width="3.140625" style="273" customWidth="1"/>
    <col min="16132" max="16132" width="8.7109375" style="273" customWidth="1"/>
    <col min="16133" max="16134" width="9.28515625" style="273" customWidth="1"/>
    <col min="16135" max="16135" width="9.5703125" style="273" customWidth="1"/>
    <col min="16136" max="16136" width="9.140625" style="273" customWidth="1"/>
    <col min="16137" max="16137" width="8.42578125" style="273" customWidth="1"/>
    <col min="16138" max="16138" width="8.7109375" style="273" customWidth="1"/>
    <col min="16139" max="16139" width="9.5703125" style="273" customWidth="1"/>
    <col min="16140" max="16140" width="9.28515625" style="273" customWidth="1"/>
    <col min="16141" max="16142" width="8.7109375" style="273" customWidth="1"/>
    <col min="16143" max="16143" width="9.42578125" style="273" customWidth="1"/>
    <col min="16144" max="16151" width="0" style="273" hidden="1" customWidth="1"/>
    <col min="16152" max="16152" width="1" style="273" customWidth="1"/>
    <col min="16153" max="16384" width="9.140625" style="273"/>
  </cols>
  <sheetData>
    <row r="1" spans="1:23" s="267" customFormat="1">
      <c r="A1" s="943" t="s">
        <v>0</v>
      </c>
      <c r="B1" s="943"/>
      <c r="C1" s="943"/>
      <c r="D1" s="943"/>
      <c r="E1" s="943"/>
      <c r="F1" s="943"/>
      <c r="G1" s="943"/>
      <c r="H1" s="943"/>
      <c r="I1" s="943"/>
      <c r="J1" s="943"/>
      <c r="K1" s="943"/>
      <c r="L1" s="943"/>
      <c r="M1" s="943"/>
      <c r="N1" s="943"/>
      <c r="O1" s="943"/>
    </row>
    <row r="2" spans="1:23" s="267" customFormat="1" ht="15" customHeight="1">
      <c r="A2" s="944" t="s">
        <v>567</v>
      </c>
      <c r="B2" s="944"/>
      <c r="C2" s="944"/>
      <c r="D2" s="944"/>
      <c r="E2" s="944"/>
      <c r="F2" s="944"/>
      <c r="G2" s="944"/>
      <c r="H2" s="944"/>
      <c r="I2" s="944"/>
      <c r="J2" s="944"/>
      <c r="K2" s="944"/>
      <c r="L2" s="944"/>
      <c r="M2" s="944"/>
      <c r="N2" s="944"/>
      <c r="O2" s="944"/>
    </row>
    <row r="3" spans="1:23" s="267" customFormat="1" ht="18" customHeight="1">
      <c r="A3" s="945" t="s">
        <v>1</v>
      </c>
      <c r="B3" s="945"/>
      <c r="C3" s="945"/>
      <c r="D3" s="945"/>
      <c r="E3" s="945"/>
      <c r="F3" s="945"/>
      <c r="G3" s="945"/>
      <c r="H3" s="945"/>
      <c r="I3" s="945"/>
      <c r="J3" s="945"/>
      <c r="K3" s="945"/>
      <c r="L3" s="945"/>
      <c r="M3" s="945"/>
      <c r="N3" s="945"/>
      <c r="O3" s="945"/>
    </row>
    <row r="4" spans="1:23">
      <c r="A4" s="268"/>
      <c r="B4" s="269"/>
      <c r="C4" s="269"/>
      <c r="D4" s="270"/>
      <c r="E4" s="270"/>
      <c r="F4" s="270"/>
      <c r="G4" s="270"/>
      <c r="H4" s="270"/>
      <c r="I4" s="270"/>
      <c r="J4" s="270"/>
      <c r="K4" s="270"/>
      <c r="L4" s="271"/>
      <c r="M4" s="271"/>
      <c r="N4" s="271"/>
      <c r="O4" s="272" t="s">
        <v>2</v>
      </c>
    </row>
    <row r="5" spans="1:23" ht="15" customHeight="1">
      <c r="A5" s="946" t="s">
        <v>3</v>
      </c>
      <c r="B5" s="947" t="s">
        <v>4</v>
      </c>
      <c r="C5" s="947" t="s">
        <v>5</v>
      </c>
      <c r="D5" s="948" t="s">
        <v>6</v>
      </c>
      <c r="E5" s="948"/>
      <c r="F5" s="948"/>
      <c r="G5" s="948"/>
      <c r="H5" s="948" t="s">
        <v>7</v>
      </c>
      <c r="I5" s="948"/>
      <c r="J5" s="948"/>
      <c r="K5" s="949"/>
      <c r="L5" s="948" t="s">
        <v>8</v>
      </c>
      <c r="M5" s="948"/>
      <c r="N5" s="948"/>
      <c r="O5" s="948"/>
      <c r="P5" s="274"/>
    </row>
    <row r="6" spans="1:23">
      <c r="A6" s="946"/>
      <c r="B6" s="947"/>
      <c r="C6" s="947"/>
      <c r="D6" s="275" t="s">
        <v>9</v>
      </c>
      <c r="E6" s="275" t="s">
        <v>10</v>
      </c>
      <c r="F6" s="275" t="s">
        <v>11</v>
      </c>
      <c r="G6" s="275" t="s">
        <v>12</v>
      </c>
      <c r="H6" s="275" t="s">
        <v>9</v>
      </c>
      <c r="I6" s="275" t="s">
        <v>10</v>
      </c>
      <c r="J6" s="275" t="s">
        <v>11</v>
      </c>
      <c r="K6" s="276" t="s">
        <v>12</v>
      </c>
      <c r="L6" s="275" t="s">
        <v>9</v>
      </c>
      <c r="M6" s="275" t="s">
        <v>10</v>
      </c>
      <c r="N6" s="275" t="s">
        <v>11</v>
      </c>
      <c r="O6" s="275" t="s">
        <v>12</v>
      </c>
      <c r="P6" s="277">
        <v>1</v>
      </c>
      <c r="Q6" s="277">
        <v>2</v>
      </c>
      <c r="R6" s="277">
        <v>3</v>
      </c>
      <c r="S6" s="277">
        <v>4</v>
      </c>
      <c r="T6" s="277">
        <v>1</v>
      </c>
      <c r="U6" s="277">
        <v>2</v>
      </c>
      <c r="V6" s="277">
        <v>3</v>
      </c>
      <c r="W6" s="277">
        <v>4</v>
      </c>
    </row>
    <row r="7" spans="1:23" s="283" customFormat="1">
      <c r="A7" s="278" t="s">
        <v>13</v>
      </c>
      <c r="B7" s="279">
        <v>2</v>
      </c>
      <c r="C7" s="280">
        <v>3</v>
      </c>
      <c r="D7" s="280"/>
      <c r="E7" s="280"/>
      <c r="F7" s="280"/>
      <c r="G7" s="280">
        <v>4</v>
      </c>
      <c r="H7" s="280"/>
      <c r="I7" s="280"/>
      <c r="J7" s="280"/>
      <c r="K7" s="281">
        <v>5</v>
      </c>
      <c r="L7" s="280"/>
      <c r="M7" s="280"/>
      <c r="N7" s="280"/>
      <c r="O7" s="282">
        <v>6</v>
      </c>
      <c r="P7" s="280"/>
      <c r="Q7" s="280"/>
      <c r="R7" s="280"/>
      <c r="S7" s="280"/>
      <c r="T7" s="280"/>
      <c r="U7" s="280"/>
      <c r="V7" s="280"/>
      <c r="W7" s="280"/>
    </row>
    <row r="8" spans="1:23" ht="22.5" customHeight="1">
      <c r="A8" s="18">
        <v>1000</v>
      </c>
      <c r="B8" s="19" t="s">
        <v>14</v>
      </c>
      <c r="C8" s="20"/>
      <c r="D8" s="21">
        <f>D9+D66+D85-D140</f>
        <v>829392.07939999993</v>
      </c>
      <c r="E8" s="21">
        <f>E9+E66+E85</f>
        <v>2024952.4150999999</v>
      </c>
      <c r="F8" s="21">
        <f>F9+F66++F85</f>
        <v>2961523.2774</v>
      </c>
      <c r="G8" s="22">
        <f>G9+G66+G85-G140</f>
        <v>3622207.5013000001</v>
      </c>
      <c r="H8" s="21">
        <f>H9+H66+H85</f>
        <v>256122.77009999991</v>
      </c>
      <c r="I8" s="23">
        <f>I9+I66+I85</f>
        <v>507675.16510000004</v>
      </c>
      <c r="J8" s="23">
        <f>J9+J66+J85</f>
        <v>715164.53909999994</v>
      </c>
      <c r="K8" s="24">
        <f>K9+K66+K85</f>
        <v>938014.60700000008</v>
      </c>
      <c r="L8" s="25">
        <f>L66+L85</f>
        <v>608269.30929999996</v>
      </c>
      <c r="M8" s="26">
        <f>M66+M85</f>
        <v>1517277.25</v>
      </c>
      <c r="N8" s="26">
        <f>N66+N85</f>
        <v>2246358.7382999999</v>
      </c>
      <c r="O8" s="27">
        <f>O82+O85+O73</f>
        <v>2837192.8942999998</v>
      </c>
      <c r="P8" s="284"/>
      <c r="Q8" s="277"/>
      <c r="R8" s="277"/>
      <c r="S8" s="277"/>
      <c r="T8" s="277"/>
      <c r="U8" s="277"/>
      <c r="V8" s="277"/>
      <c r="W8" s="277"/>
    </row>
    <row r="9" spans="1:23" ht="22.5" customHeight="1">
      <c r="A9" s="18">
        <v>1100</v>
      </c>
      <c r="B9" s="19" t="s">
        <v>15</v>
      </c>
      <c r="C9" s="20" t="s">
        <v>16</v>
      </c>
      <c r="D9" s="21">
        <f t="shared" ref="D9:K9" si="0">D10+D24+D37+D57+D60</f>
        <v>54532.984099999907</v>
      </c>
      <c r="E9" s="21">
        <f t="shared" si="0"/>
        <v>100959.81509999999</v>
      </c>
      <c r="F9" s="21">
        <f t="shared" si="0"/>
        <v>126420.8541</v>
      </c>
      <c r="G9" s="21">
        <f t="shared" si="0"/>
        <v>178420.36</v>
      </c>
      <c r="H9" s="29">
        <f t="shared" si="0"/>
        <v>54532.984099999907</v>
      </c>
      <c r="I9" s="29">
        <f t="shared" si="0"/>
        <v>100959.81509999999</v>
      </c>
      <c r="J9" s="29">
        <f t="shared" si="0"/>
        <v>126420.8541</v>
      </c>
      <c r="K9" s="23">
        <f t="shared" si="0"/>
        <v>178420.36</v>
      </c>
      <c r="L9" s="26" t="s">
        <v>17</v>
      </c>
      <c r="M9" s="26" t="s">
        <v>17</v>
      </c>
      <c r="N9" s="26" t="s">
        <v>17</v>
      </c>
      <c r="O9" s="27" t="s">
        <v>17</v>
      </c>
      <c r="P9" s="285"/>
      <c r="Q9" s="277"/>
      <c r="R9" s="277"/>
      <c r="S9" s="277"/>
      <c r="T9" s="277"/>
      <c r="U9" s="277"/>
      <c r="V9" s="277"/>
      <c r="W9" s="277"/>
    </row>
    <row r="10" spans="1:23" ht="23.25" customHeight="1">
      <c r="A10" s="18">
        <v>1110</v>
      </c>
      <c r="B10" s="19" t="s">
        <v>18</v>
      </c>
      <c r="C10" s="20" t="s">
        <v>19</v>
      </c>
      <c r="D10" s="21">
        <f t="shared" ref="D10:G12" si="1">H10</f>
        <v>6860.7789999999995</v>
      </c>
      <c r="E10" s="21">
        <f t="shared" si="1"/>
        <v>27298.679</v>
      </c>
      <c r="F10" s="21">
        <f t="shared" si="1"/>
        <v>40300.813999999998</v>
      </c>
      <c r="G10" s="22">
        <f t="shared" si="1"/>
        <v>47851.118000000002</v>
      </c>
      <c r="H10" s="29">
        <f>H11+H12+H13</f>
        <v>6860.7789999999995</v>
      </c>
      <c r="I10" s="31">
        <f>I11+I12+I13</f>
        <v>27298.679</v>
      </c>
      <c r="J10" s="31">
        <f>J11+J12+J13</f>
        <v>40300.813999999998</v>
      </c>
      <c r="K10" s="32">
        <f>K11+K12+K13</f>
        <v>47851.118000000002</v>
      </c>
      <c r="L10" s="26" t="s">
        <v>17</v>
      </c>
      <c r="M10" s="26" t="s">
        <v>17</v>
      </c>
      <c r="N10" s="26" t="s">
        <v>17</v>
      </c>
      <c r="O10" s="27" t="s">
        <v>17</v>
      </c>
      <c r="P10" s="285"/>
      <c r="Q10" s="277"/>
      <c r="R10" s="277"/>
      <c r="S10" s="277"/>
      <c r="T10" s="277"/>
      <c r="U10" s="277"/>
      <c r="V10" s="277"/>
      <c r="W10" s="277"/>
    </row>
    <row r="11" spans="1:23" ht="30.75" customHeight="1">
      <c r="A11" s="18">
        <v>1111</v>
      </c>
      <c r="B11" s="19" t="s">
        <v>20</v>
      </c>
      <c r="C11" s="20"/>
      <c r="D11" s="29">
        <f t="shared" si="1"/>
        <v>300</v>
      </c>
      <c r="E11" s="29">
        <f t="shared" si="1"/>
        <v>600</v>
      </c>
      <c r="F11" s="29">
        <f t="shared" si="1"/>
        <v>600</v>
      </c>
      <c r="G11" s="29">
        <f t="shared" si="1"/>
        <v>600</v>
      </c>
      <c r="H11" s="286">
        <v>300</v>
      </c>
      <c r="I11" s="286">
        <v>600</v>
      </c>
      <c r="J11" s="286">
        <v>600</v>
      </c>
      <c r="K11" s="287">
        <v>600</v>
      </c>
      <c r="L11" s="26" t="s">
        <v>17</v>
      </c>
      <c r="M11" s="26" t="s">
        <v>17</v>
      </c>
      <c r="N11" s="26" t="s">
        <v>17</v>
      </c>
      <c r="O11" s="27" t="s">
        <v>17</v>
      </c>
      <c r="P11" s="285">
        <f>H11</f>
        <v>300</v>
      </c>
      <c r="Q11" s="285">
        <f t="shared" ref="Q11:S12" si="2">I11-H11</f>
        <v>300</v>
      </c>
      <c r="R11" s="285">
        <f t="shared" si="2"/>
        <v>0</v>
      </c>
      <c r="S11" s="285">
        <f t="shared" si="2"/>
        <v>0</v>
      </c>
      <c r="T11" s="285">
        <f t="shared" ref="T11:W12" si="3">P11/3</f>
        <v>100</v>
      </c>
      <c r="U11" s="285">
        <f t="shared" si="3"/>
        <v>100</v>
      </c>
      <c r="V11" s="285">
        <f t="shared" si="3"/>
        <v>0</v>
      </c>
      <c r="W11" s="285">
        <f t="shared" si="3"/>
        <v>0</v>
      </c>
    </row>
    <row r="12" spans="1:23" ht="22.5" customHeight="1">
      <c r="A12" s="18">
        <v>1112</v>
      </c>
      <c r="B12" s="19" t="s">
        <v>21</v>
      </c>
      <c r="C12" s="20"/>
      <c r="D12" s="29">
        <f t="shared" si="1"/>
        <v>1625</v>
      </c>
      <c r="E12" s="29">
        <f t="shared" si="1"/>
        <v>3050</v>
      </c>
      <c r="F12" s="29">
        <f t="shared" si="1"/>
        <v>5275</v>
      </c>
      <c r="G12" s="29">
        <f t="shared" si="1"/>
        <v>6000</v>
      </c>
      <c r="H12" s="286">
        <v>1625</v>
      </c>
      <c r="I12" s="286">
        <v>3050</v>
      </c>
      <c r="J12" s="288">
        <v>5275</v>
      </c>
      <c r="K12" s="289">
        <v>6000</v>
      </c>
      <c r="L12" s="26" t="s">
        <v>17</v>
      </c>
      <c r="M12" s="26" t="s">
        <v>17</v>
      </c>
      <c r="N12" s="26" t="s">
        <v>17</v>
      </c>
      <c r="O12" s="27" t="s">
        <v>17</v>
      </c>
      <c r="P12" s="285">
        <f>H12</f>
        <v>1625</v>
      </c>
      <c r="Q12" s="285">
        <f t="shared" si="2"/>
        <v>1425</v>
      </c>
      <c r="R12" s="285">
        <f t="shared" si="2"/>
        <v>2225</v>
      </c>
      <c r="S12" s="285">
        <f t="shared" si="2"/>
        <v>725</v>
      </c>
      <c r="T12" s="285">
        <f t="shared" si="3"/>
        <v>541.66666666666663</v>
      </c>
      <c r="U12" s="285">
        <f t="shared" si="3"/>
        <v>475</v>
      </c>
      <c r="V12" s="285">
        <f t="shared" si="3"/>
        <v>741.66666666666663</v>
      </c>
      <c r="W12" s="285">
        <f t="shared" si="3"/>
        <v>241.66666666666666</v>
      </c>
    </row>
    <row r="13" spans="1:23" ht="21" customHeight="1">
      <c r="A13" s="18">
        <v>1113</v>
      </c>
      <c r="B13" s="37" t="s">
        <v>22</v>
      </c>
      <c r="C13" s="38"/>
      <c r="D13" s="39">
        <f>H13</f>
        <v>4935.7789999999995</v>
      </c>
      <c r="E13" s="39">
        <f>I13</f>
        <v>23648.679</v>
      </c>
      <c r="F13" s="39">
        <f>J13</f>
        <v>34425.813999999998</v>
      </c>
      <c r="G13" s="31">
        <f>K13</f>
        <v>41251.118000000002</v>
      </c>
      <c r="H13" s="288">
        <f>H14+H19</f>
        <v>4935.7789999999995</v>
      </c>
      <c r="I13" s="288">
        <f>I14+I19</f>
        <v>23648.679</v>
      </c>
      <c r="J13" s="288">
        <f>J14+J19</f>
        <v>34425.813999999998</v>
      </c>
      <c r="K13" s="290">
        <f>K14+K19</f>
        <v>41251.118000000002</v>
      </c>
      <c r="L13" s="26" t="s">
        <v>17</v>
      </c>
      <c r="M13" s="26" t="s">
        <v>17</v>
      </c>
      <c r="N13" s="26" t="s">
        <v>17</v>
      </c>
      <c r="O13" s="27" t="s">
        <v>17</v>
      </c>
      <c r="P13" s="285"/>
      <c r="Q13" s="285"/>
      <c r="R13" s="285"/>
      <c r="S13" s="285"/>
      <c r="T13" s="285"/>
      <c r="U13" s="285"/>
      <c r="V13" s="285"/>
      <c r="W13" s="285"/>
    </row>
    <row r="14" spans="1:23" ht="14.25" customHeight="1">
      <c r="A14" s="41"/>
      <c r="B14" s="42" t="s">
        <v>23</v>
      </c>
      <c r="C14" s="43"/>
      <c r="D14" s="26"/>
      <c r="E14" s="26"/>
      <c r="F14" s="26"/>
      <c r="G14" s="25"/>
      <c r="H14" s="286">
        <f>SUM(H15:H18)</f>
        <v>1500.3999999999999</v>
      </c>
      <c r="I14" s="286">
        <f>SUM(I15:I18)</f>
        <v>2960.7999999999997</v>
      </c>
      <c r="J14" s="286">
        <f>SUM(J15:J18)</f>
        <v>5374.1</v>
      </c>
      <c r="K14" s="287">
        <f>SUM(K15:K18)</f>
        <v>6645.6250000000009</v>
      </c>
      <c r="L14" s="26"/>
      <c r="M14" s="26"/>
      <c r="N14" s="26"/>
      <c r="O14" s="27"/>
      <c r="P14" s="285"/>
      <c r="Q14" s="285"/>
      <c r="R14" s="285"/>
      <c r="S14" s="285"/>
      <c r="T14" s="285"/>
      <c r="U14" s="285"/>
      <c r="V14" s="285"/>
      <c r="W14" s="285"/>
    </row>
    <row r="15" spans="1:23" ht="12.75" customHeight="1">
      <c r="A15" s="41"/>
      <c r="B15" s="44" t="s">
        <v>24</v>
      </c>
      <c r="C15" s="45"/>
      <c r="D15" s="27"/>
      <c r="E15" s="27"/>
      <c r="F15" s="27"/>
      <c r="G15" s="46"/>
      <c r="H15" s="47">
        <v>1375.7</v>
      </c>
      <c r="I15" s="47">
        <v>2711.4</v>
      </c>
      <c r="J15" s="47">
        <v>5000</v>
      </c>
      <c r="K15" s="291">
        <v>6510.3720000000003</v>
      </c>
      <c r="L15" s="26"/>
      <c r="M15" s="26"/>
      <c r="N15" s="26"/>
      <c r="O15" s="27"/>
      <c r="P15" s="285">
        <f>H15</f>
        <v>1375.7</v>
      </c>
      <c r="Q15" s="285">
        <f t="shared" ref="Q15:S18" si="4">I15-H15</f>
        <v>1335.7</v>
      </c>
      <c r="R15" s="285">
        <f t="shared" si="4"/>
        <v>2288.6</v>
      </c>
      <c r="S15" s="285">
        <f t="shared" si="4"/>
        <v>1510.3720000000003</v>
      </c>
      <c r="T15" s="285">
        <f t="shared" ref="T15:W18" si="5">P15/3</f>
        <v>458.56666666666666</v>
      </c>
      <c r="U15" s="285">
        <f t="shared" si="5"/>
        <v>445.23333333333335</v>
      </c>
      <c r="V15" s="285">
        <f t="shared" si="5"/>
        <v>762.86666666666667</v>
      </c>
      <c r="W15" s="285">
        <f t="shared" si="5"/>
        <v>503.45733333333345</v>
      </c>
    </row>
    <row r="16" spans="1:23" ht="11.25" customHeight="1">
      <c r="A16" s="41"/>
      <c r="B16" s="44" t="s">
        <v>25</v>
      </c>
      <c r="C16" s="45"/>
      <c r="D16" s="27"/>
      <c r="E16" s="27"/>
      <c r="F16" s="27"/>
      <c r="G16" s="46"/>
      <c r="H16" s="47">
        <v>4.5999999999999996</v>
      </c>
      <c r="I16" s="47">
        <v>9.1999999999999993</v>
      </c>
      <c r="J16" s="47">
        <v>13.8</v>
      </c>
      <c r="K16" s="291">
        <v>20.533000000000001</v>
      </c>
      <c r="L16" s="26"/>
      <c r="M16" s="26"/>
      <c r="N16" s="26"/>
      <c r="O16" s="27"/>
      <c r="P16" s="285">
        <f>H16</f>
        <v>4.5999999999999996</v>
      </c>
      <c r="Q16" s="285">
        <f t="shared" si="4"/>
        <v>4.5999999999999996</v>
      </c>
      <c r="R16" s="285">
        <f t="shared" si="4"/>
        <v>4.6000000000000014</v>
      </c>
      <c r="S16" s="285">
        <f t="shared" si="4"/>
        <v>6.7330000000000005</v>
      </c>
      <c r="T16" s="285">
        <f t="shared" si="5"/>
        <v>1.5333333333333332</v>
      </c>
      <c r="U16" s="285">
        <f t="shared" si="5"/>
        <v>1.5333333333333332</v>
      </c>
      <c r="V16" s="285">
        <f t="shared" si="5"/>
        <v>1.5333333333333339</v>
      </c>
      <c r="W16" s="285">
        <f t="shared" si="5"/>
        <v>2.2443333333333335</v>
      </c>
    </row>
    <row r="17" spans="1:23" ht="12" customHeight="1">
      <c r="A17" s="41"/>
      <c r="B17" s="44" t="s">
        <v>26</v>
      </c>
      <c r="C17" s="45"/>
      <c r="D17" s="27"/>
      <c r="E17" s="27"/>
      <c r="F17" s="27"/>
      <c r="G17" s="46"/>
      <c r="H17" s="47">
        <v>120.1</v>
      </c>
      <c r="I17" s="47">
        <v>240.2</v>
      </c>
      <c r="J17" s="47">
        <v>360.3</v>
      </c>
      <c r="K17" s="291">
        <v>114.72</v>
      </c>
      <c r="L17" s="26"/>
      <c r="M17" s="26"/>
      <c r="N17" s="26"/>
      <c r="O17" s="27"/>
      <c r="P17" s="285">
        <f>H17</f>
        <v>120.1</v>
      </c>
      <c r="Q17" s="285">
        <f t="shared" si="4"/>
        <v>120.1</v>
      </c>
      <c r="R17" s="285">
        <f t="shared" si="4"/>
        <v>120.10000000000002</v>
      </c>
      <c r="S17" s="285">
        <f t="shared" si="4"/>
        <v>-245.58</v>
      </c>
      <c r="T17" s="285">
        <f t="shared" si="5"/>
        <v>40.033333333333331</v>
      </c>
      <c r="U17" s="285">
        <f t="shared" si="5"/>
        <v>40.033333333333331</v>
      </c>
      <c r="V17" s="285">
        <f t="shared" si="5"/>
        <v>40.033333333333339</v>
      </c>
      <c r="W17" s="285">
        <f t="shared" si="5"/>
        <v>-81.86</v>
      </c>
    </row>
    <row r="18" spans="1:23" ht="12" customHeight="1">
      <c r="A18" s="41"/>
      <c r="B18" s="44" t="s">
        <v>27</v>
      </c>
      <c r="C18" s="45"/>
      <c r="D18" s="27"/>
      <c r="E18" s="27"/>
      <c r="F18" s="27"/>
      <c r="G18" s="46"/>
      <c r="H18" s="47"/>
      <c r="I18" s="47"/>
      <c r="J18" s="47"/>
      <c r="K18" s="292"/>
      <c r="L18" s="26"/>
      <c r="M18" s="26"/>
      <c r="N18" s="26"/>
      <c r="O18" s="27"/>
      <c r="P18" s="285">
        <f>H18</f>
        <v>0</v>
      </c>
      <c r="Q18" s="285">
        <f t="shared" si="4"/>
        <v>0</v>
      </c>
      <c r="R18" s="285">
        <f t="shared" si="4"/>
        <v>0</v>
      </c>
      <c r="S18" s="285">
        <f t="shared" si="4"/>
        <v>0</v>
      </c>
      <c r="T18" s="285">
        <f t="shared" si="5"/>
        <v>0</v>
      </c>
      <c r="U18" s="285">
        <f t="shared" si="5"/>
        <v>0</v>
      </c>
      <c r="V18" s="285">
        <f t="shared" si="5"/>
        <v>0</v>
      </c>
      <c r="W18" s="285">
        <f t="shared" si="5"/>
        <v>0</v>
      </c>
    </row>
    <row r="19" spans="1:23" ht="15.75" customHeight="1">
      <c r="A19" s="41"/>
      <c r="B19" s="42" t="s">
        <v>28</v>
      </c>
      <c r="C19" s="43"/>
      <c r="D19" s="26"/>
      <c r="E19" s="26"/>
      <c r="F19" s="26"/>
      <c r="G19" s="25"/>
      <c r="H19" s="286">
        <f>SUM(H20:H23)</f>
        <v>3435.3789999999999</v>
      </c>
      <c r="I19" s="286">
        <f>SUM(I20:I23)</f>
        <v>20687.879000000001</v>
      </c>
      <c r="J19" s="286">
        <f>SUM(J20:J23)</f>
        <v>29051.714</v>
      </c>
      <c r="K19" s="287">
        <f>SUM(K20:K23)</f>
        <v>34605.493000000002</v>
      </c>
      <c r="L19" s="26"/>
      <c r="M19" s="26"/>
      <c r="N19" s="26"/>
      <c r="O19" s="27"/>
      <c r="P19" s="285"/>
      <c r="Q19" s="285"/>
      <c r="R19" s="285"/>
      <c r="S19" s="285"/>
      <c r="T19" s="285"/>
      <c r="U19" s="285"/>
      <c r="V19" s="285"/>
      <c r="W19" s="285"/>
    </row>
    <row r="20" spans="1:23" ht="11.25" customHeight="1">
      <c r="A20" s="41"/>
      <c r="B20" s="44" t="s">
        <v>24</v>
      </c>
      <c r="C20" s="43"/>
      <c r="D20" s="26"/>
      <c r="E20" s="26"/>
      <c r="F20" s="26"/>
      <c r="G20" s="25"/>
      <c r="H20" s="50">
        <v>1002.879</v>
      </c>
      <c r="I20" s="50">
        <v>15822.879000000001</v>
      </c>
      <c r="J20" s="50">
        <v>20254.214</v>
      </c>
      <c r="K20" s="287">
        <v>24278.672999999999</v>
      </c>
      <c r="L20" s="26"/>
      <c r="M20" s="26"/>
      <c r="N20" s="26"/>
      <c r="O20" s="27"/>
      <c r="P20" s="285">
        <f>H20</f>
        <v>1002.879</v>
      </c>
      <c r="Q20" s="285">
        <f t="shared" ref="Q20:S23" si="6">I20-H20</f>
        <v>14820</v>
      </c>
      <c r="R20" s="285">
        <f t="shared" si="6"/>
        <v>4431.3349999999991</v>
      </c>
      <c r="S20" s="285">
        <f t="shared" si="6"/>
        <v>4024.4589999999989</v>
      </c>
      <c r="T20" s="285">
        <f t="shared" ref="T20:W23" si="7">P20/3</f>
        <v>334.29300000000001</v>
      </c>
      <c r="U20" s="285">
        <f t="shared" si="7"/>
        <v>4940</v>
      </c>
      <c r="V20" s="285">
        <f t="shared" si="7"/>
        <v>1477.1116666666665</v>
      </c>
      <c r="W20" s="285">
        <f t="shared" si="7"/>
        <v>1341.4863333333331</v>
      </c>
    </row>
    <row r="21" spans="1:23" ht="12.75" customHeight="1">
      <c r="A21" s="41"/>
      <c r="B21" s="44" t="s">
        <v>25</v>
      </c>
      <c r="C21" s="43"/>
      <c r="D21" s="26"/>
      <c r="E21" s="26"/>
      <c r="F21" s="26"/>
      <c r="G21" s="25"/>
      <c r="H21" s="50">
        <v>1657.8</v>
      </c>
      <c r="I21" s="50">
        <v>3315.6</v>
      </c>
      <c r="J21" s="50">
        <v>5973.4</v>
      </c>
      <c r="K21" s="287">
        <v>6950.1679999999997</v>
      </c>
      <c r="L21" s="26"/>
      <c r="M21" s="26"/>
      <c r="N21" s="26"/>
      <c r="O21" s="27"/>
      <c r="P21" s="285">
        <f>H21</f>
        <v>1657.8</v>
      </c>
      <c r="Q21" s="285">
        <f t="shared" si="6"/>
        <v>1657.8</v>
      </c>
      <c r="R21" s="285">
        <f t="shared" si="6"/>
        <v>2657.7999999999997</v>
      </c>
      <c r="S21" s="285">
        <f t="shared" si="6"/>
        <v>976.76800000000003</v>
      </c>
      <c r="T21" s="285">
        <f t="shared" si="7"/>
        <v>552.6</v>
      </c>
      <c r="U21" s="285">
        <f t="shared" si="7"/>
        <v>552.6</v>
      </c>
      <c r="V21" s="285">
        <f t="shared" si="7"/>
        <v>885.93333333333328</v>
      </c>
      <c r="W21" s="285">
        <f t="shared" si="7"/>
        <v>325.58933333333334</v>
      </c>
    </row>
    <row r="22" spans="1:23" ht="11.25" customHeight="1">
      <c r="A22" s="41"/>
      <c r="B22" s="44" t="s">
        <v>26</v>
      </c>
      <c r="C22" s="43"/>
      <c r="D22" s="26"/>
      <c r="E22" s="26"/>
      <c r="F22" s="26"/>
      <c r="G22" s="25"/>
      <c r="H22" s="50">
        <v>774.7</v>
      </c>
      <c r="I22" s="50">
        <v>1549.4</v>
      </c>
      <c r="J22" s="50">
        <v>2824.1</v>
      </c>
      <c r="K22" s="287">
        <v>3376.652</v>
      </c>
      <c r="L22" s="26"/>
      <c r="M22" s="26"/>
      <c r="N22" s="26"/>
      <c r="O22" s="27"/>
      <c r="P22" s="285">
        <f>H22</f>
        <v>774.7</v>
      </c>
      <c r="Q22" s="285">
        <f t="shared" si="6"/>
        <v>774.7</v>
      </c>
      <c r="R22" s="285">
        <f t="shared" si="6"/>
        <v>1274.6999999999998</v>
      </c>
      <c r="S22" s="285">
        <f t="shared" si="6"/>
        <v>552.55200000000013</v>
      </c>
      <c r="T22" s="285">
        <f t="shared" si="7"/>
        <v>258.23333333333335</v>
      </c>
      <c r="U22" s="285">
        <f t="shared" si="7"/>
        <v>258.23333333333335</v>
      </c>
      <c r="V22" s="285">
        <f t="shared" si="7"/>
        <v>424.89999999999992</v>
      </c>
      <c r="W22" s="285">
        <f t="shared" si="7"/>
        <v>184.18400000000005</v>
      </c>
    </row>
    <row r="23" spans="1:23" ht="9.75" customHeight="1">
      <c r="A23" s="41"/>
      <c r="B23" s="44" t="s">
        <v>27</v>
      </c>
      <c r="C23" s="43"/>
      <c r="D23" s="26"/>
      <c r="E23" s="26"/>
      <c r="F23" s="26"/>
      <c r="G23" s="25"/>
      <c r="H23" s="50"/>
      <c r="I23" s="50"/>
      <c r="J23" s="50"/>
      <c r="K23" s="293"/>
      <c r="L23" s="26"/>
      <c r="M23" s="26"/>
      <c r="N23" s="26"/>
      <c r="O23" s="27"/>
      <c r="P23" s="285">
        <f>H23</f>
        <v>0</v>
      </c>
      <c r="Q23" s="285">
        <f t="shared" si="6"/>
        <v>0</v>
      </c>
      <c r="R23" s="285">
        <f t="shared" si="6"/>
        <v>0</v>
      </c>
      <c r="S23" s="285">
        <f t="shared" si="6"/>
        <v>0</v>
      </c>
      <c r="T23" s="285">
        <f t="shared" si="7"/>
        <v>0</v>
      </c>
      <c r="U23" s="285">
        <f t="shared" si="7"/>
        <v>0</v>
      </c>
      <c r="V23" s="285">
        <f t="shared" si="7"/>
        <v>0</v>
      </c>
      <c r="W23" s="285">
        <f t="shared" si="7"/>
        <v>0</v>
      </c>
    </row>
    <row r="24" spans="1:23" ht="21" customHeight="1">
      <c r="A24" s="41">
        <v>1120</v>
      </c>
      <c r="B24" s="42" t="s">
        <v>29</v>
      </c>
      <c r="C24" s="43" t="s">
        <v>30</v>
      </c>
      <c r="D24" s="26">
        <f t="shared" ref="D24:G25" si="8">H24</f>
        <v>41652.205099999905</v>
      </c>
      <c r="E24" s="26">
        <f t="shared" si="8"/>
        <v>64066.736100000002</v>
      </c>
      <c r="F24" s="26">
        <f t="shared" si="8"/>
        <v>69750.040099999998</v>
      </c>
      <c r="G24" s="52">
        <f t="shared" si="8"/>
        <v>110519.242</v>
      </c>
      <c r="H24" s="26">
        <f>H25</f>
        <v>41652.205099999905</v>
      </c>
      <c r="I24" s="53">
        <f>I25</f>
        <v>64066.736100000002</v>
      </c>
      <c r="J24" s="53">
        <f>J25</f>
        <v>69750.040099999998</v>
      </c>
      <c r="K24" s="54">
        <f>K25</f>
        <v>110519.242</v>
      </c>
      <c r="L24" s="26" t="s">
        <v>17</v>
      </c>
      <c r="M24" s="26" t="s">
        <v>17</v>
      </c>
      <c r="N24" s="26" t="s">
        <v>17</v>
      </c>
      <c r="O24" s="27" t="s">
        <v>17</v>
      </c>
      <c r="P24" s="285"/>
      <c r="Q24" s="285"/>
      <c r="R24" s="285"/>
      <c r="S24" s="285"/>
      <c r="T24" s="285"/>
      <c r="U24" s="285"/>
      <c r="V24" s="285"/>
      <c r="W24" s="285"/>
    </row>
    <row r="25" spans="1:23" ht="21" customHeight="1">
      <c r="A25" s="18">
        <v>1121</v>
      </c>
      <c r="B25" s="55" t="s">
        <v>31</v>
      </c>
      <c r="C25" s="56"/>
      <c r="D25" s="26">
        <f t="shared" si="8"/>
        <v>41652.205099999905</v>
      </c>
      <c r="E25" s="26">
        <f t="shared" si="8"/>
        <v>64066.736100000002</v>
      </c>
      <c r="F25" s="26">
        <f t="shared" si="8"/>
        <v>69750.040099999998</v>
      </c>
      <c r="G25" s="25">
        <f t="shared" si="8"/>
        <v>110519.242</v>
      </c>
      <c r="H25" s="294">
        <f>H26+H27+H32</f>
        <v>41652.205099999905</v>
      </c>
      <c r="I25" s="294">
        <f>I26+I27+I32</f>
        <v>64066.736100000002</v>
      </c>
      <c r="J25" s="294">
        <f>J27+J26+J32</f>
        <v>69750.040099999998</v>
      </c>
      <c r="K25" s="294">
        <f>K26+K27+K32</f>
        <v>110519.242</v>
      </c>
      <c r="L25" s="26" t="s">
        <v>17</v>
      </c>
      <c r="M25" s="26" t="s">
        <v>17</v>
      </c>
      <c r="N25" s="26" t="s">
        <v>17</v>
      </c>
      <c r="O25" s="27" t="s">
        <v>17</v>
      </c>
      <c r="P25" s="285"/>
      <c r="Q25" s="285"/>
      <c r="R25" s="285"/>
      <c r="S25" s="285"/>
      <c r="T25" s="285"/>
      <c r="U25" s="285"/>
      <c r="V25" s="285"/>
      <c r="W25" s="285"/>
    </row>
    <row r="26" spans="1:23" ht="15" customHeight="1">
      <c r="A26" s="18"/>
      <c r="B26" s="58" t="s">
        <v>32</v>
      </c>
      <c r="C26" s="56"/>
      <c r="D26" s="26"/>
      <c r="E26" s="26"/>
      <c r="F26" s="26"/>
      <c r="G26" s="25"/>
      <c r="H26" s="294">
        <v>5000</v>
      </c>
      <c r="I26" s="294">
        <v>5000</v>
      </c>
      <c r="J26" s="294">
        <v>5000</v>
      </c>
      <c r="K26" s="295">
        <v>5000</v>
      </c>
      <c r="L26" s="26"/>
      <c r="M26" s="26"/>
      <c r="N26" s="26"/>
      <c r="O26" s="27"/>
      <c r="P26" s="285">
        <f t="shared" ref="P26:P36" si="9">H26</f>
        <v>5000</v>
      </c>
      <c r="Q26" s="285">
        <f t="shared" ref="Q26:S36" si="10">I26-H26</f>
        <v>0</v>
      </c>
      <c r="R26" s="285">
        <f t="shared" si="10"/>
        <v>0</v>
      </c>
      <c r="S26" s="285">
        <f t="shared" si="10"/>
        <v>0</v>
      </c>
      <c r="T26" s="285">
        <f t="shared" ref="T26:W36" si="11">P26/3</f>
        <v>1666.6666666666667</v>
      </c>
      <c r="U26" s="285">
        <f t="shared" si="11"/>
        <v>0</v>
      </c>
      <c r="V26" s="285">
        <f t="shared" si="11"/>
        <v>0</v>
      </c>
      <c r="W26" s="285">
        <f t="shared" si="11"/>
        <v>0</v>
      </c>
    </row>
    <row r="27" spans="1:23" s="298" customFormat="1" ht="16.5" customHeight="1">
      <c r="A27" s="60"/>
      <c r="B27" s="61" t="s">
        <v>28</v>
      </c>
      <c r="C27" s="62"/>
      <c r="D27" s="63"/>
      <c r="E27" s="63"/>
      <c r="F27" s="63"/>
      <c r="G27" s="64"/>
      <c r="H27" s="296">
        <f>H28+H29+H30+H31</f>
        <v>36388.605099999906</v>
      </c>
      <c r="I27" s="296">
        <f>I28+I29+I30+I31</f>
        <v>58439.436099999999</v>
      </c>
      <c r="J27" s="66">
        <f>J28+J29+J30+J31</f>
        <v>63665.340100000001</v>
      </c>
      <c r="K27" s="297">
        <f>K28+K29+K30+K31</f>
        <v>104166.412</v>
      </c>
      <c r="L27" s="63"/>
      <c r="M27" s="63"/>
      <c r="N27" s="63"/>
      <c r="O27" s="67"/>
      <c r="P27" s="285">
        <f t="shared" si="9"/>
        <v>36388.605099999906</v>
      </c>
      <c r="Q27" s="285">
        <f t="shared" si="10"/>
        <v>22050.831000000093</v>
      </c>
      <c r="R27" s="285">
        <f t="shared" si="10"/>
        <v>5225.9040000000023</v>
      </c>
      <c r="S27" s="285">
        <f t="shared" si="10"/>
        <v>40501.071899999995</v>
      </c>
      <c r="T27" s="285">
        <f t="shared" si="11"/>
        <v>12129.535033333303</v>
      </c>
      <c r="U27" s="285">
        <f t="shared" si="11"/>
        <v>7350.277000000031</v>
      </c>
      <c r="V27" s="285">
        <f t="shared" si="11"/>
        <v>1741.9680000000008</v>
      </c>
      <c r="W27" s="285">
        <f t="shared" si="11"/>
        <v>13500.357299999998</v>
      </c>
    </row>
    <row r="28" spans="1:23" ht="13.5" customHeight="1">
      <c r="A28" s="18"/>
      <c r="B28" s="55" t="s">
        <v>24</v>
      </c>
      <c r="C28" s="56"/>
      <c r="D28" s="26"/>
      <c r="E28" s="26"/>
      <c r="F28" s="26"/>
      <c r="G28" s="25"/>
      <c r="H28" s="69">
        <v>35037.305099999903</v>
      </c>
      <c r="I28" s="294">
        <v>55886.936099999999</v>
      </c>
      <c r="J28" s="299">
        <v>59117.9401</v>
      </c>
      <c r="K28" s="300">
        <v>98352.513000000006</v>
      </c>
      <c r="L28" s="26"/>
      <c r="M28" s="26"/>
      <c r="N28" s="26"/>
      <c r="O28" s="27"/>
      <c r="P28" s="285">
        <f t="shared" si="9"/>
        <v>35037.305099999903</v>
      </c>
      <c r="Q28" s="285">
        <f t="shared" si="10"/>
        <v>20849.631000000096</v>
      </c>
      <c r="R28" s="285">
        <f t="shared" si="10"/>
        <v>3231.0040000000008</v>
      </c>
      <c r="S28" s="285">
        <f t="shared" si="10"/>
        <v>39234.572900000006</v>
      </c>
      <c r="T28" s="285">
        <f t="shared" si="11"/>
        <v>11679.101699999968</v>
      </c>
      <c r="U28" s="285">
        <f t="shared" si="11"/>
        <v>6949.8770000000322</v>
      </c>
      <c r="V28" s="285">
        <f t="shared" si="11"/>
        <v>1077.0013333333336</v>
      </c>
      <c r="W28" s="285">
        <f t="shared" si="11"/>
        <v>13078.190966666669</v>
      </c>
    </row>
    <row r="29" spans="1:23" ht="15" customHeight="1">
      <c r="A29" s="18"/>
      <c r="B29" s="55" t="s">
        <v>25</v>
      </c>
      <c r="C29" s="56"/>
      <c r="D29" s="26"/>
      <c r="E29" s="26"/>
      <c r="F29" s="26"/>
      <c r="G29" s="25"/>
      <c r="H29" s="286">
        <v>835.4</v>
      </c>
      <c r="I29" s="286">
        <v>1520.8</v>
      </c>
      <c r="J29" s="286">
        <v>3000</v>
      </c>
      <c r="K29" s="300">
        <v>3705.18</v>
      </c>
      <c r="L29" s="26"/>
      <c r="M29" s="26"/>
      <c r="N29" s="26"/>
      <c r="O29" s="27"/>
      <c r="P29" s="285">
        <f t="shared" si="9"/>
        <v>835.4</v>
      </c>
      <c r="Q29" s="285">
        <f t="shared" si="10"/>
        <v>685.4</v>
      </c>
      <c r="R29" s="285">
        <f t="shared" si="10"/>
        <v>1479.2</v>
      </c>
      <c r="S29" s="285">
        <f t="shared" si="10"/>
        <v>705.17999999999984</v>
      </c>
      <c r="T29" s="285">
        <f t="shared" si="11"/>
        <v>278.46666666666664</v>
      </c>
      <c r="U29" s="285">
        <f t="shared" si="11"/>
        <v>228.46666666666667</v>
      </c>
      <c r="V29" s="285">
        <f t="shared" si="11"/>
        <v>493.06666666666666</v>
      </c>
      <c r="W29" s="285">
        <f t="shared" si="11"/>
        <v>235.05999999999995</v>
      </c>
    </row>
    <row r="30" spans="1:23" ht="15" customHeight="1">
      <c r="A30" s="18"/>
      <c r="B30" s="55" t="s">
        <v>26</v>
      </c>
      <c r="C30" s="56"/>
      <c r="D30" s="26"/>
      <c r="E30" s="26"/>
      <c r="F30" s="26"/>
      <c r="G30" s="25"/>
      <c r="H30" s="286">
        <v>215.1</v>
      </c>
      <c r="I30" s="286">
        <v>430.1</v>
      </c>
      <c r="J30" s="286">
        <v>645.1</v>
      </c>
      <c r="K30" s="300">
        <v>905.73099999999999</v>
      </c>
      <c r="L30" s="26"/>
      <c r="M30" s="26"/>
      <c r="N30" s="26"/>
      <c r="O30" s="27"/>
      <c r="P30" s="285">
        <f t="shared" si="9"/>
        <v>215.1</v>
      </c>
      <c r="Q30" s="285">
        <f t="shared" si="10"/>
        <v>215.00000000000003</v>
      </c>
      <c r="R30" s="285">
        <f t="shared" si="10"/>
        <v>215</v>
      </c>
      <c r="S30" s="285">
        <f t="shared" si="10"/>
        <v>260.63099999999997</v>
      </c>
      <c r="T30" s="285">
        <f t="shared" si="11"/>
        <v>71.7</v>
      </c>
      <c r="U30" s="285">
        <f t="shared" si="11"/>
        <v>71.666666666666671</v>
      </c>
      <c r="V30" s="285">
        <f t="shared" si="11"/>
        <v>71.666666666666671</v>
      </c>
      <c r="W30" s="285">
        <f t="shared" si="11"/>
        <v>86.876999999999995</v>
      </c>
    </row>
    <row r="31" spans="1:23" ht="12.75" customHeight="1">
      <c r="A31" s="18"/>
      <c r="B31" s="55" t="s">
        <v>27</v>
      </c>
      <c r="C31" s="56"/>
      <c r="D31" s="26"/>
      <c r="E31" s="26"/>
      <c r="F31" s="26"/>
      <c r="G31" s="25"/>
      <c r="H31" s="286">
        <v>300.8</v>
      </c>
      <c r="I31" s="286">
        <v>601.6</v>
      </c>
      <c r="J31" s="286">
        <v>902.3</v>
      </c>
      <c r="K31" s="300">
        <v>1202.9880000000001</v>
      </c>
      <c r="L31" s="26"/>
      <c r="M31" s="26"/>
      <c r="N31" s="26"/>
      <c r="O31" s="27"/>
      <c r="P31" s="285">
        <f t="shared" si="9"/>
        <v>300.8</v>
      </c>
      <c r="Q31" s="285">
        <f t="shared" si="10"/>
        <v>300.8</v>
      </c>
      <c r="R31" s="285">
        <f t="shared" si="10"/>
        <v>300.69999999999993</v>
      </c>
      <c r="S31" s="285">
        <f t="shared" si="10"/>
        <v>300.6880000000001</v>
      </c>
      <c r="T31" s="285">
        <f t="shared" si="11"/>
        <v>100.26666666666667</v>
      </c>
      <c r="U31" s="285">
        <f t="shared" si="11"/>
        <v>100.26666666666667</v>
      </c>
      <c r="V31" s="285">
        <f t="shared" si="11"/>
        <v>100.23333333333331</v>
      </c>
      <c r="W31" s="285">
        <f t="shared" si="11"/>
        <v>100.22933333333337</v>
      </c>
    </row>
    <row r="32" spans="1:23" s="298" customFormat="1" ht="16.5" customHeight="1">
      <c r="A32" s="60"/>
      <c r="B32" s="61" t="s">
        <v>23</v>
      </c>
      <c r="C32" s="62"/>
      <c r="D32" s="63"/>
      <c r="E32" s="63"/>
      <c r="F32" s="63"/>
      <c r="G32" s="64"/>
      <c r="H32" s="301">
        <f>H33+H34+H35+H36</f>
        <v>263.60000000000002</v>
      </c>
      <c r="I32" s="301">
        <f>I33+I34+I35+I36</f>
        <v>627.29999999999995</v>
      </c>
      <c r="J32" s="301">
        <f>J33+J34+J35+J36</f>
        <v>1084.7</v>
      </c>
      <c r="K32" s="302">
        <f>K33+K34+K35+K36</f>
        <v>1352.83</v>
      </c>
      <c r="L32" s="63"/>
      <c r="M32" s="63"/>
      <c r="N32" s="63"/>
      <c r="O32" s="67"/>
      <c r="P32" s="285">
        <f t="shared" si="9"/>
        <v>263.60000000000002</v>
      </c>
      <c r="Q32" s="285">
        <f t="shared" si="10"/>
        <v>363.69999999999993</v>
      </c>
      <c r="R32" s="285">
        <f t="shared" si="10"/>
        <v>457.40000000000009</v>
      </c>
      <c r="S32" s="285">
        <f t="shared" si="10"/>
        <v>268.12999999999988</v>
      </c>
      <c r="T32" s="285">
        <f t="shared" si="11"/>
        <v>87.866666666666674</v>
      </c>
      <c r="U32" s="285">
        <f t="shared" si="11"/>
        <v>121.23333333333331</v>
      </c>
      <c r="V32" s="285">
        <f t="shared" si="11"/>
        <v>152.4666666666667</v>
      </c>
      <c r="W32" s="285">
        <f t="shared" si="11"/>
        <v>89.376666666666623</v>
      </c>
    </row>
    <row r="33" spans="1:23" ht="14.25" customHeight="1">
      <c r="A33" s="18"/>
      <c r="B33" s="55" t="s">
        <v>24</v>
      </c>
      <c r="C33" s="56"/>
      <c r="D33" s="26"/>
      <c r="E33" s="26"/>
      <c r="F33" s="26"/>
      <c r="G33" s="25"/>
      <c r="H33" s="286">
        <v>202.1</v>
      </c>
      <c r="I33" s="286">
        <v>504.2</v>
      </c>
      <c r="J33" s="286">
        <v>900</v>
      </c>
      <c r="K33" s="300">
        <v>1103.03</v>
      </c>
      <c r="L33" s="26"/>
      <c r="M33" s="26"/>
      <c r="N33" s="26"/>
      <c r="O33" s="27"/>
      <c r="P33" s="285">
        <f t="shared" si="9"/>
        <v>202.1</v>
      </c>
      <c r="Q33" s="285">
        <f t="shared" si="10"/>
        <v>302.10000000000002</v>
      </c>
      <c r="R33" s="285">
        <f t="shared" si="10"/>
        <v>395.8</v>
      </c>
      <c r="S33" s="285">
        <f t="shared" si="10"/>
        <v>203.02999999999997</v>
      </c>
      <c r="T33" s="285">
        <f t="shared" si="11"/>
        <v>67.36666666666666</v>
      </c>
      <c r="U33" s="285">
        <f t="shared" si="11"/>
        <v>100.7</v>
      </c>
      <c r="V33" s="285">
        <f t="shared" si="11"/>
        <v>131.93333333333334</v>
      </c>
      <c r="W33" s="285">
        <f t="shared" si="11"/>
        <v>67.676666666666662</v>
      </c>
    </row>
    <row r="34" spans="1:23" ht="16.5" customHeight="1">
      <c r="A34" s="18"/>
      <c r="B34" s="55" t="s">
        <v>25</v>
      </c>
      <c r="C34" s="56"/>
      <c r="D34" s="26"/>
      <c r="E34" s="26"/>
      <c r="F34" s="26"/>
      <c r="G34" s="25"/>
      <c r="H34" s="286">
        <v>0</v>
      </c>
      <c r="I34" s="286">
        <v>0</v>
      </c>
      <c r="J34" s="286">
        <v>0</v>
      </c>
      <c r="K34" s="300">
        <v>0</v>
      </c>
      <c r="L34" s="26"/>
      <c r="M34" s="26"/>
      <c r="N34" s="26"/>
      <c r="O34" s="27"/>
      <c r="P34" s="285">
        <f t="shared" si="9"/>
        <v>0</v>
      </c>
      <c r="Q34" s="285">
        <f t="shared" si="10"/>
        <v>0</v>
      </c>
      <c r="R34" s="285">
        <f t="shared" si="10"/>
        <v>0</v>
      </c>
      <c r="S34" s="285">
        <f t="shared" si="10"/>
        <v>0</v>
      </c>
      <c r="T34" s="285">
        <f t="shared" si="11"/>
        <v>0</v>
      </c>
      <c r="U34" s="285">
        <f t="shared" si="11"/>
        <v>0</v>
      </c>
      <c r="V34" s="285">
        <f t="shared" si="11"/>
        <v>0</v>
      </c>
      <c r="W34" s="285">
        <f t="shared" si="11"/>
        <v>0</v>
      </c>
    </row>
    <row r="35" spans="1:23" ht="15" customHeight="1">
      <c r="A35" s="18"/>
      <c r="B35" s="55" t="s">
        <v>26</v>
      </c>
      <c r="C35" s="56"/>
      <c r="D35" s="26"/>
      <c r="E35" s="26"/>
      <c r="F35" s="26"/>
      <c r="G35" s="25"/>
      <c r="H35" s="286">
        <v>0</v>
      </c>
      <c r="I35" s="286">
        <v>0</v>
      </c>
      <c r="J35" s="286">
        <v>0</v>
      </c>
      <c r="K35" s="300">
        <v>0</v>
      </c>
      <c r="L35" s="26"/>
      <c r="M35" s="26"/>
      <c r="N35" s="26"/>
      <c r="O35" s="27"/>
      <c r="P35" s="285">
        <f t="shared" si="9"/>
        <v>0</v>
      </c>
      <c r="Q35" s="285">
        <f t="shared" si="10"/>
        <v>0</v>
      </c>
      <c r="R35" s="285">
        <f t="shared" si="10"/>
        <v>0</v>
      </c>
      <c r="S35" s="285">
        <f t="shared" si="10"/>
        <v>0</v>
      </c>
      <c r="T35" s="285">
        <f t="shared" si="11"/>
        <v>0</v>
      </c>
      <c r="U35" s="285">
        <f t="shared" si="11"/>
        <v>0</v>
      </c>
      <c r="V35" s="285">
        <f t="shared" si="11"/>
        <v>0</v>
      </c>
      <c r="W35" s="285">
        <f t="shared" si="11"/>
        <v>0</v>
      </c>
    </row>
    <row r="36" spans="1:23" ht="13.5" customHeight="1">
      <c r="A36" s="18"/>
      <c r="B36" s="55" t="s">
        <v>27</v>
      </c>
      <c r="C36" s="56"/>
      <c r="D36" s="26"/>
      <c r="E36" s="26"/>
      <c r="F36" s="26"/>
      <c r="G36" s="25"/>
      <c r="H36" s="286">
        <v>61.5</v>
      </c>
      <c r="I36" s="286">
        <v>123.1</v>
      </c>
      <c r="J36" s="286">
        <v>184.7</v>
      </c>
      <c r="K36" s="300">
        <v>249.8</v>
      </c>
      <c r="L36" s="26"/>
      <c r="M36" s="26"/>
      <c r="N36" s="26"/>
      <c r="O36" s="27"/>
      <c r="P36" s="285">
        <f t="shared" si="9"/>
        <v>61.5</v>
      </c>
      <c r="Q36" s="285">
        <f t="shared" si="10"/>
        <v>61.599999999999994</v>
      </c>
      <c r="R36" s="285">
        <f t="shared" si="10"/>
        <v>61.599999999999994</v>
      </c>
      <c r="S36" s="285">
        <f t="shared" si="10"/>
        <v>65.100000000000023</v>
      </c>
      <c r="T36" s="285">
        <f t="shared" si="11"/>
        <v>20.5</v>
      </c>
      <c r="U36" s="285">
        <f t="shared" si="11"/>
        <v>20.533333333333331</v>
      </c>
      <c r="V36" s="285">
        <f t="shared" si="11"/>
        <v>20.533333333333331</v>
      </c>
      <c r="W36" s="285">
        <f t="shared" si="11"/>
        <v>21.700000000000006</v>
      </c>
    </row>
    <row r="37" spans="1:23" ht="29.25" customHeight="1">
      <c r="A37" s="18">
        <v>1130</v>
      </c>
      <c r="B37" s="19" t="s">
        <v>33</v>
      </c>
      <c r="C37" s="73" t="s">
        <v>34</v>
      </c>
      <c r="D37" s="25">
        <f t="shared" ref="D37:G38" si="12">H37</f>
        <v>4020</v>
      </c>
      <c r="E37" s="25">
        <f t="shared" si="12"/>
        <v>6094.4</v>
      </c>
      <c r="F37" s="25">
        <f t="shared" si="12"/>
        <v>9870</v>
      </c>
      <c r="G37" s="25">
        <f t="shared" si="12"/>
        <v>12050</v>
      </c>
      <c r="H37" s="25">
        <f>SUM(H38:H56)</f>
        <v>4020</v>
      </c>
      <c r="I37" s="25">
        <f>SUM(I38:I56)</f>
        <v>6094.4</v>
      </c>
      <c r="J37" s="25">
        <f>SUM(J38:J56)</f>
        <v>9870</v>
      </c>
      <c r="K37" s="74">
        <f>SUM(K38:K56)</f>
        <v>12050</v>
      </c>
      <c r="L37" s="26" t="s">
        <v>17</v>
      </c>
      <c r="M37" s="26" t="s">
        <v>17</v>
      </c>
      <c r="N37" s="26" t="s">
        <v>17</v>
      </c>
      <c r="O37" s="27" t="s">
        <v>17</v>
      </c>
      <c r="P37" s="285"/>
      <c r="Q37" s="285"/>
      <c r="R37" s="285"/>
      <c r="S37" s="285"/>
      <c r="T37" s="285"/>
      <c r="U37" s="285"/>
      <c r="V37" s="285"/>
      <c r="W37" s="285"/>
    </row>
    <row r="38" spans="1:23" ht="36" customHeight="1">
      <c r="A38" s="18">
        <v>11301</v>
      </c>
      <c r="B38" s="19" t="s">
        <v>35</v>
      </c>
      <c r="C38" s="73"/>
      <c r="D38" s="25">
        <f t="shared" si="12"/>
        <v>412.5</v>
      </c>
      <c r="E38" s="25">
        <f t="shared" si="12"/>
        <v>459.4</v>
      </c>
      <c r="F38" s="25">
        <f t="shared" si="12"/>
        <v>1200</v>
      </c>
      <c r="G38" s="25">
        <f t="shared" si="12"/>
        <v>1350</v>
      </c>
      <c r="H38" s="286">
        <v>412.5</v>
      </c>
      <c r="I38" s="286">
        <v>459.4</v>
      </c>
      <c r="J38" s="286">
        <v>1200</v>
      </c>
      <c r="K38" s="287">
        <v>1350</v>
      </c>
      <c r="L38" s="26" t="s">
        <v>17</v>
      </c>
      <c r="M38" s="26" t="s">
        <v>17</v>
      </c>
      <c r="N38" s="26" t="s">
        <v>17</v>
      </c>
      <c r="O38" s="27" t="s">
        <v>17</v>
      </c>
      <c r="P38" s="285">
        <f>H38</f>
        <v>412.5</v>
      </c>
      <c r="Q38" s="285">
        <f>I38-H38</f>
        <v>46.899999999999977</v>
      </c>
      <c r="R38" s="285">
        <f>J38-I38</f>
        <v>740.6</v>
      </c>
      <c r="S38" s="285">
        <f>K38-J38</f>
        <v>150</v>
      </c>
      <c r="T38" s="285">
        <f>P38/3</f>
        <v>137.5</v>
      </c>
      <c r="U38" s="285">
        <f>Q38/3</f>
        <v>15.633333333333326</v>
      </c>
      <c r="V38" s="285">
        <f>R38/3</f>
        <v>246.86666666666667</v>
      </c>
      <c r="W38" s="285">
        <f>S38/3</f>
        <v>50</v>
      </c>
    </row>
    <row r="39" spans="1:23" ht="44.25" customHeight="1">
      <c r="A39" s="18">
        <v>11302</v>
      </c>
      <c r="B39" s="19" t="s">
        <v>36</v>
      </c>
      <c r="C39" s="20"/>
      <c r="D39" s="75"/>
      <c r="E39" s="75"/>
      <c r="F39" s="75"/>
      <c r="G39" s="75"/>
      <c r="H39" s="75"/>
      <c r="I39" s="75"/>
      <c r="J39" s="75"/>
      <c r="K39" s="76"/>
      <c r="L39" s="26" t="s">
        <v>17</v>
      </c>
      <c r="M39" s="26" t="s">
        <v>17</v>
      </c>
      <c r="N39" s="26" t="s">
        <v>17</v>
      </c>
      <c r="O39" s="27" t="s">
        <v>17</v>
      </c>
      <c r="P39" s="285"/>
      <c r="Q39" s="285"/>
      <c r="R39" s="285"/>
      <c r="S39" s="285"/>
      <c r="T39" s="285"/>
      <c r="U39" s="285"/>
      <c r="V39" s="285"/>
      <c r="W39" s="285"/>
    </row>
    <row r="40" spans="1:23" ht="35.25" customHeight="1">
      <c r="A40" s="18">
        <v>11303</v>
      </c>
      <c r="B40" s="19" t="s">
        <v>37</v>
      </c>
      <c r="C40" s="20"/>
      <c r="D40" s="29">
        <f t="shared" ref="D40:G41" si="13">H40</f>
        <v>30</v>
      </c>
      <c r="E40" s="29">
        <f t="shared" si="13"/>
        <v>50</v>
      </c>
      <c r="F40" s="29">
        <f t="shared" si="13"/>
        <v>90</v>
      </c>
      <c r="G40" s="29">
        <f t="shared" si="13"/>
        <v>100</v>
      </c>
      <c r="H40" s="286">
        <v>30</v>
      </c>
      <c r="I40" s="286">
        <v>50</v>
      </c>
      <c r="J40" s="286">
        <v>90</v>
      </c>
      <c r="K40" s="287">
        <v>100</v>
      </c>
      <c r="L40" s="26" t="s">
        <v>17</v>
      </c>
      <c r="M40" s="26" t="s">
        <v>17</v>
      </c>
      <c r="N40" s="26" t="s">
        <v>17</v>
      </c>
      <c r="O40" s="27" t="s">
        <v>17</v>
      </c>
      <c r="P40" s="285">
        <f>H40</f>
        <v>30</v>
      </c>
      <c r="Q40" s="285">
        <f t="shared" ref="Q40:S41" si="14">I40-H40</f>
        <v>20</v>
      </c>
      <c r="R40" s="285">
        <f t="shared" si="14"/>
        <v>40</v>
      </c>
      <c r="S40" s="285">
        <f t="shared" si="14"/>
        <v>10</v>
      </c>
      <c r="T40" s="285">
        <f t="shared" ref="T40:W41" si="15">P40/3</f>
        <v>10</v>
      </c>
      <c r="U40" s="285">
        <f t="shared" si="15"/>
        <v>6.666666666666667</v>
      </c>
      <c r="V40" s="285">
        <f t="shared" si="15"/>
        <v>13.333333333333334</v>
      </c>
      <c r="W40" s="285">
        <f t="shared" si="15"/>
        <v>3.3333333333333335</v>
      </c>
    </row>
    <row r="41" spans="1:23" ht="52.5" customHeight="1">
      <c r="A41" s="18">
        <v>11304</v>
      </c>
      <c r="B41" s="19" t="s">
        <v>38</v>
      </c>
      <c r="C41" s="20"/>
      <c r="D41" s="29">
        <f t="shared" si="13"/>
        <v>600</v>
      </c>
      <c r="E41" s="29">
        <f t="shared" si="13"/>
        <v>1000</v>
      </c>
      <c r="F41" s="29">
        <f t="shared" si="13"/>
        <v>1500</v>
      </c>
      <c r="G41" s="29">
        <f t="shared" si="13"/>
        <v>1900</v>
      </c>
      <c r="H41" s="286">
        <v>600</v>
      </c>
      <c r="I41" s="286">
        <v>1000</v>
      </c>
      <c r="J41" s="286">
        <v>1500</v>
      </c>
      <c r="K41" s="287">
        <v>1900</v>
      </c>
      <c r="L41" s="26" t="s">
        <v>17</v>
      </c>
      <c r="M41" s="26" t="s">
        <v>17</v>
      </c>
      <c r="N41" s="26" t="s">
        <v>17</v>
      </c>
      <c r="O41" s="27" t="s">
        <v>17</v>
      </c>
      <c r="P41" s="285">
        <f>H41</f>
        <v>600</v>
      </c>
      <c r="Q41" s="285">
        <f t="shared" si="14"/>
        <v>400</v>
      </c>
      <c r="R41" s="285">
        <f t="shared" si="14"/>
        <v>500</v>
      </c>
      <c r="S41" s="285">
        <f t="shared" si="14"/>
        <v>400</v>
      </c>
      <c r="T41" s="285">
        <f t="shared" si="15"/>
        <v>200</v>
      </c>
      <c r="U41" s="285">
        <f t="shared" si="15"/>
        <v>133.33333333333334</v>
      </c>
      <c r="V41" s="285">
        <f t="shared" si="15"/>
        <v>166.66666666666666</v>
      </c>
      <c r="W41" s="285">
        <f t="shared" si="15"/>
        <v>133.33333333333334</v>
      </c>
    </row>
    <row r="42" spans="1:23" ht="59.25" customHeight="1">
      <c r="A42" s="18">
        <v>11305</v>
      </c>
      <c r="B42" s="19" t="s">
        <v>39</v>
      </c>
      <c r="C42" s="20"/>
      <c r="D42" s="21"/>
      <c r="E42" s="21"/>
      <c r="F42" s="21"/>
      <c r="G42" s="21"/>
      <c r="H42" s="21"/>
      <c r="I42" s="21"/>
      <c r="J42" s="21"/>
      <c r="K42" s="23"/>
      <c r="L42" s="26" t="s">
        <v>17</v>
      </c>
      <c r="M42" s="26" t="s">
        <v>17</v>
      </c>
      <c r="N42" s="26" t="s">
        <v>17</v>
      </c>
      <c r="O42" s="27" t="s">
        <v>17</v>
      </c>
      <c r="P42" s="285"/>
      <c r="Q42" s="285"/>
      <c r="R42" s="285"/>
      <c r="S42" s="285"/>
      <c r="T42" s="285"/>
      <c r="U42" s="285"/>
      <c r="V42" s="285"/>
      <c r="W42" s="285"/>
    </row>
    <row r="43" spans="1:23" ht="39.950000000000003" customHeight="1">
      <c r="A43" s="18">
        <v>11306</v>
      </c>
      <c r="B43" s="19" t="s">
        <v>40</v>
      </c>
      <c r="C43" s="20"/>
      <c r="D43" s="29">
        <f t="shared" ref="D43:G45" si="16">H43</f>
        <v>50</v>
      </c>
      <c r="E43" s="29">
        <f t="shared" si="16"/>
        <v>50</v>
      </c>
      <c r="F43" s="29">
        <f t="shared" si="16"/>
        <v>50</v>
      </c>
      <c r="G43" s="29">
        <f t="shared" si="16"/>
        <v>100</v>
      </c>
      <c r="H43" s="303">
        <v>50</v>
      </c>
      <c r="I43" s="286">
        <v>50</v>
      </c>
      <c r="J43" s="286">
        <v>50</v>
      </c>
      <c r="K43" s="287">
        <v>100</v>
      </c>
      <c r="L43" s="26" t="s">
        <v>17</v>
      </c>
      <c r="M43" s="26" t="s">
        <v>17</v>
      </c>
      <c r="N43" s="26" t="s">
        <v>17</v>
      </c>
      <c r="O43" s="27" t="s">
        <v>17</v>
      </c>
      <c r="P43" s="285">
        <f>H43</f>
        <v>50</v>
      </c>
      <c r="Q43" s="285">
        <f t="shared" ref="Q43:S45" si="17">I43-H43</f>
        <v>0</v>
      </c>
      <c r="R43" s="285">
        <f t="shared" si="17"/>
        <v>0</v>
      </c>
      <c r="S43" s="285">
        <f t="shared" si="17"/>
        <v>50</v>
      </c>
      <c r="T43" s="285">
        <f t="shared" ref="T43:W45" si="18">P43/3</f>
        <v>16.666666666666668</v>
      </c>
      <c r="U43" s="285">
        <f t="shared" si="18"/>
        <v>0</v>
      </c>
      <c r="V43" s="285">
        <f t="shared" si="18"/>
        <v>0</v>
      </c>
      <c r="W43" s="285">
        <f t="shared" si="18"/>
        <v>16.666666666666668</v>
      </c>
    </row>
    <row r="44" spans="1:23" ht="39.950000000000003" customHeight="1">
      <c r="A44" s="18">
        <v>11307</v>
      </c>
      <c r="B44" s="19" t="s">
        <v>41</v>
      </c>
      <c r="C44" s="20"/>
      <c r="D44" s="29">
        <f t="shared" si="16"/>
        <v>1577.5</v>
      </c>
      <c r="E44" s="29">
        <f t="shared" si="16"/>
        <v>2535</v>
      </c>
      <c r="F44" s="29">
        <f t="shared" si="16"/>
        <v>4500</v>
      </c>
      <c r="G44" s="29">
        <f t="shared" si="16"/>
        <v>5500</v>
      </c>
      <c r="H44" s="303">
        <v>1577.5</v>
      </c>
      <c r="I44" s="286">
        <v>2535</v>
      </c>
      <c r="J44" s="286">
        <v>4500</v>
      </c>
      <c r="K44" s="287">
        <v>5500</v>
      </c>
      <c r="L44" s="26" t="s">
        <v>17</v>
      </c>
      <c r="M44" s="26" t="s">
        <v>17</v>
      </c>
      <c r="N44" s="26" t="s">
        <v>17</v>
      </c>
      <c r="O44" s="27" t="s">
        <v>17</v>
      </c>
      <c r="P44" s="285">
        <f>H44</f>
        <v>1577.5</v>
      </c>
      <c r="Q44" s="285">
        <f t="shared" si="17"/>
        <v>957.5</v>
      </c>
      <c r="R44" s="285">
        <f t="shared" si="17"/>
        <v>1965</v>
      </c>
      <c r="S44" s="285">
        <f t="shared" si="17"/>
        <v>1000</v>
      </c>
      <c r="T44" s="285">
        <f t="shared" si="18"/>
        <v>525.83333333333337</v>
      </c>
      <c r="U44" s="285">
        <f t="shared" si="18"/>
        <v>319.16666666666669</v>
      </c>
      <c r="V44" s="285">
        <f t="shared" si="18"/>
        <v>655</v>
      </c>
      <c r="W44" s="285">
        <f t="shared" si="18"/>
        <v>333.33333333333331</v>
      </c>
    </row>
    <row r="45" spans="1:23" ht="69" customHeight="1">
      <c r="A45" s="18">
        <v>11308</v>
      </c>
      <c r="B45" s="19" t="s">
        <v>42</v>
      </c>
      <c r="C45" s="20"/>
      <c r="D45" s="21"/>
      <c r="E45" s="21">
        <f t="shared" si="16"/>
        <v>60</v>
      </c>
      <c r="F45" s="21">
        <f t="shared" si="16"/>
        <v>120</v>
      </c>
      <c r="G45" s="21">
        <f t="shared" si="16"/>
        <v>180</v>
      </c>
      <c r="H45" s="21"/>
      <c r="I45" s="21">
        <v>60</v>
      </c>
      <c r="J45" s="21">
        <v>120</v>
      </c>
      <c r="K45" s="23">
        <v>180</v>
      </c>
      <c r="L45" s="26" t="s">
        <v>17</v>
      </c>
      <c r="M45" s="26" t="s">
        <v>17</v>
      </c>
      <c r="N45" s="26" t="s">
        <v>17</v>
      </c>
      <c r="O45" s="27" t="s">
        <v>17</v>
      </c>
      <c r="P45" s="285"/>
      <c r="Q45" s="285"/>
      <c r="R45" s="285">
        <f t="shared" si="17"/>
        <v>60</v>
      </c>
      <c r="S45" s="285">
        <f t="shared" si="17"/>
        <v>60</v>
      </c>
      <c r="T45" s="285"/>
      <c r="U45" s="285"/>
      <c r="V45" s="285">
        <f t="shared" si="18"/>
        <v>20</v>
      </c>
      <c r="W45" s="285">
        <f t="shared" si="18"/>
        <v>20</v>
      </c>
    </row>
    <row r="46" spans="1:23" ht="58.5" customHeight="1">
      <c r="A46" s="18">
        <v>11309</v>
      </c>
      <c r="B46" s="19" t="s">
        <v>43</v>
      </c>
      <c r="C46" s="20"/>
      <c r="D46" s="21">
        <v>150</v>
      </c>
      <c r="E46" s="21">
        <v>150</v>
      </c>
      <c r="F46" s="21">
        <v>150</v>
      </c>
      <c r="G46" s="21">
        <v>150</v>
      </c>
      <c r="H46" s="21">
        <v>150</v>
      </c>
      <c r="I46" s="21">
        <v>150</v>
      </c>
      <c r="J46" s="21">
        <v>150</v>
      </c>
      <c r="K46" s="23">
        <v>150</v>
      </c>
      <c r="L46" s="26" t="s">
        <v>17</v>
      </c>
      <c r="M46" s="26" t="s">
        <v>17</v>
      </c>
      <c r="N46" s="26" t="s">
        <v>17</v>
      </c>
      <c r="O46" s="27" t="s">
        <v>17</v>
      </c>
      <c r="P46" s="285"/>
      <c r="Q46" s="285"/>
      <c r="R46" s="285"/>
      <c r="S46" s="285"/>
      <c r="T46" s="285"/>
      <c r="U46" s="285"/>
      <c r="V46" s="285"/>
      <c r="W46" s="285"/>
    </row>
    <row r="47" spans="1:23" ht="39.950000000000003" customHeight="1">
      <c r="A47" s="18">
        <v>11310</v>
      </c>
      <c r="B47" s="19" t="s">
        <v>44</v>
      </c>
      <c r="C47" s="20"/>
      <c r="D47" s="29">
        <f>H47</f>
        <v>100</v>
      </c>
      <c r="E47" s="29">
        <f>I47</f>
        <v>200</v>
      </c>
      <c r="F47" s="29">
        <f>J47</f>
        <v>300</v>
      </c>
      <c r="G47" s="29">
        <f>K47</f>
        <v>550</v>
      </c>
      <c r="H47" s="286">
        <v>100</v>
      </c>
      <c r="I47" s="286">
        <v>200</v>
      </c>
      <c r="J47" s="286">
        <v>300</v>
      </c>
      <c r="K47" s="287">
        <v>550</v>
      </c>
      <c r="L47" s="26" t="s">
        <v>17</v>
      </c>
      <c r="M47" s="26" t="s">
        <v>17</v>
      </c>
      <c r="N47" s="26" t="s">
        <v>17</v>
      </c>
      <c r="O47" s="27" t="s">
        <v>17</v>
      </c>
      <c r="P47" s="285">
        <f>H47</f>
        <v>100</v>
      </c>
      <c r="Q47" s="285">
        <f>I47-H47</f>
        <v>100</v>
      </c>
      <c r="R47" s="285">
        <f>J47-I47</f>
        <v>100</v>
      </c>
      <c r="S47" s="285">
        <f>K47-J47</f>
        <v>250</v>
      </c>
      <c r="T47" s="285">
        <f>P47/3</f>
        <v>33.333333333333336</v>
      </c>
      <c r="U47" s="285">
        <f>Q47/3</f>
        <v>33.333333333333336</v>
      </c>
      <c r="V47" s="285">
        <f>R47/3</f>
        <v>33.333333333333336</v>
      </c>
      <c r="W47" s="285">
        <f>S47/3</f>
        <v>83.333333333333329</v>
      </c>
    </row>
    <row r="48" spans="1:23" ht="39.950000000000003" customHeight="1">
      <c r="A48" s="18">
        <v>11311</v>
      </c>
      <c r="B48" s="19" t="s">
        <v>45</v>
      </c>
      <c r="C48" s="20"/>
      <c r="D48" s="21"/>
      <c r="E48" s="21"/>
      <c r="F48" s="21"/>
      <c r="G48" s="21"/>
      <c r="H48" s="21"/>
      <c r="I48" s="21"/>
      <c r="J48" s="21"/>
      <c r="K48" s="23"/>
      <c r="L48" s="26" t="s">
        <v>17</v>
      </c>
      <c r="M48" s="26" t="s">
        <v>17</v>
      </c>
      <c r="N48" s="26" t="s">
        <v>17</v>
      </c>
      <c r="O48" s="27" t="s">
        <v>17</v>
      </c>
      <c r="P48" s="285"/>
      <c r="Q48" s="285"/>
      <c r="R48" s="285"/>
      <c r="S48" s="285"/>
      <c r="T48" s="285"/>
      <c r="U48" s="285"/>
      <c r="V48" s="285"/>
      <c r="W48" s="285"/>
    </row>
    <row r="49" spans="1:23" ht="79.5" customHeight="1">
      <c r="A49" s="18">
        <v>11312</v>
      </c>
      <c r="B49" s="19" t="s">
        <v>46</v>
      </c>
      <c r="C49" s="20"/>
      <c r="D49" s="29">
        <f>H49</f>
        <v>300</v>
      </c>
      <c r="E49" s="29">
        <f>I49</f>
        <v>740</v>
      </c>
      <c r="F49" s="29">
        <f>J49</f>
        <v>1080</v>
      </c>
      <c r="G49" s="29">
        <f>K49</f>
        <v>1320</v>
      </c>
      <c r="H49" s="303">
        <v>300</v>
      </c>
      <c r="I49" s="286">
        <v>740</v>
      </c>
      <c r="J49" s="286">
        <v>1080</v>
      </c>
      <c r="K49" s="287">
        <v>1320</v>
      </c>
      <c r="L49" s="26" t="s">
        <v>17</v>
      </c>
      <c r="M49" s="26" t="s">
        <v>17</v>
      </c>
      <c r="N49" s="26" t="s">
        <v>17</v>
      </c>
      <c r="O49" s="27" t="s">
        <v>17</v>
      </c>
      <c r="P49" s="285">
        <f>H49</f>
        <v>300</v>
      </c>
      <c r="Q49" s="285">
        <f>I49-H49</f>
        <v>440</v>
      </c>
      <c r="R49" s="285">
        <f>J49-I49</f>
        <v>340</v>
      </c>
      <c r="S49" s="285">
        <f>K49-J49</f>
        <v>240</v>
      </c>
      <c r="T49" s="285">
        <f>P49/3</f>
        <v>100</v>
      </c>
      <c r="U49" s="285">
        <f>Q49/3</f>
        <v>146.66666666666666</v>
      </c>
      <c r="V49" s="285">
        <f>R49/3</f>
        <v>113.33333333333333</v>
      </c>
      <c r="W49" s="285">
        <f>S49/3</f>
        <v>80</v>
      </c>
    </row>
    <row r="50" spans="1:23" ht="42" customHeight="1">
      <c r="A50" s="18">
        <v>11313</v>
      </c>
      <c r="B50" s="19" t="s">
        <v>47</v>
      </c>
      <c r="C50" s="20"/>
      <c r="D50" s="21"/>
      <c r="E50" s="21"/>
      <c r="F50" s="21"/>
      <c r="G50" s="21"/>
      <c r="H50" s="21"/>
      <c r="I50" s="21"/>
      <c r="J50" s="21"/>
      <c r="K50" s="23"/>
      <c r="L50" s="26" t="s">
        <v>17</v>
      </c>
      <c r="M50" s="26" t="s">
        <v>17</v>
      </c>
      <c r="N50" s="26" t="s">
        <v>17</v>
      </c>
      <c r="O50" s="27" t="s">
        <v>17</v>
      </c>
      <c r="P50" s="285"/>
      <c r="Q50" s="285"/>
      <c r="R50" s="285"/>
      <c r="S50" s="285"/>
      <c r="T50" s="285"/>
      <c r="U50" s="285"/>
      <c r="V50" s="285"/>
      <c r="W50" s="285"/>
    </row>
    <row r="51" spans="1:23" ht="39.950000000000003" customHeight="1">
      <c r="A51" s="18">
        <v>11314</v>
      </c>
      <c r="B51" s="19" t="s">
        <v>48</v>
      </c>
      <c r="C51" s="20"/>
      <c r="D51" s="29">
        <f>H51</f>
        <v>50</v>
      </c>
      <c r="E51" s="29">
        <f>I51</f>
        <v>100</v>
      </c>
      <c r="F51" s="29">
        <f>J51</f>
        <v>130</v>
      </c>
      <c r="G51" s="29">
        <f>K51</f>
        <v>150</v>
      </c>
      <c r="H51" s="286">
        <v>50</v>
      </c>
      <c r="I51" s="286">
        <v>100</v>
      </c>
      <c r="J51" s="286">
        <v>130</v>
      </c>
      <c r="K51" s="287">
        <v>150</v>
      </c>
      <c r="L51" s="26" t="s">
        <v>17</v>
      </c>
      <c r="M51" s="26" t="s">
        <v>17</v>
      </c>
      <c r="N51" s="26" t="s">
        <v>17</v>
      </c>
      <c r="O51" s="27" t="s">
        <v>17</v>
      </c>
      <c r="P51" s="285">
        <f>H51</f>
        <v>50</v>
      </c>
      <c r="Q51" s="285">
        <f>I51-H51</f>
        <v>50</v>
      </c>
      <c r="R51" s="285">
        <f>J51-I51</f>
        <v>30</v>
      </c>
      <c r="S51" s="285">
        <f>K51-J51</f>
        <v>20</v>
      </c>
      <c r="T51" s="285">
        <f>P51/3</f>
        <v>16.666666666666668</v>
      </c>
      <c r="U51" s="285">
        <f>Q51/3</f>
        <v>16.666666666666668</v>
      </c>
      <c r="V51" s="285">
        <f>R51/3</f>
        <v>10</v>
      </c>
      <c r="W51" s="285">
        <f>S51/3</f>
        <v>6.666666666666667</v>
      </c>
    </row>
    <row r="52" spans="1:23" ht="27.75" customHeight="1">
      <c r="A52" s="18">
        <v>11315</v>
      </c>
      <c r="B52" s="19" t="s">
        <v>49</v>
      </c>
      <c r="C52" s="20"/>
      <c r="D52" s="21"/>
      <c r="E52" s="21"/>
      <c r="F52" s="21"/>
      <c r="G52" s="21"/>
      <c r="H52" s="21"/>
      <c r="I52" s="21"/>
      <c r="J52" s="21"/>
      <c r="K52" s="23"/>
      <c r="L52" s="26" t="s">
        <v>17</v>
      </c>
      <c r="M52" s="26" t="s">
        <v>17</v>
      </c>
      <c r="N52" s="26" t="s">
        <v>17</v>
      </c>
      <c r="O52" s="27" t="s">
        <v>17</v>
      </c>
      <c r="P52" s="285"/>
      <c r="Q52" s="285"/>
      <c r="R52" s="285"/>
      <c r="S52" s="285"/>
      <c r="T52" s="285"/>
      <c r="U52" s="285"/>
      <c r="V52" s="285"/>
      <c r="W52" s="285"/>
    </row>
    <row r="53" spans="1:23" ht="32.25" customHeight="1">
      <c r="A53" s="18">
        <v>11316</v>
      </c>
      <c r="B53" s="19" t="s">
        <v>50</v>
      </c>
      <c r="C53" s="20"/>
      <c r="D53" s="21"/>
      <c r="E53" s="21"/>
      <c r="F53" s="21"/>
      <c r="G53" s="21"/>
      <c r="H53" s="21"/>
      <c r="I53" s="21"/>
      <c r="J53" s="21"/>
      <c r="K53" s="23"/>
      <c r="L53" s="26" t="s">
        <v>17</v>
      </c>
      <c r="M53" s="26" t="s">
        <v>17</v>
      </c>
      <c r="N53" s="26" t="s">
        <v>17</v>
      </c>
      <c r="O53" s="27" t="s">
        <v>17</v>
      </c>
      <c r="P53" s="285"/>
      <c r="Q53" s="285"/>
      <c r="R53" s="285"/>
      <c r="S53" s="285"/>
      <c r="T53" s="285"/>
      <c r="U53" s="285"/>
      <c r="V53" s="285"/>
      <c r="W53" s="285"/>
    </row>
    <row r="54" spans="1:23" ht="33.75" customHeight="1">
      <c r="A54" s="18">
        <v>11317</v>
      </c>
      <c r="B54" s="19" t="s">
        <v>51</v>
      </c>
      <c r="C54" s="20"/>
      <c r="D54" s="21"/>
      <c r="E54" s="21"/>
      <c r="F54" s="21"/>
      <c r="G54" s="21"/>
      <c r="H54" s="21"/>
      <c r="I54" s="21"/>
      <c r="J54" s="21"/>
      <c r="K54" s="23"/>
      <c r="L54" s="26" t="s">
        <v>17</v>
      </c>
      <c r="M54" s="26" t="s">
        <v>17</v>
      </c>
      <c r="N54" s="26" t="s">
        <v>17</v>
      </c>
      <c r="O54" s="27" t="s">
        <v>17</v>
      </c>
      <c r="P54" s="285"/>
      <c r="Q54" s="285"/>
      <c r="R54" s="285"/>
      <c r="S54" s="285"/>
      <c r="T54" s="285"/>
      <c r="U54" s="285"/>
      <c r="V54" s="285"/>
      <c r="W54" s="285"/>
    </row>
    <row r="55" spans="1:23" ht="30.75" customHeight="1">
      <c r="A55" s="18">
        <v>11318</v>
      </c>
      <c r="B55" s="19" t="s">
        <v>52</v>
      </c>
      <c r="C55" s="20"/>
      <c r="D55" s="21"/>
      <c r="E55" s="21"/>
      <c r="F55" s="21"/>
      <c r="G55" s="21"/>
      <c r="H55" s="21"/>
      <c r="I55" s="21"/>
      <c r="J55" s="21"/>
      <c r="K55" s="23"/>
      <c r="L55" s="26" t="s">
        <v>17</v>
      </c>
      <c r="M55" s="26" t="s">
        <v>17</v>
      </c>
      <c r="N55" s="26" t="s">
        <v>17</v>
      </c>
      <c r="O55" s="27" t="s">
        <v>17</v>
      </c>
      <c r="P55" s="285"/>
      <c r="Q55" s="285"/>
      <c r="R55" s="285"/>
      <c r="S55" s="285"/>
      <c r="T55" s="285"/>
      <c r="U55" s="285"/>
      <c r="V55" s="285"/>
      <c r="W55" s="285"/>
    </row>
    <row r="56" spans="1:23" ht="16.5" customHeight="1">
      <c r="A56" s="18">
        <v>11319</v>
      </c>
      <c r="B56" s="19" t="s">
        <v>53</v>
      </c>
      <c r="C56" s="20"/>
      <c r="D56" s="29">
        <f t="shared" ref="D56:G59" si="19">H56</f>
        <v>750</v>
      </c>
      <c r="E56" s="29">
        <f t="shared" si="19"/>
        <v>750</v>
      </c>
      <c r="F56" s="29">
        <f t="shared" si="19"/>
        <v>750</v>
      </c>
      <c r="G56" s="29">
        <f t="shared" si="19"/>
        <v>750</v>
      </c>
      <c r="H56" s="286">
        <v>750</v>
      </c>
      <c r="I56" s="286">
        <v>750</v>
      </c>
      <c r="J56" s="286">
        <v>750</v>
      </c>
      <c r="K56" s="287">
        <v>750</v>
      </c>
      <c r="L56" s="26" t="s">
        <v>17</v>
      </c>
      <c r="M56" s="26" t="s">
        <v>17</v>
      </c>
      <c r="N56" s="26" t="s">
        <v>17</v>
      </c>
      <c r="O56" s="27" t="s">
        <v>17</v>
      </c>
      <c r="P56" s="285"/>
      <c r="Q56" s="285"/>
      <c r="R56" s="285"/>
      <c r="S56" s="285"/>
      <c r="T56" s="285"/>
      <c r="U56" s="285"/>
      <c r="V56" s="285"/>
      <c r="W56" s="285"/>
    </row>
    <row r="57" spans="1:23" ht="24" customHeight="1">
      <c r="A57" s="18">
        <v>1140</v>
      </c>
      <c r="B57" s="19" t="s">
        <v>54</v>
      </c>
      <c r="C57" s="20" t="s">
        <v>55</v>
      </c>
      <c r="D57" s="29">
        <f t="shared" si="19"/>
        <v>2000</v>
      </c>
      <c r="E57" s="29">
        <f t="shared" si="19"/>
        <v>3500</v>
      </c>
      <c r="F57" s="29">
        <f t="shared" si="19"/>
        <v>6500</v>
      </c>
      <c r="G57" s="29">
        <f t="shared" si="19"/>
        <v>8000</v>
      </c>
      <c r="H57" s="29">
        <f>H58+H59</f>
        <v>2000</v>
      </c>
      <c r="I57" s="29">
        <f>I58+I59</f>
        <v>3500</v>
      </c>
      <c r="J57" s="29">
        <f>J58+J59</f>
        <v>6500</v>
      </c>
      <c r="K57" s="78">
        <f>K58+K59</f>
        <v>8000</v>
      </c>
      <c r="L57" s="26" t="s">
        <v>17</v>
      </c>
      <c r="M57" s="26" t="s">
        <v>17</v>
      </c>
      <c r="N57" s="26" t="s">
        <v>17</v>
      </c>
      <c r="O57" s="27" t="s">
        <v>17</v>
      </c>
      <c r="P57" s="285"/>
      <c r="Q57" s="285"/>
      <c r="R57" s="285"/>
      <c r="S57" s="285"/>
      <c r="T57" s="285"/>
      <c r="U57" s="285"/>
      <c r="V57" s="285"/>
      <c r="W57" s="285"/>
    </row>
    <row r="58" spans="1:23" ht="63" customHeight="1">
      <c r="A58" s="18">
        <v>1141</v>
      </c>
      <c r="B58" s="19" t="s">
        <v>56</v>
      </c>
      <c r="C58" s="20"/>
      <c r="D58" s="29">
        <f t="shared" si="19"/>
        <v>1000</v>
      </c>
      <c r="E58" s="29">
        <f t="shared" si="19"/>
        <v>1500</v>
      </c>
      <c r="F58" s="29">
        <f t="shared" si="19"/>
        <v>2500</v>
      </c>
      <c r="G58" s="29">
        <f t="shared" si="19"/>
        <v>3000</v>
      </c>
      <c r="H58" s="286">
        <v>1000</v>
      </c>
      <c r="I58" s="286">
        <v>1500</v>
      </c>
      <c r="J58" s="286">
        <v>2500</v>
      </c>
      <c r="K58" s="304">
        <v>3000</v>
      </c>
      <c r="L58" s="26" t="s">
        <v>17</v>
      </c>
      <c r="M58" s="26" t="s">
        <v>17</v>
      </c>
      <c r="N58" s="26" t="s">
        <v>17</v>
      </c>
      <c r="O58" s="27" t="s">
        <v>17</v>
      </c>
      <c r="P58" s="285">
        <f>H58</f>
        <v>1000</v>
      </c>
      <c r="Q58" s="285">
        <f t="shared" ref="Q58:S59" si="20">I58-H58</f>
        <v>500</v>
      </c>
      <c r="R58" s="285">
        <f t="shared" si="20"/>
        <v>1000</v>
      </c>
      <c r="S58" s="285">
        <f t="shared" si="20"/>
        <v>500</v>
      </c>
      <c r="T58" s="285">
        <f t="shared" ref="T58:W59" si="21">P58/3</f>
        <v>333.33333333333331</v>
      </c>
      <c r="U58" s="285">
        <f t="shared" si="21"/>
        <v>166.66666666666666</v>
      </c>
      <c r="V58" s="285">
        <f t="shared" si="21"/>
        <v>333.33333333333331</v>
      </c>
      <c r="W58" s="285">
        <f t="shared" si="21"/>
        <v>166.66666666666666</v>
      </c>
    </row>
    <row r="59" spans="1:23" ht="62.25" customHeight="1">
      <c r="A59" s="18">
        <v>1142</v>
      </c>
      <c r="B59" s="19" t="s">
        <v>57</v>
      </c>
      <c r="C59" s="20"/>
      <c r="D59" s="29">
        <f t="shared" si="19"/>
        <v>1000</v>
      </c>
      <c r="E59" s="29">
        <f t="shared" si="19"/>
        <v>2000</v>
      </c>
      <c r="F59" s="29">
        <f t="shared" si="19"/>
        <v>4000</v>
      </c>
      <c r="G59" s="29">
        <f t="shared" si="19"/>
        <v>5000</v>
      </c>
      <c r="H59" s="286">
        <v>1000</v>
      </c>
      <c r="I59" s="286">
        <v>2000</v>
      </c>
      <c r="J59" s="286">
        <v>4000</v>
      </c>
      <c r="K59" s="287">
        <v>5000</v>
      </c>
      <c r="L59" s="26" t="s">
        <v>17</v>
      </c>
      <c r="M59" s="26" t="s">
        <v>17</v>
      </c>
      <c r="N59" s="26" t="s">
        <v>17</v>
      </c>
      <c r="O59" s="27" t="s">
        <v>17</v>
      </c>
      <c r="P59" s="285">
        <f>H59</f>
        <v>1000</v>
      </c>
      <c r="Q59" s="285">
        <f t="shared" si="20"/>
        <v>1000</v>
      </c>
      <c r="R59" s="285">
        <f t="shared" si="20"/>
        <v>2000</v>
      </c>
      <c r="S59" s="285">
        <f t="shared" si="20"/>
        <v>1000</v>
      </c>
      <c r="T59" s="285">
        <f t="shared" si="21"/>
        <v>333.33333333333331</v>
      </c>
      <c r="U59" s="285">
        <f t="shared" si="21"/>
        <v>333.33333333333331</v>
      </c>
      <c r="V59" s="285">
        <f t="shared" si="21"/>
        <v>666.66666666666663</v>
      </c>
      <c r="W59" s="285">
        <f t="shared" si="21"/>
        <v>333.33333333333331</v>
      </c>
    </row>
    <row r="60" spans="1:23" ht="31.5" hidden="1" customHeight="1">
      <c r="A60" s="18">
        <v>1150</v>
      </c>
      <c r="B60" s="19" t="s">
        <v>58</v>
      </c>
      <c r="C60" s="20" t="s">
        <v>59</v>
      </c>
      <c r="D60" s="21"/>
      <c r="E60" s="21"/>
      <c r="F60" s="21"/>
      <c r="G60" s="21"/>
      <c r="H60" s="21"/>
      <c r="I60" s="21"/>
      <c r="J60" s="21"/>
      <c r="K60" s="23"/>
      <c r="L60" s="26" t="s">
        <v>17</v>
      </c>
      <c r="M60" s="26" t="s">
        <v>17</v>
      </c>
      <c r="N60" s="26" t="s">
        <v>17</v>
      </c>
      <c r="O60" s="27" t="s">
        <v>17</v>
      </c>
      <c r="P60" s="285"/>
      <c r="Q60" s="285"/>
      <c r="R60" s="285"/>
      <c r="S60" s="285"/>
      <c r="T60" s="285"/>
      <c r="U60" s="285"/>
      <c r="V60" s="285"/>
      <c r="W60" s="285"/>
    </row>
    <row r="61" spans="1:23" ht="38.25" hidden="1" customHeight="1">
      <c r="A61" s="18">
        <v>1151</v>
      </c>
      <c r="B61" s="19" t="s">
        <v>60</v>
      </c>
      <c r="C61" s="20"/>
      <c r="D61" s="21"/>
      <c r="E61" s="21"/>
      <c r="F61" s="21"/>
      <c r="G61" s="21"/>
      <c r="H61" s="21"/>
      <c r="I61" s="21"/>
      <c r="J61" s="21"/>
      <c r="K61" s="23"/>
      <c r="L61" s="26" t="s">
        <v>17</v>
      </c>
      <c r="M61" s="26" t="s">
        <v>17</v>
      </c>
      <c r="N61" s="26" t="s">
        <v>17</v>
      </c>
      <c r="O61" s="27" t="s">
        <v>17</v>
      </c>
      <c r="P61" s="285"/>
      <c r="Q61" s="285"/>
      <c r="R61" s="285"/>
      <c r="S61" s="285"/>
      <c r="T61" s="285"/>
      <c r="U61" s="285"/>
      <c r="V61" s="285"/>
      <c r="W61" s="285"/>
    </row>
    <row r="62" spans="1:23" ht="21" hidden="1" customHeight="1">
      <c r="A62" s="18">
        <v>1152</v>
      </c>
      <c r="B62" s="19" t="s">
        <v>61</v>
      </c>
      <c r="C62" s="20"/>
      <c r="D62" s="21"/>
      <c r="E62" s="21"/>
      <c r="F62" s="21"/>
      <c r="G62" s="21"/>
      <c r="H62" s="21"/>
      <c r="I62" s="21"/>
      <c r="J62" s="21"/>
      <c r="K62" s="23"/>
      <c r="L62" s="26" t="s">
        <v>17</v>
      </c>
      <c r="M62" s="26" t="s">
        <v>17</v>
      </c>
      <c r="N62" s="26" t="s">
        <v>17</v>
      </c>
      <c r="O62" s="27" t="s">
        <v>17</v>
      </c>
      <c r="P62" s="285"/>
      <c r="Q62" s="285"/>
      <c r="R62" s="285"/>
      <c r="S62" s="285"/>
      <c r="T62" s="285"/>
      <c r="U62" s="285"/>
      <c r="V62" s="285"/>
      <c r="W62" s="285"/>
    </row>
    <row r="63" spans="1:23" ht="21" hidden="1" customHeight="1">
      <c r="A63" s="18">
        <v>1153</v>
      </c>
      <c r="B63" s="19" t="s">
        <v>62</v>
      </c>
      <c r="C63" s="20"/>
      <c r="D63" s="21"/>
      <c r="E63" s="21"/>
      <c r="F63" s="21"/>
      <c r="G63" s="21"/>
      <c r="H63" s="21"/>
      <c r="I63" s="21"/>
      <c r="J63" s="21"/>
      <c r="K63" s="23"/>
      <c r="L63" s="26" t="s">
        <v>17</v>
      </c>
      <c r="M63" s="26" t="s">
        <v>17</v>
      </c>
      <c r="N63" s="26" t="s">
        <v>17</v>
      </c>
      <c r="O63" s="27" t="s">
        <v>17</v>
      </c>
      <c r="P63" s="285"/>
      <c r="Q63" s="285"/>
      <c r="R63" s="285"/>
      <c r="S63" s="285"/>
      <c r="T63" s="285"/>
      <c r="U63" s="285"/>
      <c r="V63" s="285"/>
      <c r="W63" s="285"/>
    </row>
    <row r="64" spans="1:23" ht="21" hidden="1" customHeight="1">
      <c r="A64" s="18">
        <v>1154</v>
      </c>
      <c r="B64" s="19" t="s">
        <v>63</v>
      </c>
      <c r="C64" s="20"/>
      <c r="D64" s="21"/>
      <c r="E64" s="21"/>
      <c r="F64" s="21"/>
      <c r="G64" s="21"/>
      <c r="H64" s="21"/>
      <c r="I64" s="21"/>
      <c r="J64" s="21"/>
      <c r="K64" s="23"/>
      <c r="L64" s="26" t="s">
        <v>17</v>
      </c>
      <c r="M64" s="26" t="s">
        <v>17</v>
      </c>
      <c r="N64" s="26" t="s">
        <v>17</v>
      </c>
      <c r="O64" s="27" t="s">
        <v>17</v>
      </c>
      <c r="P64" s="285"/>
      <c r="Q64" s="285"/>
      <c r="R64" s="285"/>
      <c r="S64" s="285"/>
      <c r="T64" s="285"/>
      <c r="U64" s="285"/>
      <c r="V64" s="285"/>
      <c r="W64" s="285"/>
    </row>
    <row r="65" spans="1:23" ht="21" hidden="1" customHeight="1">
      <c r="A65" s="18">
        <v>1155</v>
      </c>
      <c r="B65" s="19" t="s">
        <v>64</v>
      </c>
      <c r="C65" s="20"/>
      <c r="D65" s="21"/>
      <c r="E65" s="21"/>
      <c r="F65" s="21"/>
      <c r="G65" s="21"/>
      <c r="H65" s="21"/>
      <c r="I65" s="21"/>
      <c r="J65" s="21"/>
      <c r="K65" s="23"/>
      <c r="L65" s="26" t="s">
        <v>17</v>
      </c>
      <c r="M65" s="26" t="s">
        <v>17</v>
      </c>
      <c r="N65" s="26" t="s">
        <v>17</v>
      </c>
      <c r="O65" s="27" t="s">
        <v>17</v>
      </c>
      <c r="P65" s="285"/>
      <c r="Q65" s="285"/>
      <c r="R65" s="285"/>
      <c r="S65" s="285"/>
      <c r="T65" s="285"/>
      <c r="U65" s="285"/>
      <c r="V65" s="285"/>
      <c r="W65" s="285"/>
    </row>
    <row r="66" spans="1:23" ht="30" customHeight="1">
      <c r="A66" s="18">
        <v>1200</v>
      </c>
      <c r="B66" s="19" t="s">
        <v>65</v>
      </c>
      <c r="C66" s="20" t="s">
        <v>66</v>
      </c>
      <c r="D66" s="29">
        <f>D75+D82</f>
        <v>483707.11050000001</v>
      </c>
      <c r="E66" s="29">
        <f>E67+E69+E71+E73+E75+E82</f>
        <v>1004435.9355</v>
      </c>
      <c r="F66" s="29">
        <f>F67+F69+F71+F73+F75+F82</f>
        <v>1699479.1189999999</v>
      </c>
      <c r="G66" s="29">
        <f>G67+G69+G71+G73+G75+G82</f>
        <v>2370080.2000000002</v>
      </c>
      <c r="H66" s="29">
        <f>H67+H71+H75</f>
        <v>161016.32500000001</v>
      </c>
      <c r="I66" s="29">
        <f>I67+I71+I75</f>
        <v>326932.65000000002</v>
      </c>
      <c r="J66" s="29">
        <f>J67+J71+J75</f>
        <v>487948.375</v>
      </c>
      <c r="K66" s="78">
        <f>K67+K71+K75</f>
        <v>648965.30000000005</v>
      </c>
      <c r="L66" s="46">
        <f>L82</f>
        <v>322690.7855</v>
      </c>
      <c r="M66" s="46">
        <f>M82</f>
        <v>677503.2855</v>
      </c>
      <c r="N66" s="46">
        <f>N82</f>
        <v>1211530.7439999999</v>
      </c>
      <c r="O66" s="27">
        <f>O82+O73</f>
        <v>1721114.9</v>
      </c>
      <c r="P66" s="285"/>
      <c r="Q66" s="285"/>
      <c r="R66" s="285"/>
      <c r="S66" s="285"/>
      <c r="T66" s="285"/>
      <c r="U66" s="285"/>
      <c r="V66" s="285"/>
      <c r="W66" s="285"/>
    </row>
    <row r="67" spans="1:23" ht="27.75" customHeight="1">
      <c r="A67" s="18">
        <v>1210</v>
      </c>
      <c r="B67" s="19" t="s">
        <v>67</v>
      </c>
      <c r="C67" s="20" t="s">
        <v>68</v>
      </c>
      <c r="D67" s="21"/>
      <c r="E67" s="21"/>
      <c r="F67" s="21"/>
      <c r="G67" s="21"/>
      <c r="H67" s="21"/>
      <c r="I67" s="21"/>
      <c r="J67" s="21"/>
      <c r="K67" s="23"/>
      <c r="L67" s="26" t="s">
        <v>17</v>
      </c>
      <c r="M67" s="26" t="s">
        <v>17</v>
      </c>
      <c r="N67" s="26" t="s">
        <v>17</v>
      </c>
      <c r="O67" s="27" t="s">
        <v>17</v>
      </c>
      <c r="P67" s="285"/>
      <c r="Q67" s="285"/>
      <c r="R67" s="285"/>
      <c r="S67" s="285"/>
      <c r="T67" s="285"/>
      <c r="U67" s="285"/>
      <c r="V67" s="285"/>
      <c r="W67" s="285"/>
    </row>
    <row r="68" spans="1:23" ht="50.25" customHeight="1">
      <c r="A68" s="18">
        <v>1211</v>
      </c>
      <c r="B68" s="19" t="s">
        <v>69</v>
      </c>
      <c r="C68" s="20"/>
      <c r="D68" s="21"/>
      <c r="E68" s="21"/>
      <c r="F68" s="21"/>
      <c r="G68" s="21"/>
      <c r="H68" s="21"/>
      <c r="I68" s="21"/>
      <c r="J68" s="21"/>
      <c r="K68" s="23"/>
      <c r="L68" s="26" t="s">
        <v>17</v>
      </c>
      <c r="M68" s="26" t="s">
        <v>17</v>
      </c>
      <c r="N68" s="26" t="s">
        <v>17</v>
      </c>
      <c r="O68" s="27" t="s">
        <v>17</v>
      </c>
      <c r="P68" s="285"/>
      <c r="Q68" s="285"/>
      <c r="R68" s="285"/>
      <c r="S68" s="285"/>
      <c r="T68" s="285"/>
      <c r="U68" s="285"/>
      <c r="V68" s="285"/>
      <c r="W68" s="285"/>
    </row>
    <row r="69" spans="1:23" ht="36.75" customHeight="1">
      <c r="A69" s="18">
        <v>1220</v>
      </c>
      <c r="B69" s="19" t="s">
        <v>70</v>
      </c>
      <c r="C69" s="20" t="s">
        <v>71</v>
      </c>
      <c r="D69" s="21"/>
      <c r="E69" s="21"/>
      <c r="F69" s="21"/>
      <c r="G69" s="21"/>
      <c r="H69" s="21" t="s">
        <v>17</v>
      </c>
      <c r="I69" s="21" t="s">
        <v>17</v>
      </c>
      <c r="J69" s="21" t="s">
        <v>17</v>
      </c>
      <c r="K69" s="23" t="s">
        <v>17</v>
      </c>
      <c r="L69" s="26"/>
      <c r="M69" s="26"/>
      <c r="N69" s="26"/>
      <c r="O69" s="27"/>
      <c r="P69" s="285"/>
      <c r="Q69" s="285"/>
      <c r="R69" s="285"/>
      <c r="S69" s="285"/>
      <c r="T69" s="285"/>
      <c r="U69" s="285"/>
      <c r="V69" s="285"/>
      <c r="W69" s="285"/>
    </row>
    <row r="70" spans="1:23" ht="48.75" customHeight="1">
      <c r="A70" s="18">
        <v>1221</v>
      </c>
      <c r="B70" s="19" t="s">
        <v>72</v>
      </c>
      <c r="C70" s="20"/>
      <c r="D70" s="21"/>
      <c r="E70" s="21"/>
      <c r="F70" s="21"/>
      <c r="G70" s="21"/>
      <c r="H70" s="21" t="s">
        <v>17</v>
      </c>
      <c r="I70" s="21" t="s">
        <v>17</v>
      </c>
      <c r="J70" s="21" t="s">
        <v>17</v>
      </c>
      <c r="K70" s="23" t="s">
        <v>17</v>
      </c>
      <c r="L70" s="26"/>
      <c r="M70" s="26"/>
      <c r="N70" s="26"/>
      <c r="O70" s="27"/>
      <c r="P70" s="285"/>
      <c r="Q70" s="285"/>
      <c r="R70" s="285"/>
      <c r="S70" s="285"/>
      <c r="T70" s="285"/>
      <c r="U70" s="285"/>
      <c r="V70" s="285"/>
      <c r="W70" s="285"/>
    </row>
    <row r="71" spans="1:23" ht="32.25" customHeight="1">
      <c r="A71" s="18">
        <v>1230</v>
      </c>
      <c r="B71" s="19" t="s">
        <v>73</v>
      </c>
      <c r="C71" s="20" t="s">
        <v>74</v>
      </c>
      <c r="D71" s="21"/>
      <c r="E71" s="21"/>
      <c r="F71" s="21"/>
      <c r="G71" s="21"/>
      <c r="H71" s="21"/>
      <c r="I71" s="21"/>
      <c r="J71" s="21"/>
      <c r="K71" s="23"/>
      <c r="L71" s="26" t="s">
        <v>17</v>
      </c>
      <c r="M71" s="26" t="s">
        <v>17</v>
      </c>
      <c r="N71" s="26" t="s">
        <v>17</v>
      </c>
      <c r="O71" s="27" t="s">
        <v>17</v>
      </c>
      <c r="P71" s="285"/>
      <c r="Q71" s="285"/>
      <c r="R71" s="285"/>
      <c r="S71" s="285"/>
      <c r="T71" s="285"/>
      <c r="U71" s="285"/>
      <c r="V71" s="285"/>
      <c r="W71" s="285"/>
    </row>
    <row r="72" spans="1:23" ht="40.5" customHeight="1">
      <c r="A72" s="18">
        <v>1231</v>
      </c>
      <c r="B72" s="19" t="s">
        <v>75</v>
      </c>
      <c r="C72" s="20"/>
      <c r="D72" s="21"/>
      <c r="E72" s="21"/>
      <c r="F72" s="21"/>
      <c r="G72" s="21"/>
      <c r="H72" s="21"/>
      <c r="I72" s="21"/>
      <c r="J72" s="21"/>
      <c r="K72" s="23"/>
      <c r="L72" s="26" t="s">
        <v>17</v>
      </c>
      <c r="M72" s="26" t="s">
        <v>17</v>
      </c>
      <c r="N72" s="26" t="s">
        <v>17</v>
      </c>
      <c r="O72" s="27" t="s">
        <v>17</v>
      </c>
      <c r="P72" s="285"/>
      <c r="Q72" s="285"/>
      <c r="R72" s="285"/>
      <c r="S72" s="285"/>
      <c r="T72" s="285"/>
      <c r="U72" s="285"/>
      <c r="V72" s="285"/>
      <c r="W72" s="285"/>
    </row>
    <row r="73" spans="1:23" ht="42" customHeight="1">
      <c r="A73" s="18">
        <v>1240</v>
      </c>
      <c r="B73" s="19" t="s">
        <v>76</v>
      </c>
      <c r="C73" s="20" t="s">
        <v>77</v>
      </c>
      <c r="D73" s="21">
        <f>D74</f>
        <v>0</v>
      </c>
      <c r="E73" s="21">
        <f>E74</f>
        <v>0</v>
      </c>
      <c r="F73" s="21">
        <f>F74</f>
        <v>0</v>
      </c>
      <c r="G73" s="21">
        <f>G74</f>
        <v>103849</v>
      </c>
      <c r="H73" s="21" t="s">
        <v>17</v>
      </c>
      <c r="I73" s="21" t="s">
        <v>17</v>
      </c>
      <c r="J73" s="21" t="s">
        <v>17</v>
      </c>
      <c r="K73" s="23" t="s">
        <v>17</v>
      </c>
      <c r="L73" s="26">
        <f>L74</f>
        <v>0</v>
      </c>
      <c r="M73" s="26">
        <f>M74</f>
        <v>0</v>
      </c>
      <c r="N73" s="26">
        <f>N74</f>
        <v>0</v>
      </c>
      <c r="O73" s="27">
        <f>O74</f>
        <v>103849</v>
      </c>
      <c r="P73" s="285"/>
      <c r="Q73" s="285"/>
      <c r="R73" s="285"/>
      <c r="S73" s="285"/>
      <c r="T73" s="285"/>
      <c r="U73" s="285"/>
      <c r="V73" s="285"/>
      <c r="W73" s="285"/>
    </row>
    <row r="74" spans="1:23" ht="43.5" customHeight="1">
      <c r="A74" s="18">
        <v>1241</v>
      </c>
      <c r="B74" s="19" t="s">
        <v>78</v>
      </c>
      <c r="C74" s="20"/>
      <c r="D74" s="21">
        <f>L74</f>
        <v>0</v>
      </c>
      <c r="E74" s="21">
        <f>M74</f>
        <v>0</v>
      </c>
      <c r="F74" s="21">
        <f>N74</f>
        <v>0</v>
      </c>
      <c r="G74" s="21">
        <f>O74</f>
        <v>103849</v>
      </c>
      <c r="H74" s="21" t="s">
        <v>17</v>
      </c>
      <c r="I74" s="21" t="s">
        <v>17</v>
      </c>
      <c r="J74" s="21" t="s">
        <v>17</v>
      </c>
      <c r="K74" s="23" t="s">
        <v>17</v>
      </c>
      <c r="L74" s="26"/>
      <c r="M74" s="26"/>
      <c r="N74" s="26"/>
      <c r="O74" s="27">
        <v>103849</v>
      </c>
      <c r="P74" s="285"/>
      <c r="Q74" s="285"/>
      <c r="R74" s="285"/>
      <c r="S74" s="285"/>
      <c r="T74" s="285"/>
      <c r="U74" s="285"/>
      <c r="V74" s="285"/>
      <c r="W74" s="285"/>
    </row>
    <row r="75" spans="1:23" ht="30.75" customHeight="1">
      <c r="A75" s="18">
        <v>1250</v>
      </c>
      <c r="B75" s="19" t="s">
        <v>79</v>
      </c>
      <c r="C75" s="20" t="s">
        <v>80</v>
      </c>
      <c r="D75" s="29">
        <f t="shared" ref="D75:K75" si="22">D76+D77+D80+D81</f>
        <v>161016.32500000001</v>
      </c>
      <c r="E75" s="29">
        <f t="shared" si="22"/>
        <v>326932.65000000002</v>
      </c>
      <c r="F75" s="29">
        <f t="shared" si="22"/>
        <v>487948.375</v>
      </c>
      <c r="G75" s="29">
        <f t="shared" si="22"/>
        <v>648965.30000000005</v>
      </c>
      <c r="H75" s="29">
        <f t="shared" si="22"/>
        <v>161016.32500000001</v>
      </c>
      <c r="I75" s="29">
        <f t="shared" si="22"/>
        <v>326932.65000000002</v>
      </c>
      <c r="J75" s="29">
        <f t="shared" si="22"/>
        <v>487948.375</v>
      </c>
      <c r="K75" s="78">
        <f t="shared" si="22"/>
        <v>648965.30000000005</v>
      </c>
      <c r="L75" s="26" t="s">
        <v>17</v>
      </c>
      <c r="M75" s="26" t="s">
        <v>17</v>
      </c>
      <c r="N75" s="26" t="s">
        <v>17</v>
      </c>
      <c r="O75" s="27" t="s">
        <v>17</v>
      </c>
      <c r="P75" s="285"/>
      <c r="Q75" s="285"/>
      <c r="R75" s="285"/>
      <c r="S75" s="285"/>
      <c r="T75" s="285"/>
      <c r="U75" s="285"/>
      <c r="V75" s="285"/>
      <c r="W75" s="285"/>
    </row>
    <row r="76" spans="1:23" ht="28.5" customHeight="1">
      <c r="A76" s="18">
        <v>1251</v>
      </c>
      <c r="B76" s="19" t="s">
        <v>81</v>
      </c>
      <c r="C76" s="20"/>
      <c r="D76" s="29">
        <f>H76</f>
        <v>160253.72500000001</v>
      </c>
      <c r="E76" s="29">
        <f>I76</f>
        <v>320507.45</v>
      </c>
      <c r="F76" s="29">
        <f>J76</f>
        <v>480761.17499999999</v>
      </c>
      <c r="G76" s="29">
        <f>K76</f>
        <v>641014.9</v>
      </c>
      <c r="H76" s="305">
        <v>160253.72500000001</v>
      </c>
      <c r="I76" s="288">
        <v>320507.45</v>
      </c>
      <c r="J76" s="288">
        <v>480761.17499999999</v>
      </c>
      <c r="K76" s="289">
        <v>641014.9</v>
      </c>
      <c r="L76" s="26" t="s">
        <v>17</v>
      </c>
      <c r="M76" s="26" t="s">
        <v>17</v>
      </c>
      <c r="N76" s="26" t="s">
        <v>17</v>
      </c>
      <c r="O76" s="27" t="s">
        <v>17</v>
      </c>
      <c r="P76" s="285">
        <f>H76</f>
        <v>160253.72500000001</v>
      </c>
      <c r="Q76" s="285">
        <f>I76-H76</f>
        <v>160253.72500000001</v>
      </c>
      <c r="R76" s="285">
        <f>J76-I76</f>
        <v>160253.72499999998</v>
      </c>
      <c r="S76" s="285">
        <f>K76-J76</f>
        <v>160253.72500000003</v>
      </c>
      <c r="T76" s="285">
        <f>P76/3</f>
        <v>53417.908333333333</v>
      </c>
      <c r="U76" s="285">
        <f>Q76/3</f>
        <v>53417.908333333333</v>
      </c>
      <c r="V76" s="285">
        <f>R76/3</f>
        <v>53417.908333333326</v>
      </c>
      <c r="W76" s="285">
        <f>S76/3</f>
        <v>53417.908333333347</v>
      </c>
    </row>
    <row r="77" spans="1:23" ht="26.25" customHeight="1">
      <c r="A77" s="18">
        <v>1252</v>
      </c>
      <c r="B77" s="19" t="s">
        <v>82</v>
      </c>
      <c r="C77" s="20"/>
      <c r="D77" s="29">
        <f>D78+D79</f>
        <v>0</v>
      </c>
      <c r="E77" s="29">
        <f t="shared" ref="E77:K77" si="23">E78+E79</f>
        <v>4900</v>
      </c>
      <c r="F77" s="29">
        <f t="shared" si="23"/>
        <v>4900</v>
      </c>
      <c r="G77" s="29">
        <f t="shared" si="23"/>
        <v>4900</v>
      </c>
      <c r="H77" s="29">
        <f t="shared" si="23"/>
        <v>0</v>
      </c>
      <c r="I77" s="29">
        <f t="shared" si="23"/>
        <v>4900</v>
      </c>
      <c r="J77" s="29">
        <f t="shared" si="23"/>
        <v>4900</v>
      </c>
      <c r="K77" s="78">
        <f t="shared" si="23"/>
        <v>4900</v>
      </c>
      <c r="L77" s="26" t="s">
        <v>17</v>
      </c>
      <c r="M77" s="26" t="s">
        <v>17</v>
      </c>
      <c r="N77" s="26" t="s">
        <v>17</v>
      </c>
      <c r="O77" s="27" t="s">
        <v>17</v>
      </c>
      <c r="P77" s="285"/>
      <c r="Q77" s="285"/>
      <c r="R77" s="285"/>
      <c r="S77" s="285"/>
      <c r="T77" s="285"/>
      <c r="U77" s="285"/>
      <c r="V77" s="285"/>
      <c r="W77" s="285"/>
    </row>
    <row r="78" spans="1:23" ht="39.75" customHeight="1">
      <c r="A78" s="18">
        <v>1253</v>
      </c>
      <c r="B78" s="19" t="s">
        <v>83</v>
      </c>
      <c r="C78" s="20"/>
      <c r="D78" s="29">
        <f>H78</f>
        <v>0</v>
      </c>
      <c r="E78" s="29">
        <f>I78</f>
        <v>0</v>
      </c>
      <c r="F78" s="29">
        <f>J78</f>
        <v>0</v>
      </c>
      <c r="G78" s="29">
        <f>K78</f>
        <v>0</v>
      </c>
      <c r="H78" s="29">
        <v>0</v>
      </c>
      <c r="I78" s="29">
        <v>0</v>
      </c>
      <c r="J78" s="29">
        <v>0</v>
      </c>
      <c r="K78" s="78">
        <v>0</v>
      </c>
      <c r="L78" s="26" t="s">
        <v>17</v>
      </c>
      <c r="M78" s="26" t="s">
        <v>17</v>
      </c>
      <c r="N78" s="26" t="s">
        <v>17</v>
      </c>
      <c r="O78" s="27" t="s">
        <v>17</v>
      </c>
      <c r="P78" s="285"/>
      <c r="Q78" s="285"/>
      <c r="R78" s="285"/>
      <c r="S78" s="285"/>
      <c r="T78" s="285"/>
      <c r="U78" s="285"/>
      <c r="V78" s="285"/>
      <c r="W78" s="285"/>
    </row>
    <row r="79" spans="1:23" ht="15.75" customHeight="1">
      <c r="A79" s="18">
        <v>1254</v>
      </c>
      <c r="B79" s="19" t="s">
        <v>84</v>
      </c>
      <c r="C79" s="20"/>
      <c r="D79" s="29">
        <f t="shared" ref="D79:G80" si="24">H79</f>
        <v>0</v>
      </c>
      <c r="E79" s="29">
        <f t="shared" si="24"/>
        <v>4900</v>
      </c>
      <c r="F79" s="29">
        <f t="shared" si="24"/>
        <v>4900</v>
      </c>
      <c r="G79" s="29">
        <f t="shared" si="24"/>
        <v>4900</v>
      </c>
      <c r="H79" s="306">
        <v>0</v>
      </c>
      <c r="I79" s="306">
        <v>4900</v>
      </c>
      <c r="J79" s="306">
        <v>4900</v>
      </c>
      <c r="K79" s="307">
        <v>4900</v>
      </c>
      <c r="L79" s="26" t="s">
        <v>17</v>
      </c>
      <c r="M79" s="26" t="s">
        <v>17</v>
      </c>
      <c r="N79" s="26" t="s">
        <v>17</v>
      </c>
      <c r="O79" s="27" t="s">
        <v>17</v>
      </c>
      <c r="P79" s="285"/>
      <c r="Q79" s="285"/>
      <c r="R79" s="285"/>
      <c r="S79" s="285"/>
      <c r="T79" s="285"/>
      <c r="U79" s="285"/>
      <c r="V79" s="285"/>
      <c r="W79" s="285"/>
    </row>
    <row r="80" spans="1:23" ht="24.75" customHeight="1">
      <c r="A80" s="18">
        <v>1255</v>
      </c>
      <c r="B80" s="19" t="s">
        <v>85</v>
      </c>
      <c r="C80" s="20"/>
      <c r="D80" s="29">
        <f t="shared" si="24"/>
        <v>762.6</v>
      </c>
      <c r="E80" s="29">
        <f t="shared" si="24"/>
        <v>1525.2</v>
      </c>
      <c r="F80" s="29">
        <f t="shared" si="24"/>
        <v>2287.1999999999998</v>
      </c>
      <c r="G80" s="29">
        <f t="shared" si="24"/>
        <v>3050.4</v>
      </c>
      <c r="H80" s="286">
        <v>762.6</v>
      </c>
      <c r="I80" s="286">
        <v>1525.2</v>
      </c>
      <c r="J80" s="286">
        <v>2287.1999999999998</v>
      </c>
      <c r="K80" s="287">
        <v>3050.4</v>
      </c>
      <c r="L80" s="26" t="s">
        <v>17</v>
      </c>
      <c r="M80" s="26" t="s">
        <v>17</v>
      </c>
      <c r="N80" s="26" t="s">
        <v>17</v>
      </c>
      <c r="O80" s="27" t="s">
        <v>17</v>
      </c>
      <c r="P80" s="285">
        <f>H80</f>
        <v>762.6</v>
      </c>
      <c r="Q80" s="285">
        <f>I80-H80</f>
        <v>762.6</v>
      </c>
      <c r="R80" s="285">
        <f>J80-I80</f>
        <v>761.99999999999977</v>
      </c>
      <c r="S80" s="285">
        <f>K80-J80</f>
        <v>763.20000000000027</v>
      </c>
      <c r="T80" s="285">
        <f>P80/3</f>
        <v>254.20000000000002</v>
      </c>
      <c r="U80" s="285">
        <f>Q80/3</f>
        <v>254.20000000000002</v>
      </c>
      <c r="V80" s="285">
        <f>R80/3</f>
        <v>253.99999999999991</v>
      </c>
      <c r="W80" s="285">
        <f>S80/3</f>
        <v>254.40000000000009</v>
      </c>
    </row>
    <row r="81" spans="1:23" ht="28.5" customHeight="1">
      <c r="A81" s="18">
        <v>1256</v>
      </c>
      <c r="B81" s="19" t="s">
        <v>86</v>
      </c>
      <c r="C81" s="20"/>
      <c r="D81" s="21"/>
      <c r="E81" s="21"/>
      <c r="F81" s="21"/>
      <c r="G81" s="21"/>
      <c r="H81" s="21"/>
      <c r="I81" s="21"/>
      <c r="J81" s="21"/>
      <c r="K81" s="23"/>
      <c r="L81" s="26" t="s">
        <v>17</v>
      </c>
      <c r="M81" s="26" t="s">
        <v>17</v>
      </c>
      <c r="N81" s="26" t="s">
        <v>17</v>
      </c>
      <c r="O81" s="27" t="s">
        <v>17</v>
      </c>
      <c r="P81" s="285"/>
      <c r="Q81" s="285"/>
      <c r="R81" s="285"/>
      <c r="S81" s="285"/>
      <c r="T81" s="285"/>
      <c r="U81" s="285"/>
      <c r="V81" s="285"/>
      <c r="W81" s="285"/>
    </row>
    <row r="82" spans="1:23" ht="30.75" customHeight="1">
      <c r="A82" s="18">
        <v>1260</v>
      </c>
      <c r="B82" s="19" t="s">
        <v>87</v>
      </c>
      <c r="C82" s="20" t="s">
        <v>88</v>
      </c>
      <c r="D82" s="29">
        <f>D83+D84</f>
        <v>322690.7855</v>
      </c>
      <c r="E82" s="29">
        <f>E83+E84</f>
        <v>677503.2855</v>
      </c>
      <c r="F82" s="29">
        <f>F83+F84</f>
        <v>1211530.7439999999</v>
      </c>
      <c r="G82" s="29">
        <f>G83+G84</f>
        <v>1617265.9</v>
      </c>
      <c r="H82" s="21" t="s">
        <v>17</v>
      </c>
      <c r="I82" s="21" t="s">
        <v>17</v>
      </c>
      <c r="J82" s="21" t="s">
        <v>17</v>
      </c>
      <c r="K82" s="23" t="s">
        <v>17</v>
      </c>
      <c r="L82" s="25">
        <f>L83+L84</f>
        <v>322690.7855</v>
      </c>
      <c r="M82" s="26">
        <f>M83+M84</f>
        <v>677503.2855</v>
      </c>
      <c r="N82" s="26">
        <f>N83+N84</f>
        <v>1211530.7439999999</v>
      </c>
      <c r="O82" s="27">
        <f>O83+O84</f>
        <v>1617265.9</v>
      </c>
      <c r="P82" s="285"/>
      <c r="Q82" s="285"/>
      <c r="R82" s="285"/>
      <c r="S82" s="285"/>
      <c r="T82" s="285"/>
      <c r="U82" s="285"/>
      <c r="V82" s="285"/>
      <c r="W82" s="285"/>
    </row>
    <row r="83" spans="1:23" ht="33.75" customHeight="1">
      <c r="A83" s="18">
        <v>1261</v>
      </c>
      <c r="B83" s="19" t="s">
        <v>89</v>
      </c>
      <c r="C83" s="20"/>
      <c r="D83" s="29">
        <f>L83</f>
        <v>322690.7855</v>
      </c>
      <c r="E83" s="29">
        <f>M83</f>
        <v>677503.2855</v>
      </c>
      <c r="F83" s="29">
        <f>N83</f>
        <v>1211530.7439999999</v>
      </c>
      <c r="G83" s="29">
        <f>O83</f>
        <v>1617265.9</v>
      </c>
      <c r="H83" s="21" t="s">
        <v>17</v>
      </c>
      <c r="I83" s="21" t="s">
        <v>17</v>
      </c>
      <c r="J83" s="21" t="s">
        <v>17</v>
      </c>
      <c r="K83" s="23" t="s">
        <v>17</v>
      </c>
      <c r="L83" s="25">
        <v>322690.7855</v>
      </c>
      <c r="M83" s="26">
        <v>677503.2855</v>
      </c>
      <c r="N83" s="26">
        <v>1211530.7439999999</v>
      </c>
      <c r="O83" s="26">
        <v>1617265.9</v>
      </c>
      <c r="P83" s="285"/>
      <c r="Q83" s="285"/>
      <c r="R83" s="285"/>
      <c r="S83" s="285"/>
      <c r="T83" s="285"/>
      <c r="U83" s="285"/>
      <c r="V83" s="285"/>
      <c r="W83" s="285"/>
    </row>
    <row r="84" spans="1:23" ht="30.75" customHeight="1">
      <c r="A84" s="18">
        <v>1262</v>
      </c>
      <c r="B84" s="19" t="s">
        <v>90</v>
      </c>
      <c r="C84" s="20"/>
      <c r="D84" s="21"/>
      <c r="E84" s="21"/>
      <c r="F84" s="21"/>
      <c r="G84" s="21"/>
      <c r="H84" s="21" t="s">
        <v>17</v>
      </c>
      <c r="I84" s="21" t="s">
        <v>17</v>
      </c>
      <c r="J84" s="21" t="s">
        <v>17</v>
      </c>
      <c r="K84" s="23" t="s">
        <v>17</v>
      </c>
      <c r="L84" s="26"/>
      <c r="M84" s="26"/>
      <c r="N84" s="26"/>
      <c r="O84" s="27"/>
      <c r="P84" s="285"/>
      <c r="Q84" s="285"/>
      <c r="R84" s="285"/>
      <c r="S84" s="285"/>
      <c r="T84" s="285"/>
      <c r="U84" s="285"/>
      <c r="V84" s="285"/>
      <c r="W84" s="285"/>
    </row>
    <row r="85" spans="1:23" ht="37.5" customHeight="1">
      <c r="A85" s="18">
        <v>1300</v>
      </c>
      <c r="B85" s="19" t="s">
        <v>91</v>
      </c>
      <c r="C85" s="20" t="s">
        <v>92</v>
      </c>
      <c r="D85" s="29">
        <f>D86+D88+D90+D95+D99+D129+D132+D135+D138</f>
        <v>326151.98479999998</v>
      </c>
      <c r="E85" s="29">
        <f>E86+E88+E90+E95+E99+E129+E132+E135+E138</f>
        <v>919556.66449999996</v>
      </c>
      <c r="F85" s="29">
        <f>F86+F88+F90+F95+F99+F129+F132+F135+F138</f>
        <v>1135623.3043</v>
      </c>
      <c r="G85" s="29">
        <f>G86+G88+G90+G95+G99+G129+G132+G135+G138</f>
        <v>1226706.9413000001</v>
      </c>
      <c r="H85" s="29">
        <f>H88+H90+H95+H99+H129+H132+H138</f>
        <v>40573.460999999996</v>
      </c>
      <c r="I85" s="29">
        <f>I88+I90+I95+I99+I129+I132+I138</f>
        <v>79782.7</v>
      </c>
      <c r="J85" s="21">
        <f>J88+J90+J95+J99+J129+J132+J138</f>
        <v>100795.31</v>
      </c>
      <c r="K85" s="78">
        <f>K88+K90+K95+K99+K129+K132+K138</f>
        <v>110628.94699999999</v>
      </c>
      <c r="L85" s="25">
        <f>L86+L135+L138</f>
        <v>285578.52379999997</v>
      </c>
      <c r="M85" s="25">
        <f>M86+M135+M138</f>
        <v>839773.9645</v>
      </c>
      <c r="N85" s="25">
        <f>N86+N135+N138</f>
        <v>1034827.9943</v>
      </c>
      <c r="O85" s="46">
        <f>O86+O135+O138</f>
        <v>1116077.9942999999</v>
      </c>
      <c r="P85" s="285"/>
      <c r="Q85" s="285"/>
      <c r="R85" s="285"/>
      <c r="S85" s="285"/>
      <c r="T85" s="285"/>
      <c r="U85" s="285"/>
      <c r="V85" s="285"/>
      <c r="W85" s="285"/>
    </row>
    <row r="86" spans="1:23" ht="15.75" customHeight="1">
      <c r="A86" s="18">
        <v>1310</v>
      </c>
      <c r="B86" s="19" t="s">
        <v>93</v>
      </c>
      <c r="C86" s="20" t="s">
        <v>94</v>
      </c>
      <c r="D86" s="21"/>
      <c r="E86" s="21"/>
      <c r="F86" s="21"/>
      <c r="G86" s="21"/>
      <c r="H86" s="21" t="s">
        <v>17</v>
      </c>
      <c r="I86" s="21" t="s">
        <v>17</v>
      </c>
      <c r="J86" s="21" t="s">
        <v>17</v>
      </c>
      <c r="K86" s="23" t="s">
        <v>17</v>
      </c>
      <c r="L86" s="26"/>
      <c r="M86" s="26"/>
      <c r="N86" s="26"/>
      <c r="O86" s="27"/>
      <c r="P86" s="285"/>
      <c r="Q86" s="285"/>
      <c r="R86" s="285"/>
      <c r="S86" s="285"/>
      <c r="T86" s="285"/>
      <c r="U86" s="285"/>
      <c r="V86" s="285"/>
      <c r="W86" s="285"/>
    </row>
    <row r="87" spans="1:23" ht="39" customHeight="1">
      <c r="A87" s="18">
        <v>1311</v>
      </c>
      <c r="B87" s="19" t="s">
        <v>95</v>
      </c>
      <c r="C87" s="20"/>
      <c r="D87" s="21"/>
      <c r="E87" s="21"/>
      <c r="F87" s="21"/>
      <c r="G87" s="21"/>
      <c r="H87" s="21" t="s">
        <v>17</v>
      </c>
      <c r="I87" s="21" t="s">
        <v>17</v>
      </c>
      <c r="J87" s="21" t="s">
        <v>17</v>
      </c>
      <c r="K87" s="23" t="s">
        <v>17</v>
      </c>
      <c r="L87" s="26"/>
      <c r="M87" s="26"/>
      <c r="N87" s="26"/>
      <c r="O87" s="27"/>
      <c r="P87" s="285"/>
      <c r="Q87" s="285"/>
      <c r="R87" s="285"/>
      <c r="S87" s="285"/>
      <c r="T87" s="285"/>
      <c r="U87" s="285"/>
      <c r="V87" s="285"/>
      <c r="W87" s="285"/>
    </row>
    <row r="88" spans="1:23" ht="16.5" customHeight="1">
      <c r="A88" s="18">
        <v>1320</v>
      </c>
      <c r="B88" s="19" t="s">
        <v>96</v>
      </c>
      <c r="C88" s="20" t="s">
        <v>97</v>
      </c>
      <c r="D88" s="21"/>
      <c r="E88" s="21"/>
      <c r="F88" s="21"/>
      <c r="G88" s="21"/>
      <c r="H88" s="21"/>
      <c r="I88" s="21"/>
      <c r="J88" s="21"/>
      <c r="K88" s="23"/>
      <c r="L88" s="26" t="s">
        <v>17</v>
      </c>
      <c r="M88" s="26" t="s">
        <v>17</v>
      </c>
      <c r="N88" s="26" t="s">
        <v>17</v>
      </c>
      <c r="O88" s="27" t="s">
        <v>17</v>
      </c>
      <c r="P88" s="285"/>
      <c r="Q88" s="285"/>
      <c r="R88" s="285"/>
      <c r="S88" s="285"/>
      <c r="T88" s="285"/>
      <c r="U88" s="285"/>
      <c r="V88" s="285"/>
      <c r="W88" s="285"/>
    </row>
    <row r="89" spans="1:23" ht="33.75" customHeight="1">
      <c r="A89" s="18">
        <v>1321</v>
      </c>
      <c r="B89" s="19" t="s">
        <v>98</v>
      </c>
      <c r="C89" s="20"/>
      <c r="D89" s="21"/>
      <c r="E89" s="21"/>
      <c r="F89" s="21"/>
      <c r="G89" s="21"/>
      <c r="H89" s="21"/>
      <c r="I89" s="21"/>
      <c r="J89" s="21"/>
      <c r="K89" s="23"/>
      <c r="L89" s="26" t="s">
        <v>17</v>
      </c>
      <c r="M89" s="26" t="s">
        <v>17</v>
      </c>
      <c r="N89" s="26" t="s">
        <v>17</v>
      </c>
      <c r="O89" s="27" t="s">
        <v>17</v>
      </c>
      <c r="P89" s="285"/>
      <c r="Q89" s="285"/>
      <c r="R89" s="285"/>
      <c r="S89" s="285"/>
      <c r="T89" s="285"/>
      <c r="U89" s="285"/>
      <c r="V89" s="285"/>
      <c r="W89" s="285"/>
    </row>
    <row r="90" spans="1:23" ht="34.5" customHeight="1">
      <c r="A90" s="18">
        <v>1330</v>
      </c>
      <c r="B90" s="19" t="s">
        <v>99</v>
      </c>
      <c r="C90" s="20" t="s">
        <v>100</v>
      </c>
      <c r="D90" s="29">
        <f t="shared" ref="D90:K90" si="25">D91+D92+D93+D94</f>
        <v>10027.5</v>
      </c>
      <c r="E90" s="29">
        <f t="shared" si="25"/>
        <v>11515</v>
      </c>
      <c r="F90" s="29">
        <f t="shared" si="25"/>
        <v>12800</v>
      </c>
      <c r="G90" s="29">
        <f t="shared" si="25"/>
        <v>14963.9</v>
      </c>
      <c r="H90" s="29">
        <f t="shared" si="25"/>
        <v>10027.5</v>
      </c>
      <c r="I90" s="29">
        <f t="shared" si="25"/>
        <v>11515</v>
      </c>
      <c r="J90" s="29">
        <f t="shared" si="25"/>
        <v>12800</v>
      </c>
      <c r="K90" s="78">
        <f t="shared" si="25"/>
        <v>14963.9</v>
      </c>
      <c r="L90" s="26" t="s">
        <v>17</v>
      </c>
      <c r="M90" s="26" t="s">
        <v>17</v>
      </c>
      <c r="N90" s="26" t="s">
        <v>17</v>
      </c>
      <c r="O90" s="27" t="s">
        <v>17</v>
      </c>
      <c r="P90" s="285"/>
      <c r="Q90" s="285"/>
      <c r="R90" s="285"/>
      <c r="S90" s="285"/>
      <c r="T90" s="285"/>
      <c r="U90" s="285"/>
      <c r="V90" s="285"/>
      <c r="W90" s="285"/>
    </row>
    <row r="91" spans="1:23" ht="23.25" customHeight="1">
      <c r="A91" s="18">
        <v>1331</v>
      </c>
      <c r="B91" s="19" t="s">
        <v>101</v>
      </c>
      <c r="C91" s="20"/>
      <c r="D91" s="29">
        <f>H91</f>
        <v>9020</v>
      </c>
      <c r="E91" s="29">
        <f>I91</f>
        <v>9500</v>
      </c>
      <c r="F91" s="29">
        <f>J91</f>
        <v>10000</v>
      </c>
      <c r="G91" s="29">
        <f>K91</f>
        <v>11313.9</v>
      </c>
      <c r="H91" s="303">
        <v>9020</v>
      </c>
      <c r="I91" s="286">
        <v>9500</v>
      </c>
      <c r="J91" s="286">
        <v>10000</v>
      </c>
      <c r="K91" s="293">
        <v>11313.9</v>
      </c>
      <c r="L91" s="26" t="s">
        <v>17</v>
      </c>
      <c r="M91" s="26" t="s">
        <v>17</v>
      </c>
      <c r="N91" s="26" t="s">
        <v>17</v>
      </c>
      <c r="O91" s="27" t="s">
        <v>17</v>
      </c>
      <c r="P91" s="285">
        <f>H91</f>
        <v>9020</v>
      </c>
      <c r="Q91" s="285">
        <f>I91-H91</f>
        <v>480</v>
      </c>
      <c r="R91" s="285">
        <f>J91-I91</f>
        <v>500</v>
      </c>
      <c r="S91" s="285">
        <f>K91-J91</f>
        <v>1313.8999999999996</v>
      </c>
      <c r="T91" s="285">
        <f>P91/3</f>
        <v>3006.6666666666665</v>
      </c>
      <c r="U91" s="285">
        <f>Q91/3</f>
        <v>160</v>
      </c>
      <c r="V91" s="285">
        <f>R91/3</f>
        <v>166.66666666666666</v>
      </c>
      <c r="W91" s="285">
        <f>S91/3</f>
        <v>437.96666666666653</v>
      </c>
    </row>
    <row r="92" spans="1:23" ht="30" customHeight="1">
      <c r="A92" s="18">
        <v>1332</v>
      </c>
      <c r="B92" s="19" t="s">
        <v>102</v>
      </c>
      <c r="C92" s="20"/>
      <c r="D92" s="21"/>
      <c r="E92" s="21"/>
      <c r="F92" s="21"/>
      <c r="G92" s="21"/>
      <c r="H92" s="21"/>
      <c r="I92" s="21"/>
      <c r="J92" s="21"/>
      <c r="K92" s="23"/>
      <c r="L92" s="26" t="s">
        <v>17</v>
      </c>
      <c r="M92" s="26" t="s">
        <v>17</v>
      </c>
      <c r="N92" s="26" t="s">
        <v>17</v>
      </c>
      <c r="O92" s="27" t="s">
        <v>17</v>
      </c>
      <c r="P92" s="285"/>
      <c r="Q92" s="285"/>
      <c r="R92" s="285"/>
      <c r="S92" s="285"/>
      <c r="T92" s="285"/>
      <c r="U92" s="285"/>
      <c r="V92" s="285"/>
      <c r="W92" s="285"/>
    </row>
    <row r="93" spans="1:23" ht="39.75" customHeight="1">
      <c r="A93" s="18">
        <v>1333</v>
      </c>
      <c r="B93" s="19" t="s">
        <v>103</v>
      </c>
      <c r="C93" s="20"/>
      <c r="D93" s="29">
        <f t="shared" ref="D93:G94" si="26">H93</f>
        <v>600</v>
      </c>
      <c r="E93" s="29">
        <f t="shared" si="26"/>
        <v>1200</v>
      </c>
      <c r="F93" s="29">
        <f t="shared" si="26"/>
        <v>1800</v>
      </c>
      <c r="G93" s="29">
        <f t="shared" si="26"/>
        <v>2500</v>
      </c>
      <c r="H93" s="303">
        <v>600</v>
      </c>
      <c r="I93" s="286">
        <v>1200</v>
      </c>
      <c r="J93" s="286">
        <v>1800</v>
      </c>
      <c r="K93" s="287">
        <v>2500</v>
      </c>
      <c r="L93" s="26" t="s">
        <v>17</v>
      </c>
      <c r="M93" s="26" t="s">
        <v>17</v>
      </c>
      <c r="N93" s="26" t="s">
        <v>17</v>
      </c>
      <c r="O93" s="27" t="s">
        <v>17</v>
      </c>
      <c r="P93" s="285">
        <f>H93</f>
        <v>600</v>
      </c>
      <c r="Q93" s="285">
        <f t="shared" ref="Q93:S94" si="27">I93-H93</f>
        <v>600</v>
      </c>
      <c r="R93" s="285">
        <f t="shared" si="27"/>
        <v>600</v>
      </c>
      <c r="S93" s="285">
        <f t="shared" si="27"/>
        <v>700</v>
      </c>
      <c r="T93" s="285">
        <f t="shared" ref="T93:W94" si="28">P93/3</f>
        <v>200</v>
      </c>
      <c r="U93" s="285">
        <f t="shared" si="28"/>
        <v>200</v>
      </c>
      <c r="V93" s="285">
        <f t="shared" si="28"/>
        <v>200</v>
      </c>
      <c r="W93" s="285">
        <f t="shared" si="28"/>
        <v>233.33333333333334</v>
      </c>
    </row>
    <row r="94" spans="1:23" ht="19.5" customHeight="1">
      <c r="A94" s="18">
        <v>1334</v>
      </c>
      <c r="B94" s="19" t="s">
        <v>104</v>
      </c>
      <c r="C94" s="20"/>
      <c r="D94" s="29">
        <f t="shared" si="26"/>
        <v>407.5</v>
      </c>
      <c r="E94" s="29">
        <f t="shared" si="26"/>
        <v>815</v>
      </c>
      <c r="F94" s="29">
        <f t="shared" si="26"/>
        <v>1000</v>
      </c>
      <c r="G94" s="29">
        <f t="shared" si="26"/>
        <v>1150</v>
      </c>
      <c r="H94" s="303">
        <v>407.5</v>
      </c>
      <c r="I94" s="286">
        <v>815</v>
      </c>
      <c r="J94" s="286">
        <v>1000</v>
      </c>
      <c r="K94" s="287">
        <v>1150</v>
      </c>
      <c r="L94" s="26" t="s">
        <v>17</v>
      </c>
      <c r="M94" s="26" t="s">
        <v>17</v>
      </c>
      <c r="N94" s="26" t="s">
        <v>17</v>
      </c>
      <c r="O94" s="27" t="s">
        <v>17</v>
      </c>
      <c r="P94" s="285">
        <f>H94</f>
        <v>407.5</v>
      </c>
      <c r="Q94" s="285">
        <f t="shared" si="27"/>
        <v>407.5</v>
      </c>
      <c r="R94" s="285">
        <f t="shared" si="27"/>
        <v>185</v>
      </c>
      <c r="S94" s="285">
        <f t="shared" si="27"/>
        <v>150</v>
      </c>
      <c r="T94" s="285">
        <f t="shared" si="28"/>
        <v>135.83333333333334</v>
      </c>
      <c r="U94" s="285">
        <f t="shared" si="28"/>
        <v>135.83333333333334</v>
      </c>
      <c r="V94" s="285">
        <f t="shared" si="28"/>
        <v>61.666666666666664</v>
      </c>
      <c r="W94" s="285">
        <f t="shared" si="28"/>
        <v>50</v>
      </c>
    </row>
    <row r="95" spans="1:23" ht="33.75" customHeight="1">
      <c r="A95" s="18">
        <v>1340</v>
      </c>
      <c r="B95" s="19" t="s">
        <v>105</v>
      </c>
      <c r="C95" s="20" t="s">
        <v>106</v>
      </c>
      <c r="D95" s="29">
        <f>D96+D97+D98</f>
        <v>999.75</v>
      </c>
      <c r="E95" s="29">
        <f t="shared" ref="E95:K95" si="29">E96+E97+E98</f>
        <v>1999.5</v>
      </c>
      <c r="F95" s="29">
        <f t="shared" si="29"/>
        <v>2799.25</v>
      </c>
      <c r="G95" s="29">
        <f t="shared" si="29"/>
        <v>3399</v>
      </c>
      <c r="H95" s="29">
        <f>H96+H97+H98</f>
        <v>999.75</v>
      </c>
      <c r="I95" s="29">
        <f t="shared" si="29"/>
        <v>1999.5</v>
      </c>
      <c r="J95" s="29">
        <f t="shared" si="29"/>
        <v>2799.25</v>
      </c>
      <c r="K95" s="78">
        <f t="shared" si="29"/>
        <v>3399</v>
      </c>
      <c r="L95" s="26" t="s">
        <v>17</v>
      </c>
      <c r="M95" s="26" t="s">
        <v>17</v>
      </c>
      <c r="N95" s="26" t="s">
        <v>17</v>
      </c>
      <c r="O95" s="27" t="s">
        <v>17</v>
      </c>
      <c r="P95" s="285"/>
      <c r="Q95" s="285"/>
      <c r="R95" s="285"/>
      <c r="S95" s="285"/>
      <c r="T95" s="285"/>
      <c r="U95" s="285"/>
      <c r="V95" s="285"/>
      <c r="W95" s="285"/>
    </row>
    <row r="96" spans="1:23" ht="63" customHeight="1">
      <c r="A96" s="18">
        <v>1341</v>
      </c>
      <c r="B96" s="19" t="s">
        <v>107</v>
      </c>
      <c r="C96" s="20"/>
      <c r="D96" s="21"/>
      <c r="E96" s="21"/>
      <c r="F96" s="21"/>
      <c r="G96" s="21"/>
      <c r="H96" s="294"/>
      <c r="I96" s="294"/>
      <c r="J96" s="294"/>
      <c r="K96" s="308"/>
      <c r="L96" s="26" t="s">
        <v>17</v>
      </c>
      <c r="M96" s="26" t="s">
        <v>17</v>
      </c>
      <c r="N96" s="26" t="s">
        <v>17</v>
      </c>
      <c r="O96" s="27" t="s">
        <v>17</v>
      </c>
      <c r="P96" s="285"/>
      <c r="Q96" s="285"/>
      <c r="R96" s="285"/>
      <c r="S96" s="285"/>
      <c r="T96" s="285"/>
      <c r="U96" s="285"/>
      <c r="V96" s="285"/>
      <c r="W96" s="285"/>
    </row>
    <row r="97" spans="1:23" ht="49.5" customHeight="1">
      <c r="A97" s="18">
        <v>1342</v>
      </c>
      <c r="B97" s="19" t="s">
        <v>108</v>
      </c>
      <c r="C97" s="20"/>
      <c r="D97" s="29">
        <f t="shared" ref="D97:G98" si="30">H97</f>
        <v>499.75</v>
      </c>
      <c r="E97" s="29">
        <f t="shared" si="30"/>
        <v>999.5</v>
      </c>
      <c r="F97" s="29">
        <f t="shared" si="30"/>
        <v>1499.25</v>
      </c>
      <c r="G97" s="29">
        <f t="shared" si="30"/>
        <v>1999</v>
      </c>
      <c r="H97" s="286">
        <v>499.75</v>
      </c>
      <c r="I97" s="286">
        <v>999.5</v>
      </c>
      <c r="J97" s="286">
        <v>1499.25</v>
      </c>
      <c r="K97" s="287">
        <v>1999</v>
      </c>
      <c r="L97" s="26" t="s">
        <v>17</v>
      </c>
      <c r="M97" s="26" t="s">
        <v>17</v>
      </c>
      <c r="N97" s="26" t="s">
        <v>17</v>
      </c>
      <c r="O97" s="27" t="s">
        <v>17</v>
      </c>
      <c r="P97" s="285">
        <f>H97</f>
        <v>499.75</v>
      </c>
      <c r="Q97" s="285">
        <f t="shared" ref="Q97:S98" si="31">I97-H97</f>
        <v>499.75</v>
      </c>
      <c r="R97" s="285">
        <f t="shared" si="31"/>
        <v>499.75</v>
      </c>
      <c r="S97" s="285">
        <f t="shared" si="31"/>
        <v>499.75</v>
      </c>
      <c r="T97" s="285">
        <f t="shared" ref="T97:W98" si="32">P97/3</f>
        <v>166.58333333333334</v>
      </c>
      <c r="U97" s="285">
        <f t="shared" si="32"/>
        <v>166.58333333333334</v>
      </c>
      <c r="V97" s="285">
        <f t="shared" si="32"/>
        <v>166.58333333333334</v>
      </c>
      <c r="W97" s="285">
        <f t="shared" si="32"/>
        <v>166.58333333333334</v>
      </c>
    </row>
    <row r="98" spans="1:23" ht="48" customHeight="1">
      <c r="A98" s="18">
        <v>1343</v>
      </c>
      <c r="B98" s="19" t="s">
        <v>109</v>
      </c>
      <c r="C98" s="20"/>
      <c r="D98" s="29">
        <f t="shared" si="30"/>
        <v>500</v>
      </c>
      <c r="E98" s="29">
        <f t="shared" si="30"/>
        <v>1000</v>
      </c>
      <c r="F98" s="29">
        <f t="shared" si="30"/>
        <v>1300</v>
      </c>
      <c r="G98" s="29">
        <f t="shared" si="30"/>
        <v>1400</v>
      </c>
      <c r="H98" s="286">
        <v>500</v>
      </c>
      <c r="I98" s="286">
        <v>1000</v>
      </c>
      <c r="J98" s="286">
        <v>1300</v>
      </c>
      <c r="K98" s="287">
        <v>1400</v>
      </c>
      <c r="L98" s="26" t="s">
        <v>17</v>
      </c>
      <c r="M98" s="26" t="s">
        <v>17</v>
      </c>
      <c r="N98" s="26" t="s">
        <v>17</v>
      </c>
      <c r="O98" s="27" t="s">
        <v>17</v>
      </c>
      <c r="P98" s="285">
        <f>H98</f>
        <v>500</v>
      </c>
      <c r="Q98" s="285">
        <f t="shared" si="31"/>
        <v>500</v>
      </c>
      <c r="R98" s="285">
        <f t="shared" si="31"/>
        <v>300</v>
      </c>
      <c r="S98" s="285">
        <f t="shared" si="31"/>
        <v>100</v>
      </c>
      <c r="T98" s="285">
        <f t="shared" si="32"/>
        <v>166.66666666666666</v>
      </c>
      <c r="U98" s="285">
        <f t="shared" si="32"/>
        <v>166.66666666666666</v>
      </c>
      <c r="V98" s="285">
        <f t="shared" si="32"/>
        <v>100</v>
      </c>
      <c r="W98" s="285">
        <f t="shared" si="32"/>
        <v>33.333333333333336</v>
      </c>
    </row>
    <row r="99" spans="1:23" ht="23.25" customHeight="1">
      <c r="A99" s="18">
        <v>1350</v>
      </c>
      <c r="B99" s="19" t="s">
        <v>110</v>
      </c>
      <c r="C99" s="20" t="s">
        <v>111</v>
      </c>
      <c r="D99" s="29">
        <f>D100+D127+D128</f>
        <v>26446.210999999999</v>
      </c>
      <c r="E99" s="29">
        <f t="shared" ref="E99:K99" si="33">E100+E127+E128</f>
        <v>52124.2</v>
      </c>
      <c r="F99" s="29">
        <f t="shared" si="33"/>
        <v>69911.8</v>
      </c>
      <c r="G99" s="29">
        <f t="shared" si="33"/>
        <v>75440</v>
      </c>
      <c r="H99" s="29">
        <f t="shared" si="33"/>
        <v>26446.210999999999</v>
      </c>
      <c r="I99" s="29">
        <f t="shared" si="33"/>
        <v>52124.2</v>
      </c>
      <c r="J99" s="29">
        <f t="shared" si="33"/>
        <v>69911.8</v>
      </c>
      <c r="K99" s="84">
        <f t="shared" si="33"/>
        <v>75440</v>
      </c>
      <c r="L99" s="26" t="s">
        <v>17</v>
      </c>
      <c r="M99" s="26" t="s">
        <v>17</v>
      </c>
      <c r="N99" s="26" t="s">
        <v>17</v>
      </c>
      <c r="O99" s="27" t="s">
        <v>17</v>
      </c>
      <c r="P99" s="285"/>
      <c r="Q99" s="285"/>
      <c r="R99" s="285"/>
      <c r="S99" s="285"/>
      <c r="T99" s="285"/>
      <c r="U99" s="285"/>
      <c r="V99" s="285"/>
      <c r="W99" s="285"/>
    </row>
    <row r="100" spans="1:23" ht="55.5" customHeight="1">
      <c r="A100" s="18">
        <v>1351</v>
      </c>
      <c r="B100" s="19" t="s">
        <v>112</v>
      </c>
      <c r="C100" s="20"/>
      <c r="D100" s="29">
        <f>D101+D102+D103+D104+D105+D106+D107+D108+D109+D110+D111+D112+D113+D118+D121+D122+D123+D124+D125+D126</f>
        <v>22446.210999999999</v>
      </c>
      <c r="E100" s="29">
        <f t="shared" ref="E100:K100" si="34">E101+E102+E103+E104+E105+E106+E107+E108+E109+E110+E111+E112+E113+E118+E121+E122+E123+E124+E125+E126</f>
        <v>48124.2</v>
      </c>
      <c r="F100" s="29">
        <f t="shared" si="34"/>
        <v>65911.8</v>
      </c>
      <c r="G100" s="29">
        <f t="shared" si="34"/>
        <v>71440</v>
      </c>
      <c r="H100" s="29">
        <f t="shared" si="34"/>
        <v>22446.210999999999</v>
      </c>
      <c r="I100" s="29">
        <f t="shared" si="34"/>
        <v>48124.2</v>
      </c>
      <c r="J100" s="29">
        <f t="shared" si="34"/>
        <v>65911.8</v>
      </c>
      <c r="K100" s="78">
        <f t="shared" si="34"/>
        <v>71440</v>
      </c>
      <c r="L100" s="26" t="s">
        <v>17</v>
      </c>
      <c r="M100" s="26" t="s">
        <v>17</v>
      </c>
      <c r="N100" s="26" t="s">
        <v>17</v>
      </c>
      <c r="O100" s="27" t="s">
        <v>17</v>
      </c>
      <c r="P100" s="285"/>
      <c r="Q100" s="285"/>
      <c r="R100" s="285"/>
      <c r="S100" s="285"/>
      <c r="T100" s="285"/>
      <c r="U100" s="285"/>
      <c r="V100" s="285"/>
      <c r="W100" s="285"/>
    </row>
    <row r="101" spans="1:23" ht="44.25" customHeight="1">
      <c r="A101" s="18">
        <v>13501</v>
      </c>
      <c r="B101" s="19" t="s">
        <v>113</v>
      </c>
      <c r="C101" s="20"/>
      <c r="D101" s="21"/>
      <c r="E101" s="21"/>
      <c r="F101" s="21"/>
      <c r="G101" s="21"/>
      <c r="H101" s="21"/>
      <c r="I101" s="21"/>
      <c r="J101" s="21"/>
      <c r="K101" s="23"/>
      <c r="L101" s="26" t="s">
        <v>17</v>
      </c>
      <c r="M101" s="26" t="s">
        <v>17</v>
      </c>
      <c r="N101" s="26" t="s">
        <v>17</v>
      </c>
      <c r="O101" s="27" t="s">
        <v>17</v>
      </c>
      <c r="P101" s="285"/>
      <c r="Q101" s="285"/>
      <c r="R101" s="285"/>
      <c r="S101" s="285"/>
      <c r="T101" s="285"/>
      <c r="U101" s="285"/>
      <c r="V101" s="285"/>
      <c r="W101" s="285"/>
    </row>
    <row r="102" spans="1:23" ht="46.5" customHeight="1">
      <c r="A102" s="18">
        <v>13502</v>
      </c>
      <c r="B102" s="19" t="s">
        <v>114</v>
      </c>
      <c r="C102" s="20"/>
      <c r="D102" s="21"/>
      <c r="E102" s="21"/>
      <c r="F102" s="21"/>
      <c r="G102" s="21"/>
      <c r="H102" s="21"/>
      <c r="I102" s="21"/>
      <c r="J102" s="21"/>
      <c r="K102" s="23"/>
      <c r="L102" s="26" t="s">
        <v>17</v>
      </c>
      <c r="M102" s="26" t="s">
        <v>17</v>
      </c>
      <c r="N102" s="26" t="s">
        <v>17</v>
      </c>
      <c r="O102" s="27" t="s">
        <v>17</v>
      </c>
      <c r="P102" s="285"/>
      <c r="Q102" s="285"/>
      <c r="R102" s="285"/>
      <c r="S102" s="285"/>
      <c r="T102" s="285"/>
      <c r="U102" s="285"/>
      <c r="V102" s="285"/>
      <c r="W102" s="285"/>
    </row>
    <row r="103" spans="1:23" ht="36.75" customHeight="1">
      <c r="A103" s="18">
        <v>13503</v>
      </c>
      <c r="B103" s="19" t="s">
        <v>115</v>
      </c>
      <c r="C103" s="20"/>
      <c r="D103" s="29">
        <v>0</v>
      </c>
      <c r="E103" s="29">
        <f>I103</f>
        <v>300</v>
      </c>
      <c r="F103" s="29">
        <f>J103</f>
        <v>300</v>
      </c>
      <c r="G103" s="29">
        <f>K103</f>
        <v>300</v>
      </c>
      <c r="H103" s="286">
        <v>0</v>
      </c>
      <c r="I103" s="21">
        <v>300</v>
      </c>
      <c r="J103" s="21">
        <v>300</v>
      </c>
      <c r="K103" s="85">
        <v>300</v>
      </c>
      <c r="L103" s="26" t="s">
        <v>17</v>
      </c>
      <c r="M103" s="26" t="s">
        <v>17</v>
      </c>
      <c r="N103" s="26" t="s">
        <v>17</v>
      </c>
      <c r="O103" s="27" t="s">
        <v>17</v>
      </c>
      <c r="P103" s="285"/>
      <c r="Q103" s="285"/>
      <c r="R103" s="285"/>
      <c r="S103" s="285"/>
      <c r="T103" s="285"/>
      <c r="U103" s="285"/>
      <c r="V103" s="285"/>
      <c r="W103" s="285"/>
    </row>
    <row r="104" spans="1:23" ht="45.75" customHeight="1">
      <c r="A104" s="18">
        <v>13504</v>
      </c>
      <c r="B104" s="19" t="s">
        <v>116</v>
      </c>
      <c r="C104" s="20"/>
      <c r="D104" s="21"/>
      <c r="E104" s="21"/>
      <c r="F104" s="21"/>
      <c r="G104" s="21"/>
      <c r="H104" s="21"/>
      <c r="I104" s="21"/>
      <c r="J104" s="21"/>
      <c r="K104" s="23"/>
      <c r="L104" s="26" t="s">
        <v>17</v>
      </c>
      <c r="M104" s="26" t="s">
        <v>17</v>
      </c>
      <c r="N104" s="26" t="s">
        <v>17</v>
      </c>
      <c r="O104" s="27" t="s">
        <v>17</v>
      </c>
      <c r="P104" s="285"/>
      <c r="Q104" s="285"/>
      <c r="R104" s="285"/>
      <c r="S104" s="285"/>
      <c r="T104" s="285"/>
      <c r="U104" s="285"/>
      <c r="V104" s="285"/>
      <c r="W104" s="285"/>
    </row>
    <row r="105" spans="1:23" ht="26.25" customHeight="1">
      <c r="A105" s="18">
        <v>13505</v>
      </c>
      <c r="B105" s="19" t="s">
        <v>117</v>
      </c>
      <c r="C105" s="20"/>
      <c r="D105" s="29">
        <f>H105</f>
        <v>37.5</v>
      </c>
      <c r="E105" s="29">
        <f>I105</f>
        <v>75</v>
      </c>
      <c r="F105" s="29">
        <f>J105</f>
        <v>112.5</v>
      </c>
      <c r="G105" s="29">
        <f>K105</f>
        <v>150</v>
      </c>
      <c r="H105" s="286">
        <v>37.5</v>
      </c>
      <c r="I105" s="286">
        <v>75</v>
      </c>
      <c r="J105" s="286">
        <v>112.5</v>
      </c>
      <c r="K105" s="287">
        <v>150</v>
      </c>
      <c r="L105" s="26" t="s">
        <v>17</v>
      </c>
      <c r="M105" s="26" t="s">
        <v>17</v>
      </c>
      <c r="N105" s="26" t="s">
        <v>17</v>
      </c>
      <c r="O105" s="27" t="s">
        <v>17</v>
      </c>
      <c r="P105" s="285">
        <f>H105</f>
        <v>37.5</v>
      </c>
      <c r="Q105" s="285">
        <f>I105-H105</f>
        <v>37.5</v>
      </c>
      <c r="R105" s="285">
        <f>J105-I105</f>
        <v>37.5</v>
      </c>
      <c r="S105" s="285">
        <f>K105-J105</f>
        <v>37.5</v>
      </c>
      <c r="T105" s="285">
        <f>P105/3</f>
        <v>12.5</v>
      </c>
      <c r="U105" s="285">
        <f>Q105/3</f>
        <v>12.5</v>
      </c>
      <c r="V105" s="285">
        <f>R105/3</f>
        <v>12.5</v>
      </c>
      <c r="W105" s="285">
        <f>S105/3</f>
        <v>12.5</v>
      </c>
    </row>
    <row r="106" spans="1:23" ht="25.5" customHeight="1">
      <c r="A106" s="18">
        <v>13506</v>
      </c>
      <c r="B106" s="19" t="s">
        <v>118</v>
      </c>
      <c r="C106" s="20"/>
      <c r="D106" s="29"/>
      <c r="E106" s="29"/>
      <c r="F106" s="29"/>
      <c r="G106" s="29"/>
      <c r="H106" s="29"/>
      <c r="I106" s="29"/>
      <c r="J106" s="29"/>
      <c r="K106" s="78"/>
      <c r="L106" s="26" t="s">
        <v>17</v>
      </c>
      <c r="M106" s="26" t="s">
        <v>17</v>
      </c>
      <c r="N106" s="26" t="s">
        <v>17</v>
      </c>
      <c r="O106" s="27" t="s">
        <v>17</v>
      </c>
      <c r="P106" s="285"/>
      <c r="Q106" s="285"/>
      <c r="R106" s="285"/>
      <c r="S106" s="285"/>
      <c r="T106" s="285"/>
      <c r="U106" s="285"/>
      <c r="V106" s="285"/>
      <c r="W106" s="285"/>
    </row>
    <row r="107" spans="1:23" ht="31.5" customHeight="1">
      <c r="A107" s="18">
        <v>13507</v>
      </c>
      <c r="B107" s="19" t="s">
        <v>119</v>
      </c>
      <c r="C107" s="20"/>
      <c r="D107" s="29">
        <f>H107</f>
        <v>11233.710999999999</v>
      </c>
      <c r="E107" s="29">
        <f>I107</f>
        <v>29699.200000000001</v>
      </c>
      <c r="F107" s="29">
        <f>J107</f>
        <v>36299.300000000003</v>
      </c>
      <c r="G107" s="29">
        <f>K107</f>
        <v>40000</v>
      </c>
      <c r="H107" s="286">
        <v>11233.710999999999</v>
      </c>
      <c r="I107" s="286">
        <v>29699.200000000001</v>
      </c>
      <c r="J107" s="286">
        <v>36299.300000000003</v>
      </c>
      <c r="K107" s="287">
        <v>40000</v>
      </c>
      <c r="L107" s="26" t="s">
        <v>17</v>
      </c>
      <c r="M107" s="26" t="s">
        <v>17</v>
      </c>
      <c r="N107" s="26" t="s">
        <v>17</v>
      </c>
      <c r="O107" s="27" t="s">
        <v>17</v>
      </c>
      <c r="P107" s="285">
        <f>H107</f>
        <v>11233.710999999999</v>
      </c>
      <c r="Q107" s="285">
        <f>I107-H107</f>
        <v>18465.489000000001</v>
      </c>
      <c r="R107" s="285">
        <f>J107-I107</f>
        <v>6600.1000000000022</v>
      </c>
      <c r="S107" s="285">
        <f>K107-J107</f>
        <v>3700.6999999999971</v>
      </c>
      <c r="T107" s="285">
        <f>P107/3</f>
        <v>3744.5703333333331</v>
      </c>
      <c r="U107" s="285">
        <f>Q107/3</f>
        <v>6155.1630000000005</v>
      </c>
      <c r="V107" s="285">
        <f>R107/3</f>
        <v>2200.0333333333342</v>
      </c>
      <c r="W107" s="285">
        <f>S107/3</f>
        <v>1233.5666666666657</v>
      </c>
    </row>
    <row r="108" spans="1:23" ht="59.25" customHeight="1">
      <c r="A108" s="18">
        <v>13508</v>
      </c>
      <c r="B108" s="19" t="s">
        <v>120</v>
      </c>
      <c r="C108" s="20"/>
      <c r="D108" s="21"/>
      <c r="E108" s="21"/>
      <c r="F108" s="21"/>
      <c r="G108" s="21"/>
      <c r="H108" s="21"/>
      <c r="I108" s="21"/>
      <c r="J108" s="21"/>
      <c r="K108" s="23"/>
      <c r="L108" s="26" t="s">
        <v>17</v>
      </c>
      <c r="M108" s="26" t="s">
        <v>17</v>
      </c>
      <c r="N108" s="26" t="s">
        <v>17</v>
      </c>
      <c r="O108" s="27" t="s">
        <v>17</v>
      </c>
      <c r="P108" s="285"/>
      <c r="Q108" s="285"/>
      <c r="R108" s="285"/>
      <c r="S108" s="285"/>
      <c r="T108" s="285"/>
      <c r="U108" s="285"/>
      <c r="V108" s="285"/>
      <c r="W108" s="285"/>
    </row>
    <row r="109" spans="1:23" ht="19.5" customHeight="1">
      <c r="A109" s="18">
        <v>13509</v>
      </c>
      <c r="B109" s="19" t="s">
        <v>121</v>
      </c>
      <c r="C109" s="20"/>
      <c r="D109" s="21"/>
      <c r="E109" s="21"/>
      <c r="F109" s="21"/>
      <c r="G109" s="21"/>
      <c r="H109" s="21"/>
      <c r="I109" s="21"/>
      <c r="J109" s="21"/>
      <c r="K109" s="23"/>
      <c r="L109" s="26" t="s">
        <v>17</v>
      </c>
      <c r="M109" s="26" t="s">
        <v>17</v>
      </c>
      <c r="N109" s="26" t="s">
        <v>17</v>
      </c>
      <c r="O109" s="27" t="s">
        <v>17</v>
      </c>
      <c r="P109" s="285"/>
      <c r="Q109" s="285"/>
      <c r="R109" s="285"/>
      <c r="S109" s="285"/>
      <c r="T109" s="285"/>
      <c r="U109" s="285"/>
      <c r="V109" s="285"/>
      <c r="W109" s="285"/>
    </row>
    <row r="110" spans="1:23" ht="31.5" customHeight="1">
      <c r="A110" s="18">
        <v>13510</v>
      </c>
      <c r="B110" s="19" t="s">
        <v>122</v>
      </c>
      <c r="C110" s="20"/>
      <c r="D110" s="21"/>
      <c r="E110" s="21"/>
      <c r="F110" s="21"/>
      <c r="G110" s="21"/>
      <c r="H110" s="21"/>
      <c r="I110" s="21"/>
      <c r="J110" s="21"/>
      <c r="K110" s="23"/>
      <c r="L110" s="26" t="s">
        <v>17</v>
      </c>
      <c r="M110" s="26" t="s">
        <v>17</v>
      </c>
      <c r="N110" s="26" t="s">
        <v>17</v>
      </c>
      <c r="O110" s="27" t="s">
        <v>17</v>
      </c>
      <c r="P110" s="285"/>
      <c r="Q110" s="285"/>
      <c r="R110" s="285"/>
      <c r="S110" s="285"/>
      <c r="T110" s="285"/>
      <c r="U110" s="285"/>
      <c r="V110" s="285"/>
      <c r="W110" s="285"/>
    </row>
    <row r="111" spans="1:23" ht="34.5" customHeight="1">
      <c r="A111" s="18">
        <v>13511</v>
      </c>
      <c r="B111" s="19" t="s">
        <v>123</v>
      </c>
      <c r="C111" s="20"/>
      <c r="D111" s="21"/>
      <c r="E111" s="21"/>
      <c r="F111" s="21"/>
      <c r="G111" s="21"/>
      <c r="H111" s="21"/>
      <c r="I111" s="21"/>
      <c r="J111" s="21"/>
      <c r="K111" s="23"/>
      <c r="L111" s="26" t="s">
        <v>17</v>
      </c>
      <c r="M111" s="26" t="s">
        <v>17</v>
      </c>
      <c r="N111" s="26" t="s">
        <v>17</v>
      </c>
      <c r="O111" s="27" t="s">
        <v>17</v>
      </c>
      <c r="P111" s="285"/>
      <c r="Q111" s="285"/>
      <c r="R111" s="285"/>
      <c r="S111" s="285"/>
      <c r="T111" s="285"/>
      <c r="U111" s="285"/>
      <c r="V111" s="285"/>
      <c r="W111" s="285"/>
    </row>
    <row r="112" spans="1:23" ht="36.75" customHeight="1">
      <c r="A112" s="18">
        <v>13512</v>
      </c>
      <c r="B112" s="19" t="s">
        <v>124</v>
      </c>
      <c r="C112" s="20"/>
      <c r="D112" s="29">
        <f>H112</f>
        <v>4900</v>
      </c>
      <c r="E112" s="29">
        <f>I112</f>
        <v>5500</v>
      </c>
      <c r="F112" s="29">
        <f>J112</f>
        <v>5700</v>
      </c>
      <c r="G112" s="29">
        <f>K112</f>
        <v>6200</v>
      </c>
      <c r="H112" s="29">
        <v>4900</v>
      </c>
      <c r="I112" s="29">
        <v>5500</v>
      </c>
      <c r="J112" s="29">
        <v>5700</v>
      </c>
      <c r="K112" s="78">
        <v>6200</v>
      </c>
      <c r="L112" s="26" t="s">
        <v>17</v>
      </c>
      <c r="M112" s="26" t="s">
        <v>17</v>
      </c>
      <c r="N112" s="26" t="s">
        <v>17</v>
      </c>
      <c r="O112" s="27" t="s">
        <v>17</v>
      </c>
      <c r="P112" s="285">
        <f>H112</f>
        <v>4900</v>
      </c>
      <c r="Q112" s="285">
        <f t="shared" ref="Q112:S113" si="35">I112-H112</f>
        <v>600</v>
      </c>
      <c r="R112" s="285">
        <f t="shared" si="35"/>
        <v>200</v>
      </c>
      <c r="S112" s="285">
        <f t="shared" si="35"/>
        <v>500</v>
      </c>
      <c r="T112" s="285">
        <f t="shared" ref="T112:W113" si="36">P112/3</f>
        <v>1633.3333333333333</v>
      </c>
      <c r="U112" s="285">
        <f t="shared" si="36"/>
        <v>200</v>
      </c>
      <c r="V112" s="285">
        <f t="shared" si="36"/>
        <v>66.666666666666671</v>
      </c>
      <c r="W112" s="285">
        <f>S112/3</f>
        <v>166.66666666666666</v>
      </c>
    </row>
    <row r="113" spans="1:23" ht="26.25" customHeight="1">
      <c r="A113" s="18">
        <v>13513</v>
      </c>
      <c r="B113" s="19" t="s">
        <v>125</v>
      </c>
      <c r="C113" s="20"/>
      <c r="D113" s="29">
        <f t="shared" ref="D113:G120" si="37">H113</f>
        <v>4000</v>
      </c>
      <c r="E113" s="29">
        <f t="shared" si="37"/>
        <v>8000</v>
      </c>
      <c r="F113" s="29">
        <f t="shared" si="37"/>
        <v>15000</v>
      </c>
      <c r="G113" s="29">
        <f t="shared" si="37"/>
        <v>15690</v>
      </c>
      <c r="H113" s="287">
        <v>4000</v>
      </c>
      <c r="I113" s="287">
        <v>8000</v>
      </c>
      <c r="J113" s="287">
        <v>15000</v>
      </c>
      <c r="K113" s="287">
        <v>15690</v>
      </c>
      <c r="L113" s="26" t="s">
        <v>17</v>
      </c>
      <c r="M113" s="26" t="s">
        <v>17</v>
      </c>
      <c r="N113" s="26" t="s">
        <v>17</v>
      </c>
      <c r="O113" s="27" t="s">
        <v>17</v>
      </c>
      <c r="P113" s="285">
        <f>H113</f>
        <v>4000</v>
      </c>
      <c r="Q113" s="285">
        <f t="shared" si="35"/>
        <v>4000</v>
      </c>
      <c r="R113" s="285">
        <f t="shared" si="35"/>
        <v>7000</v>
      </c>
      <c r="S113" s="285">
        <f t="shared" si="35"/>
        <v>690</v>
      </c>
      <c r="T113" s="285">
        <f t="shared" si="36"/>
        <v>1333.3333333333333</v>
      </c>
      <c r="U113" s="285">
        <f t="shared" si="36"/>
        <v>1333.3333333333333</v>
      </c>
      <c r="V113" s="285">
        <f t="shared" si="36"/>
        <v>2333.3333333333335</v>
      </c>
      <c r="W113" s="285">
        <f t="shared" si="36"/>
        <v>230</v>
      </c>
    </row>
    <row r="114" spans="1:23" ht="18.75" hidden="1" customHeight="1">
      <c r="A114" s="18"/>
      <c r="B114" s="19" t="s">
        <v>126</v>
      </c>
      <c r="C114" s="20"/>
      <c r="D114" s="29">
        <f t="shared" si="37"/>
        <v>700</v>
      </c>
      <c r="E114" s="29">
        <f t="shared" si="37"/>
        <v>1450</v>
      </c>
      <c r="F114" s="29">
        <f t="shared" si="37"/>
        <v>2310</v>
      </c>
      <c r="G114" s="29">
        <f t="shared" si="37"/>
        <v>3310</v>
      </c>
      <c r="H114" s="286">
        <v>700</v>
      </c>
      <c r="I114" s="286">
        <v>1450</v>
      </c>
      <c r="J114" s="286">
        <v>2310</v>
      </c>
      <c r="K114" s="287">
        <v>3310</v>
      </c>
      <c r="L114" s="26"/>
      <c r="M114" s="26"/>
      <c r="N114" s="26"/>
      <c r="O114" s="27"/>
      <c r="P114" s="285"/>
      <c r="Q114" s="285"/>
      <c r="R114" s="285"/>
      <c r="S114" s="285"/>
      <c r="T114" s="285"/>
      <c r="U114" s="285"/>
      <c r="V114" s="285"/>
      <c r="W114" s="285"/>
    </row>
    <row r="115" spans="1:23" ht="16.5" hidden="1" customHeight="1">
      <c r="A115" s="18"/>
      <c r="B115" s="19" t="s">
        <v>127</v>
      </c>
      <c r="C115" s="20"/>
      <c r="D115" s="29">
        <f t="shared" si="37"/>
        <v>704</v>
      </c>
      <c r="E115" s="29">
        <f t="shared" si="37"/>
        <v>1294</v>
      </c>
      <c r="F115" s="29">
        <f t="shared" si="37"/>
        <v>1769</v>
      </c>
      <c r="G115" s="29">
        <f t="shared" si="37"/>
        <v>2474</v>
      </c>
      <c r="H115" s="286">
        <v>704</v>
      </c>
      <c r="I115" s="286">
        <v>1294</v>
      </c>
      <c r="J115" s="286">
        <v>1769</v>
      </c>
      <c r="K115" s="287">
        <v>2474</v>
      </c>
      <c r="L115" s="26"/>
      <c r="M115" s="26"/>
      <c r="N115" s="26"/>
      <c r="O115" s="27"/>
      <c r="P115" s="285"/>
      <c r="Q115" s="285"/>
      <c r="R115" s="285"/>
      <c r="S115" s="285"/>
      <c r="T115" s="285"/>
      <c r="U115" s="285"/>
      <c r="V115" s="285"/>
      <c r="W115" s="285"/>
    </row>
    <row r="116" spans="1:23" ht="18.75" hidden="1" customHeight="1">
      <c r="A116" s="18"/>
      <c r="B116" s="19" t="s">
        <v>128</v>
      </c>
      <c r="C116" s="20"/>
      <c r="D116" s="29">
        <f t="shared" si="37"/>
        <v>600</v>
      </c>
      <c r="E116" s="29">
        <f t="shared" si="37"/>
        <v>1200</v>
      </c>
      <c r="F116" s="29">
        <f t="shared" si="37"/>
        <v>1950</v>
      </c>
      <c r="G116" s="29">
        <f t="shared" si="37"/>
        <v>2900</v>
      </c>
      <c r="H116" s="286">
        <v>600</v>
      </c>
      <c r="I116" s="286">
        <v>1200</v>
      </c>
      <c r="J116" s="286">
        <v>1950</v>
      </c>
      <c r="K116" s="287">
        <v>2900</v>
      </c>
      <c r="L116" s="26"/>
      <c r="M116" s="26"/>
      <c r="N116" s="26"/>
      <c r="O116" s="27"/>
      <c r="P116" s="285"/>
      <c r="Q116" s="285"/>
      <c r="R116" s="285"/>
      <c r="S116" s="285"/>
      <c r="T116" s="285"/>
      <c r="U116" s="285"/>
      <c r="V116" s="285"/>
      <c r="W116" s="285"/>
    </row>
    <row r="117" spans="1:23" ht="18" hidden="1" customHeight="1">
      <c r="A117" s="18"/>
      <c r="B117" s="37" t="s">
        <v>129</v>
      </c>
      <c r="C117" s="38"/>
      <c r="D117" s="29">
        <f t="shared" si="37"/>
        <v>1500</v>
      </c>
      <c r="E117" s="29">
        <f t="shared" si="37"/>
        <v>2850</v>
      </c>
      <c r="F117" s="29">
        <f t="shared" si="37"/>
        <v>4000</v>
      </c>
      <c r="G117" s="29">
        <f t="shared" si="37"/>
        <v>5500</v>
      </c>
      <c r="H117" s="288">
        <v>1500</v>
      </c>
      <c r="I117" s="288">
        <v>2850</v>
      </c>
      <c r="J117" s="288">
        <v>4000</v>
      </c>
      <c r="K117" s="289">
        <v>5500</v>
      </c>
      <c r="L117" s="26"/>
      <c r="M117" s="26"/>
      <c r="N117" s="26"/>
      <c r="O117" s="27"/>
      <c r="P117" s="285"/>
      <c r="Q117" s="285"/>
      <c r="R117" s="285"/>
      <c r="S117" s="285"/>
      <c r="T117" s="285"/>
      <c r="U117" s="285"/>
      <c r="V117" s="285"/>
      <c r="W117" s="285"/>
    </row>
    <row r="118" spans="1:23" ht="42.75" customHeight="1">
      <c r="A118" s="41">
        <v>13514</v>
      </c>
      <c r="B118" s="42" t="s">
        <v>130</v>
      </c>
      <c r="C118" s="43"/>
      <c r="D118" s="25">
        <f t="shared" si="37"/>
        <v>2275</v>
      </c>
      <c r="E118" s="25">
        <f t="shared" si="37"/>
        <v>4550</v>
      </c>
      <c r="F118" s="25">
        <f t="shared" si="37"/>
        <v>8500</v>
      </c>
      <c r="G118" s="25">
        <f t="shared" si="37"/>
        <v>9100</v>
      </c>
      <c r="H118" s="286">
        <v>2275</v>
      </c>
      <c r="I118" s="286">
        <v>4550</v>
      </c>
      <c r="J118" s="286">
        <v>8500</v>
      </c>
      <c r="K118" s="287">
        <v>9100</v>
      </c>
      <c r="L118" s="26" t="s">
        <v>17</v>
      </c>
      <c r="M118" s="26" t="s">
        <v>17</v>
      </c>
      <c r="N118" s="26" t="s">
        <v>17</v>
      </c>
      <c r="O118" s="27" t="s">
        <v>17</v>
      </c>
      <c r="P118" s="285">
        <f>H118</f>
        <v>2275</v>
      </c>
      <c r="Q118" s="285">
        <f>I118-H118</f>
        <v>2275</v>
      </c>
      <c r="R118" s="285">
        <f>J118-I118</f>
        <v>3950</v>
      </c>
      <c r="S118" s="285">
        <f>K118-J118</f>
        <v>600</v>
      </c>
      <c r="T118" s="285">
        <f>P118/3</f>
        <v>758.33333333333337</v>
      </c>
      <c r="U118" s="285">
        <f>Q118/3</f>
        <v>758.33333333333337</v>
      </c>
      <c r="V118" s="285">
        <f>R118/3</f>
        <v>1316.6666666666667</v>
      </c>
      <c r="W118" s="285">
        <f>S118/3</f>
        <v>200</v>
      </c>
    </row>
    <row r="119" spans="1:23" ht="24.75" hidden="1" customHeight="1">
      <c r="A119" s="41"/>
      <c r="B119" s="42" t="s">
        <v>131</v>
      </c>
      <c r="C119" s="43"/>
      <c r="D119" s="26">
        <f t="shared" si="37"/>
        <v>345</v>
      </c>
      <c r="E119" s="26">
        <f t="shared" si="37"/>
        <v>675</v>
      </c>
      <c r="F119" s="26">
        <f t="shared" si="37"/>
        <v>865</v>
      </c>
      <c r="G119" s="26">
        <f>K119</f>
        <v>1165</v>
      </c>
      <c r="H119" s="294">
        <v>345</v>
      </c>
      <c r="I119" s="294">
        <v>675</v>
      </c>
      <c r="J119" s="294">
        <v>865</v>
      </c>
      <c r="K119" s="308">
        <v>1165</v>
      </c>
      <c r="L119" s="26"/>
      <c r="M119" s="26"/>
      <c r="N119" s="26"/>
      <c r="O119" s="27"/>
      <c r="P119" s="285"/>
      <c r="Q119" s="285"/>
      <c r="R119" s="285"/>
      <c r="S119" s="285"/>
      <c r="T119" s="285"/>
      <c r="U119" s="285"/>
      <c r="V119" s="285"/>
      <c r="W119" s="285"/>
    </row>
    <row r="120" spans="1:23" ht="21" hidden="1" customHeight="1">
      <c r="A120" s="41"/>
      <c r="B120" s="42" t="s">
        <v>132</v>
      </c>
      <c r="C120" s="43"/>
      <c r="D120" s="26">
        <f t="shared" si="37"/>
        <v>1524</v>
      </c>
      <c r="E120" s="26">
        <f t="shared" si="37"/>
        <v>2540</v>
      </c>
      <c r="F120" s="26">
        <f t="shared" si="37"/>
        <v>3048</v>
      </c>
      <c r="G120" s="26">
        <f>K120</f>
        <v>4572</v>
      </c>
      <c r="H120" s="294">
        <v>1524</v>
      </c>
      <c r="I120" s="294">
        <v>2540</v>
      </c>
      <c r="J120" s="294">
        <v>3048</v>
      </c>
      <c r="K120" s="308">
        <v>4572</v>
      </c>
      <c r="L120" s="26"/>
      <c r="M120" s="26"/>
      <c r="N120" s="26"/>
      <c r="O120" s="27"/>
      <c r="P120" s="285"/>
      <c r="Q120" s="285"/>
      <c r="R120" s="285"/>
      <c r="S120" s="285"/>
      <c r="T120" s="285"/>
      <c r="U120" s="285"/>
      <c r="V120" s="285"/>
      <c r="W120" s="285"/>
    </row>
    <row r="121" spans="1:23" ht="36" customHeight="1">
      <c r="A121" s="41">
        <v>13515</v>
      </c>
      <c r="B121" s="42" t="s">
        <v>133</v>
      </c>
      <c r="C121" s="43"/>
      <c r="D121" s="26"/>
      <c r="E121" s="26"/>
      <c r="F121" s="26"/>
      <c r="G121" s="26"/>
      <c r="H121" s="26"/>
      <c r="I121" s="26"/>
      <c r="J121" s="26"/>
      <c r="K121" s="54"/>
      <c r="L121" s="26" t="s">
        <v>17</v>
      </c>
      <c r="M121" s="26" t="s">
        <v>17</v>
      </c>
      <c r="N121" s="26" t="s">
        <v>17</v>
      </c>
      <c r="O121" s="27" t="s">
        <v>17</v>
      </c>
      <c r="P121" s="285"/>
      <c r="Q121" s="285"/>
      <c r="R121" s="285"/>
      <c r="S121" s="285"/>
      <c r="T121" s="285"/>
      <c r="U121" s="285"/>
      <c r="V121" s="285"/>
      <c r="W121" s="285"/>
    </row>
    <row r="122" spans="1:23" ht="36.75" customHeight="1">
      <c r="A122" s="18">
        <v>13516</v>
      </c>
      <c r="B122" s="55" t="s">
        <v>134</v>
      </c>
      <c r="C122" s="86"/>
      <c r="D122" s="75"/>
      <c r="E122" s="75"/>
      <c r="F122" s="75"/>
      <c r="G122" s="75"/>
      <c r="H122" s="75"/>
      <c r="I122" s="75"/>
      <c r="J122" s="75"/>
      <c r="K122" s="87"/>
      <c r="L122" s="26" t="s">
        <v>17</v>
      </c>
      <c r="M122" s="26" t="s">
        <v>17</v>
      </c>
      <c r="N122" s="26" t="s">
        <v>17</v>
      </c>
      <c r="O122" s="27" t="s">
        <v>17</v>
      </c>
      <c r="P122" s="285"/>
      <c r="Q122" s="285"/>
      <c r="R122" s="285"/>
      <c r="S122" s="285"/>
      <c r="T122" s="285"/>
      <c r="U122" s="285"/>
      <c r="V122" s="285"/>
      <c r="W122" s="285"/>
    </row>
    <row r="123" spans="1:23" ht="45.75" customHeight="1">
      <c r="A123" s="18">
        <v>13517</v>
      </c>
      <c r="B123" s="19" t="s">
        <v>135</v>
      </c>
      <c r="C123" s="20"/>
      <c r="D123" s="21"/>
      <c r="E123" s="21"/>
      <c r="F123" s="21"/>
      <c r="G123" s="21"/>
      <c r="H123" s="21"/>
      <c r="I123" s="21"/>
      <c r="J123" s="21"/>
      <c r="K123" s="23"/>
      <c r="L123" s="26" t="s">
        <v>17</v>
      </c>
      <c r="M123" s="26" t="s">
        <v>17</v>
      </c>
      <c r="N123" s="26" t="s">
        <v>17</v>
      </c>
      <c r="O123" s="27" t="s">
        <v>17</v>
      </c>
      <c r="P123" s="285"/>
      <c r="Q123" s="285"/>
      <c r="R123" s="285"/>
      <c r="S123" s="285"/>
      <c r="T123" s="285"/>
      <c r="U123" s="285"/>
      <c r="V123" s="285"/>
      <c r="W123" s="285"/>
    </row>
    <row r="124" spans="1:23" ht="27" customHeight="1">
      <c r="A124" s="18">
        <v>13518</v>
      </c>
      <c r="B124" s="19" t="s">
        <v>136</v>
      </c>
      <c r="C124" s="20"/>
      <c r="D124" s="21"/>
      <c r="E124" s="21"/>
      <c r="F124" s="21"/>
      <c r="G124" s="21"/>
      <c r="H124" s="21"/>
      <c r="I124" s="21"/>
      <c r="J124" s="21"/>
      <c r="K124" s="23"/>
      <c r="L124" s="26" t="s">
        <v>17</v>
      </c>
      <c r="M124" s="26" t="s">
        <v>17</v>
      </c>
      <c r="N124" s="26" t="s">
        <v>17</v>
      </c>
      <c r="O124" s="27" t="s">
        <v>17</v>
      </c>
      <c r="P124" s="285"/>
      <c r="Q124" s="285"/>
      <c r="R124" s="285"/>
      <c r="S124" s="285"/>
      <c r="T124" s="285"/>
      <c r="U124" s="285"/>
      <c r="V124" s="285"/>
      <c r="W124" s="285"/>
    </row>
    <row r="125" spans="1:23" ht="25.5" customHeight="1">
      <c r="A125" s="18">
        <v>13519</v>
      </c>
      <c r="B125" s="19" t="s">
        <v>137</v>
      </c>
      <c r="C125" s="20"/>
      <c r="D125" s="29">
        <f>H125</f>
        <v>0</v>
      </c>
      <c r="E125" s="29">
        <f>I125</f>
        <v>0</v>
      </c>
      <c r="F125" s="29">
        <f>J125</f>
        <v>0</v>
      </c>
      <c r="G125" s="29">
        <f>K125</f>
        <v>0</v>
      </c>
      <c r="H125" s="286">
        <v>0</v>
      </c>
      <c r="I125" s="286">
        <v>0</v>
      </c>
      <c r="J125" s="286">
        <v>0</v>
      </c>
      <c r="K125" s="287">
        <v>0</v>
      </c>
      <c r="L125" s="26" t="s">
        <v>17</v>
      </c>
      <c r="M125" s="26" t="s">
        <v>17</v>
      </c>
      <c r="N125" s="26" t="s">
        <v>17</v>
      </c>
      <c r="O125" s="27" t="s">
        <v>17</v>
      </c>
      <c r="P125" s="285"/>
      <c r="Q125" s="285"/>
      <c r="R125" s="285"/>
      <c r="S125" s="285"/>
      <c r="T125" s="285"/>
      <c r="U125" s="285"/>
      <c r="V125" s="285"/>
      <c r="W125" s="285"/>
    </row>
    <row r="126" spans="1:23" ht="21" customHeight="1">
      <c r="A126" s="18">
        <v>13520</v>
      </c>
      <c r="B126" s="19" t="s">
        <v>138</v>
      </c>
      <c r="C126" s="20"/>
      <c r="D126" s="29"/>
      <c r="E126" s="29"/>
      <c r="F126" s="29"/>
      <c r="G126" s="29"/>
      <c r="H126" s="29"/>
      <c r="I126" s="29"/>
      <c r="J126" s="29"/>
      <c r="K126" s="78"/>
      <c r="L126" s="26" t="s">
        <v>17</v>
      </c>
      <c r="M126" s="26" t="s">
        <v>17</v>
      </c>
      <c r="N126" s="26" t="s">
        <v>17</v>
      </c>
      <c r="O126" s="27" t="s">
        <v>17</v>
      </c>
      <c r="P126" s="285"/>
      <c r="Q126" s="285"/>
      <c r="R126" s="285"/>
      <c r="S126" s="285"/>
      <c r="T126" s="285"/>
      <c r="U126" s="285"/>
      <c r="V126" s="285"/>
      <c r="W126" s="285"/>
    </row>
    <row r="127" spans="1:23" ht="28.5" customHeight="1">
      <c r="A127" s="18">
        <v>1352</v>
      </c>
      <c r="B127" s="19" t="s">
        <v>139</v>
      </c>
      <c r="C127" s="20"/>
      <c r="D127" s="29">
        <f>H127</f>
        <v>4000</v>
      </c>
      <c r="E127" s="29">
        <f>I127</f>
        <v>4000</v>
      </c>
      <c r="F127" s="29">
        <f>J127</f>
        <v>4000</v>
      </c>
      <c r="G127" s="29">
        <f>K127</f>
        <v>4000</v>
      </c>
      <c r="H127" s="286">
        <v>4000</v>
      </c>
      <c r="I127" s="286">
        <v>4000</v>
      </c>
      <c r="J127" s="286">
        <v>4000</v>
      </c>
      <c r="K127" s="287">
        <v>4000</v>
      </c>
      <c r="L127" s="26" t="s">
        <v>17</v>
      </c>
      <c r="M127" s="26" t="s">
        <v>17</v>
      </c>
      <c r="N127" s="26" t="s">
        <v>17</v>
      </c>
      <c r="O127" s="27" t="s">
        <v>17</v>
      </c>
      <c r="P127" s="285">
        <f>H127</f>
        <v>4000</v>
      </c>
      <c r="Q127" s="285">
        <f>I127-H127</f>
        <v>0</v>
      </c>
      <c r="R127" s="285">
        <f>J127-I127</f>
        <v>0</v>
      </c>
      <c r="S127" s="285">
        <f>K127-J127</f>
        <v>0</v>
      </c>
      <c r="T127" s="285">
        <f>P127/3</f>
        <v>1333.3333333333333</v>
      </c>
      <c r="U127" s="285">
        <f>Q127/3</f>
        <v>0</v>
      </c>
      <c r="V127" s="285">
        <f>R127/3</f>
        <v>0</v>
      </c>
      <c r="W127" s="285">
        <f>S127/3</f>
        <v>0</v>
      </c>
    </row>
    <row r="128" spans="1:23" ht="26.25" customHeight="1">
      <c r="A128" s="18">
        <v>1353</v>
      </c>
      <c r="B128" s="19" t="s">
        <v>140</v>
      </c>
      <c r="C128" s="20"/>
      <c r="D128" s="21"/>
      <c r="E128" s="21"/>
      <c r="F128" s="21"/>
      <c r="G128" s="21"/>
      <c r="H128" s="21"/>
      <c r="I128" s="21"/>
      <c r="J128" s="21"/>
      <c r="K128" s="23"/>
      <c r="L128" s="26" t="s">
        <v>17</v>
      </c>
      <c r="M128" s="26" t="s">
        <v>17</v>
      </c>
      <c r="N128" s="26" t="s">
        <v>17</v>
      </c>
      <c r="O128" s="27" t="s">
        <v>17</v>
      </c>
      <c r="P128" s="285"/>
      <c r="Q128" s="285"/>
      <c r="R128" s="285"/>
      <c r="S128" s="285"/>
      <c r="T128" s="285"/>
      <c r="U128" s="285"/>
      <c r="V128" s="285"/>
      <c r="W128" s="285"/>
    </row>
    <row r="129" spans="1:25" ht="30.75" customHeight="1">
      <c r="A129" s="18">
        <v>1360</v>
      </c>
      <c r="B129" s="19" t="s">
        <v>141</v>
      </c>
      <c r="C129" s="20" t="s">
        <v>142</v>
      </c>
      <c r="D129" s="29">
        <f t="shared" ref="D129:K129" si="38">D130+D131</f>
        <v>100</v>
      </c>
      <c r="E129" s="29">
        <f t="shared" si="38"/>
        <v>100</v>
      </c>
      <c r="F129" s="29">
        <f t="shared" si="38"/>
        <v>100</v>
      </c>
      <c r="G129" s="29">
        <f t="shared" si="38"/>
        <v>100</v>
      </c>
      <c r="H129" s="29">
        <f t="shared" si="38"/>
        <v>100</v>
      </c>
      <c r="I129" s="29">
        <f t="shared" si="38"/>
        <v>100</v>
      </c>
      <c r="J129" s="29">
        <f t="shared" si="38"/>
        <v>100</v>
      </c>
      <c r="K129" s="29">
        <f t="shared" si="38"/>
        <v>100</v>
      </c>
      <c r="L129" s="26" t="s">
        <v>17</v>
      </c>
      <c r="M129" s="26" t="s">
        <v>17</v>
      </c>
      <c r="N129" s="26" t="s">
        <v>17</v>
      </c>
      <c r="O129" s="27" t="s">
        <v>17</v>
      </c>
      <c r="P129" s="285"/>
      <c r="Q129" s="285"/>
      <c r="R129" s="285"/>
      <c r="S129" s="285"/>
      <c r="T129" s="285"/>
      <c r="U129" s="285"/>
      <c r="V129" s="285"/>
      <c r="W129" s="285"/>
    </row>
    <row r="130" spans="1:25" ht="43.5" customHeight="1">
      <c r="A130" s="18">
        <v>1361</v>
      </c>
      <c r="B130" s="19" t="s">
        <v>143</v>
      </c>
      <c r="C130" s="20"/>
      <c r="D130" s="29">
        <f>H130</f>
        <v>100</v>
      </c>
      <c r="E130" s="29">
        <f>I130</f>
        <v>100</v>
      </c>
      <c r="F130" s="29">
        <f>J130</f>
        <v>100</v>
      </c>
      <c r="G130" s="29">
        <f>K130</f>
        <v>100</v>
      </c>
      <c r="H130" s="286">
        <v>100</v>
      </c>
      <c r="I130" s="286">
        <v>100</v>
      </c>
      <c r="J130" s="286">
        <v>100</v>
      </c>
      <c r="K130" s="287">
        <v>100</v>
      </c>
      <c r="L130" s="26" t="s">
        <v>17</v>
      </c>
      <c r="M130" s="26" t="s">
        <v>17</v>
      </c>
      <c r="N130" s="26" t="s">
        <v>17</v>
      </c>
      <c r="O130" s="27" t="s">
        <v>17</v>
      </c>
      <c r="P130" s="285">
        <f>H130</f>
        <v>100</v>
      </c>
      <c r="Q130" s="285">
        <f>I130-H130</f>
        <v>0</v>
      </c>
      <c r="R130" s="285">
        <f>J130-I130</f>
        <v>0</v>
      </c>
      <c r="S130" s="285">
        <f>K130-J130</f>
        <v>0</v>
      </c>
      <c r="T130" s="285">
        <f>P130/3</f>
        <v>33.333333333333336</v>
      </c>
      <c r="U130" s="285">
        <f>Q130/3</f>
        <v>0</v>
      </c>
      <c r="V130" s="285">
        <f>R130/3</f>
        <v>0</v>
      </c>
      <c r="W130" s="285">
        <f>S130/3</f>
        <v>0</v>
      </c>
    </row>
    <row r="131" spans="1:25" ht="37.5" customHeight="1">
      <c r="A131" s="18">
        <v>1362</v>
      </c>
      <c r="B131" s="19" t="s">
        <v>144</v>
      </c>
      <c r="C131" s="20"/>
      <c r="D131" s="21"/>
      <c r="E131" s="21"/>
      <c r="F131" s="21"/>
      <c r="G131" s="21"/>
      <c r="H131" s="21"/>
      <c r="I131" s="21"/>
      <c r="J131" s="21"/>
      <c r="K131" s="23"/>
      <c r="L131" s="26" t="s">
        <v>17</v>
      </c>
      <c r="M131" s="26" t="s">
        <v>17</v>
      </c>
      <c r="N131" s="26" t="s">
        <v>17</v>
      </c>
      <c r="O131" s="27" t="s">
        <v>17</v>
      </c>
      <c r="P131" s="285"/>
      <c r="Q131" s="285"/>
      <c r="R131" s="285"/>
      <c r="S131" s="285"/>
      <c r="T131" s="285"/>
      <c r="U131" s="285"/>
      <c r="V131" s="285"/>
      <c r="W131" s="285"/>
    </row>
    <row r="132" spans="1:25" ht="33.75" customHeight="1">
      <c r="A132" s="18">
        <v>1370</v>
      </c>
      <c r="B132" s="19" t="s">
        <v>145</v>
      </c>
      <c r="C132" s="20" t="s">
        <v>146</v>
      </c>
      <c r="D132" s="21"/>
      <c r="E132" s="21"/>
      <c r="F132" s="21"/>
      <c r="G132" s="21"/>
      <c r="H132" s="21"/>
      <c r="I132" s="21"/>
      <c r="J132" s="21"/>
      <c r="K132" s="23"/>
      <c r="L132" s="26" t="s">
        <v>17</v>
      </c>
      <c r="M132" s="26" t="s">
        <v>17</v>
      </c>
      <c r="N132" s="26" t="s">
        <v>17</v>
      </c>
      <c r="O132" s="27" t="s">
        <v>17</v>
      </c>
      <c r="P132" s="285"/>
      <c r="Q132" s="285"/>
      <c r="R132" s="285"/>
      <c r="S132" s="285"/>
      <c r="T132" s="285"/>
      <c r="U132" s="285"/>
      <c r="V132" s="285"/>
      <c r="W132" s="285"/>
    </row>
    <row r="133" spans="1:25" ht="41.25" customHeight="1">
      <c r="A133" s="18">
        <v>1371</v>
      </c>
      <c r="B133" s="19" t="s">
        <v>147</v>
      </c>
      <c r="C133" s="20"/>
      <c r="D133" s="21"/>
      <c r="E133" s="21"/>
      <c r="F133" s="21"/>
      <c r="G133" s="21"/>
      <c r="H133" s="21"/>
      <c r="I133" s="21"/>
      <c r="J133" s="21"/>
      <c r="K133" s="23"/>
      <c r="L133" s="26" t="s">
        <v>17</v>
      </c>
      <c r="M133" s="26" t="s">
        <v>17</v>
      </c>
      <c r="N133" s="26" t="s">
        <v>17</v>
      </c>
      <c r="O133" s="27" t="s">
        <v>17</v>
      </c>
      <c r="P133" s="285"/>
      <c r="Q133" s="285"/>
      <c r="R133" s="285"/>
      <c r="S133" s="285"/>
      <c r="T133" s="285"/>
      <c r="U133" s="285"/>
      <c r="V133" s="285"/>
      <c r="W133" s="285"/>
    </row>
    <row r="134" spans="1:25" ht="32.25" customHeight="1">
      <c r="A134" s="18">
        <v>1372</v>
      </c>
      <c r="B134" s="19" t="s">
        <v>148</v>
      </c>
      <c r="C134" s="20"/>
      <c r="D134" s="21"/>
      <c r="E134" s="21"/>
      <c r="F134" s="21"/>
      <c r="G134" s="21"/>
      <c r="H134" s="21"/>
      <c r="I134" s="21"/>
      <c r="J134" s="21"/>
      <c r="K134" s="23"/>
      <c r="L134" s="26" t="s">
        <v>17</v>
      </c>
      <c r="M134" s="26" t="s">
        <v>17</v>
      </c>
      <c r="N134" s="26" t="s">
        <v>17</v>
      </c>
      <c r="O134" s="27" t="s">
        <v>17</v>
      </c>
      <c r="P134" s="285"/>
      <c r="Q134" s="285"/>
      <c r="R134" s="285"/>
      <c r="S134" s="285"/>
      <c r="T134" s="285"/>
      <c r="U134" s="285"/>
      <c r="V134" s="285"/>
      <c r="W134" s="285"/>
    </row>
    <row r="135" spans="1:25" ht="42" customHeight="1">
      <c r="A135" s="18">
        <v>1380</v>
      </c>
      <c r="B135" s="19" t="s">
        <v>149</v>
      </c>
      <c r="C135" s="20" t="s">
        <v>150</v>
      </c>
      <c r="D135" s="21">
        <f>D136+D137</f>
        <v>250578.5238</v>
      </c>
      <c r="E135" s="21">
        <f>E136+E137</f>
        <v>756773.9645</v>
      </c>
      <c r="F135" s="21">
        <f>F136+F137</f>
        <v>931827.99430000002</v>
      </c>
      <c r="G135" s="21">
        <f>G136+G137</f>
        <v>963077.99430000002</v>
      </c>
      <c r="H135" s="21" t="s">
        <v>17</v>
      </c>
      <c r="I135" s="21" t="s">
        <v>17</v>
      </c>
      <c r="J135" s="21" t="s">
        <v>17</v>
      </c>
      <c r="K135" s="23" t="s">
        <v>17</v>
      </c>
      <c r="L135" s="26">
        <f>L136+L137</f>
        <v>250578.5238</v>
      </c>
      <c r="M135" s="26">
        <f>M136+M137</f>
        <v>756773.9645</v>
      </c>
      <c r="N135" s="26">
        <f>N136+N137</f>
        <v>931827.99430000002</v>
      </c>
      <c r="O135" s="27">
        <f>O136+O137</f>
        <v>963077.99430000002</v>
      </c>
      <c r="P135" s="285"/>
      <c r="Q135" s="285"/>
      <c r="R135" s="285"/>
      <c r="S135" s="285"/>
      <c r="T135" s="285"/>
      <c r="U135" s="285"/>
      <c r="V135" s="285"/>
      <c r="W135" s="285"/>
    </row>
    <row r="136" spans="1:25" ht="84" customHeight="1">
      <c r="A136" s="18">
        <v>1381</v>
      </c>
      <c r="B136" s="19" t="s">
        <v>151</v>
      </c>
      <c r="C136" s="20"/>
      <c r="D136" s="21">
        <f t="shared" ref="D136:G137" si="39">L136</f>
        <v>85750</v>
      </c>
      <c r="E136" s="21">
        <f t="shared" si="39"/>
        <v>85750</v>
      </c>
      <c r="F136" s="21">
        <f t="shared" si="39"/>
        <v>85750</v>
      </c>
      <c r="G136" s="21">
        <f t="shared" si="39"/>
        <v>85750</v>
      </c>
      <c r="H136" s="21" t="s">
        <v>17</v>
      </c>
      <c r="I136" s="21" t="s">
        <v>17</v>
      </c>
      <c r="J136" s="21" t="s">
        <v>17</v>
      </c>
      <c r="K136" s="23" t="s">
        <v>17</v>
      </c>
      <c r="L136" s="27">
        <v>85750</v>
      </c>
      <c r="M136" s="27">
        <v>85750</v>
      </c>
      <c r="N136" s="27">
        <v>85750</v>
      </c>
      <c r="O136" s="27">
        <v>85750</v>
      </c>
      <c r="P136" s="285"/>
      <c r="Q136" s="285"/>
      <c r="R136" s="285"/>
      <c r="S136" s="285"/>
      <c r="T136" s="285"/>
      <c r="U136" s="285"/>
      <c r="V136" s="285"/>
      <c r="W136" s="285"/>
    </row>
    <row r="137" spans="1:25" ht="75" customHeight="1">
      <c r="A137" s="18">
        <v>1382</v>
      </c>
      <c r="B137" s="19" t="s">
        <v>152</v>
      </c>
      <c r="C137" s="20"/>
      <c r="D137" s="21">
        <f t="shared" si="39"/>
        <v>164828.5238</v>
      </c>
      <c r="E137" s="21">
        <f t="shared" si="39"/>
        <v>671023.9645</v>
      </c>
      <c r="F137" s="21">
        <f t="shared" si="39"/>
        <v>846077.99430000002</v>
      </c>
      <c r="G137" s="21">
        <f t="shared" si="39"/>
        <v>877327.99430000002</v>
      </c>
      <c r="H137" s="21" t="s">
        <v>17</v>
      </c>
      <c r="I137" s="21" t="s">
        <v>17</v>
      </c>
      <c r="J137" s="21" t="s">
        <v>17</v>
      </c>
      <c r="K137" s="23" t="s">
        <v>17</v>
      </c>
      <c r="L137" s="57">
        <v>164828.5238</v>
      </c>
      <c r="M137" s="57">
        <v>671023.9645</v>
      </c>
      <c r="N137" s="57">
        <v>846077.99430000002</v>
      </c>
      <c r="O137" s="88">
        <v>877327.99430000002</v>
      </c>
      <c r="P137" s="285"/>
      <c r="Q137" s="285"/>
      <c r="R137" s="285"/>
      <c r="S137" s="285"/>
      <c r="T137" s="285"/>
      <c r="U137" s="285"/>
      <c r="V137" s="285"/>
      <c r="W137" s="285"/>
    </row>
    <row r="138" spans="1:25" ht="21" customHeight="1">
      <c r="A138" s="18">
        <v>1390</v>
      </c>
      <c r="B138" s="19" t="s">
        <v>153</v>
      </c>
      <c r="C138" s="20" t="s">
        <v>154</v>
      </c>
      <c r="D138" s="29">
        <f>D139+D140+D141</f>
        <v>38000</v>
      </c>
      <c r="E138" s="29">
        <f>E139+E140+E141</f>
        <v>97044</v>
      </c>
      <c r="F138" s="29">
        <f>F139+F140+F141</f>
        <v>118184.26</v>
      </c>
      <c r="G138" s="29">
        <f>G139+G140+G141</f>
        <v>169726.04699999999</v>
      </c>
      <c r="H138" s="29">
        <f>H141</f>
        <v>3000</v>
      </c>
      <c r="I138" s="29">
        <f>I141</f>
        <v>14044</v>
      </c>
      <c r="J138" s="29">
        <f>J141</f>
        <v>15184.26</v>
      </c>
      <c r="K138" s="78">
        <f>K141</f>
        <v>16726.046999999999</v>
      </c>
      <c r="L138" s="25">
        <f>L139+L140+L141</f>
        <v>35000</v>
      </c>
      <c r="M138" s="25">
        <f>M139+M140+M141</f>
        <v>83000</v>
      </c>
      <c r="N138" s="25">
        <f>N139+N140+N141</f>
        <v>103000</v>
      </c>
      <c r="O138" s="46">
        <f>O139+O140+O141</f>
        <v>153000</v>
      </c>
      <c r="P138" s="285"/>
      <c r="Q138" s="285"/>
      <c r="R138" s="285"/>
      <c r="S138" s="285"/>
      <c r="T138" s="285"/>
      <c r="U138" s="285"/>
      <c r="V138" s="285"/>
      <c r="W138" s="285"/>
    </row>
    <row r="139" spans="1:25" ht="21.75" customHeight="1">
      <c r="A139" s="18">
        <v>1391</v>
      </c>
      <c r="B139" s="19" t="s">
        <v>155</v>
      </c>
      <c r="C139" s="20"/>
      <c r="D139" s="29"/>
      <c r="E139" s="29"/>
      <c r="F139" s="29"/>
      <c r="G139" s="29"/>
      <c r="H139" s="29" t="s">
        <v>17</v>
      </c>
      <c r="I139" s="29" t="s">
        <v>17</v>
      </c>
      <c r="J139" s="29" t="s">
        <v>17</v>
      </c>
      <c r="K139" s="78" t="s">
        <v>17</v>
      </c>
      <c r="L139" s="25"/>
      <c r="M139" s="25"/>
      <c r="N139" s="25"/>
      <c r="O139" s="46"/>
      <c r="P139" s="285"/>
      <c r="Q139" s="285"/>
      <c r="R139" s="285"/>
      <c r="S139" s="285"/>
      <c r="T139" s="285"/>
      <c r="U139" s="285"/>
      <c r="V139" s="285"/>
      <c r="W139" s="285"/>
    </row>
    <row r="140" spans="1:25" ht="22.5" customHeight="1">
      <c r="A140" s="18">
        <v>1392</v>
      </c>
      <c r="B140" s="19" t="s">
        <v>156</v>
      </c>
      <c r="C140" s="20"/>
      <c r="D140" s="29">
        <f>L140</f>
        <v>35000</v>
      </c>
      <c r="E140" s="29">
        <f>M140</f>
        <v>83000</v>
      </c>
      <c r="F140" s="29">
        <f>N140</f>
        <v>103000</v>
      </c>
      <c r="G140" s="29">
        <f>O140</f>
        <v>153000</v>
      </c>
      <c r="H140" s="29" t="s">
        <v>17</v>
      </c>
      <c r="I140" s="29" t="s">
        <v>17</v>
      </c>
      <c r="J140" s="29" t="s">
        <v>17</v>
      </c>
      <c r="K140" s="78"/>
      <c r="L140" s="285">
        <v>35000</v>
      </c>
      <c r="M140" s="285">
        <v>83000</v>
      </c>
      <c r="N140" s="29">
        <v>103000</v>
      </c>
      <c r="O140" s="309">
        <v>153000</v>
      </c>
      <c r="P140" s="285"/>
      <c r="Q140" s="285"/>
      <c r="R140" s="285"/>
      <c r="S140" s="285"/>
      <c r="T140" s="285"/>
      <c r="U140" s="285"/>
      <c r="V140" s="285"/>
      <c r="W140" s="285"/>
      <c r="Y140" s="310"/>
    </row>
    <row r="141" spans="1:25" ht="24" customHeight="1">
      <c r="A141" s="18">
        <v>1393</v>
      </c>
      <c r="B141" s="19" t="s">
        <v>157</v>
      </c>
      <c r="C141" s="20"/>
      <c r="D141" s="29">
        <f>H141</f>
        <v>3000</v>
      </c>
      <c r="E141" s="29">
        <f>I141</f>
        <v>14044</v>
      </c>
      <c r="F141" s="29">
        <f>J141</f>
        <v>15184.26</v>
      </c>
      <c r="G141" s="29">
        <f>K141</f>
        <v>16726.046999999999</v>
      </c>
      <c r="H141" s="286">
        <v>3000</v>
      </c>
      <c r="I141" s="286">
        <v>14044</v>
      </c>
      <c r="J141" s="286">
        <v>15184.26</v>
      </c>
      <c r="K141" s="287">
        <v>16726.046999999999</v>
      </c>
      <c r="L141" s="25"/>
      <c r="M141" s="25"/>
      <c r="N141" s="25"/>
      <c r="O141" s="46"/>
      <c r="P141" s="285">
        <f>H141</f>
        <v>3000</v>
      </c>
      <c r="Q141" s="285">
        <f>I141-H141</f>
        <v>11044</v>
      </c>
      <c r="R141" s="285">
        <f>J141-I141</f>
        <v>1140.2600000000002</v>
      </c>
      <c r="S141" s="285">
        <f>K141-J141</f>
        <v>1541.7869999999984</v>
      </c>
      <c r="T141" s="285">
        <f>P141/3</f>
        <v>1000</v>
      </c>
      <c r="U141" s="285">
        <f>Q141/3</f>
        <v>3681.3333333333335</v>
      </c>
      <c r="V141" s="285">
        <f>R141/3</f>
        <v>380.08666666666676</v>
      </c>
      <c r="W141" s="285">
        <f>S141/3</f>
        <v>513.92899999999952</v>
      </c>
    </row>
    <row r="142" spans="1:25" ht="21" customHeight="1">
      <c r="A142" s="311"/>
      <c r="B142" s="312" t="s">
        <v>158</v>
      </c>
      <c r="C142" s="313"/>
      <c r="D142" s="314">
        <f>H142+L142</f>
        <v>155671.9111</v>
      </c>
      <c r="E142" s="314">
        <f>I142+M142</f>
        <v>155671.9111</v>
      </c>
      <c r="F142" s="314">
        <f>J142+N142</f>
        <v>155671.9111</v>
      </c>
      <c r="G142" s="314">
        <f>K142+O142</f>
        <v>155671.9111</v>
      </c>
      <c r="H142" s="95">
        <v>3830.9304000000002</v>
      </c>
      <c r="I142" s="95">
        <v>3830.9304000000002</v>
      </c>
      <c r="J142" s="95">
        <v>3830.9304000000002</v>
      </c>
      <c r="K142" s="95">
        <f>'[1]hatvac 4'!E23</f>
        <v>3830.9303999999993</v>
      </c>
      <c r="L142" s="95">
        <v>151840.98069999999</v>
      </c>
      <c r="M142" s="95">
        <v>151840.98069999999</v>
      </c>
      <c r="N142" s="95">
        <v>151840.98069999999</v>
      </c>
      <c r="O142" s="95">
        <f>'[1]hatvac 4'!F23</f>
        <v>151840.98069999999</v>
      </c>
      <c r="P142" s="285"/>
      <c r="Q142" s="285"/>
      <c r="R142" s="285"/>
      <c r="S142" s="285"/>
      <c r="T142" s="285"/>
      <c r="U142" s="285"/>
      <c r="V142" s="285"/>
      <c r="W142" s="285"/>
    </row>
    <row r="143" spans="1:25" ht="33" customHeight="1">
      <c r="A143" s="311"/>
      <c r="B143" s="312" t="s">
        <v>159</v>
      </c>
      <c r="C143" s="313"/>
      <c r="D143" s="314">
        <f t="shared" ref="D143:K143" si="40">D8+D142</f>
        <v>985063.99049999996</v>
      </c>
      <c r="E143" s="314">
        <f>E8+E142-E140</f>
        <v>2097624.3262</v>
      </c>
      <c r="F143" s="314">
        <f>F8+F142-F140</f>
        <v>3014195.1885000002</v>
      </c>
      <c r="G143" s="315">
        <f t="shared" si="40"/>
        <v>3777879.4124000003</v>
      </c>
      <c r="H143" s="315">
        <f>H8+H142</f>
        <v>259953.70049999992</v>
      </c>
      <c r="I143" s="315">
        <f t="shared" si="40"/>
        <v>511506.09550000005</v>
      </c>
      <c r="J143" s="315">
        <f t="shared" si="40"/>
        <v>718995.46949999989</v>
      </c>
      <c r="K143" s="316">
        <f t="shared" si="40"/>
        <v>941845.53740000003</v>
      </c>
      <c r="L143" s="317">
        <f>L8+L142</f>
        <v>760110.28999999992</v>
      </c>
      <c r="M143" s="317">
        <f>M8+M142</f>
        <v>1669118.2307</v>
      </c>
      <c r="N143" s="317">
        <f>N8+N142</f>
        <v>2398199.719</v>
      </c>
      <c r="O143" s="317">
        <f>O8+O142</f>
        <v>2989033.875</v>
      </c>
      <c r="P143" s="285"/>
      <c r="Q143" s="285"/>
      <c r="R143" s="285"/>
      <c r="S143" s="285"/>
      <c r="T143" s="285"/>
      <c r="U143" s="285"/>
      <c r="V143" s="285"/>
      <c r="W143" s="285"/>
    </row>
    <row r="144" spans="1:25" s="323" customFormat="1" ht="12" hidden="1" customHeight="1">
      <c r="A144" s="318"/>
      <c r="B144" s="319"/>
      <c r="C144" s="320"/>
      <c r="D144" s="321"/>
      <c r="E144" s="321"/>
      <c r="F144" s="321"/>
      <c r="G144" s="321"/>
      <c r="H144" s="321"/>
      <c r="I144" s="321"/>
      <c r="J144" s="321"/>
      <c r="K144" s="103"/>
      <c r="L144" s="321"/>
      <c r="M144" s="321"/>
      <c r="N144" s="321"/>
      <c r="O144" s="322"/>
    </row>
    <row r="145" spans="1:15" s="323" customFormat="1" ht="16.5" hidden="1" customHeight="1">
      <c r="A145" s="324"/>
      <c r="D145" s="325">
        <f>D143-'[1]caxseri erbashx'!G10</f>
        <v>0</v>
      </c>
      <c r="E145" s="326">
        <f>E143-'[1]caxseri erbashx'!H10</f>
        <v>-2.9999995604157448E-4</v>
      </c>
      <c r="F145" s="325">
        <f>F143-'[1]caxseri erbashx'!I10</f>
        <v>0</v>
      </c>
      <c r="G145" s="325">
        <f>G143-'[1]caxseri erbashx'!J10</f>
        <v>0</v>
      </c>
      <c r="H145" s="325">
        <f>H143-'[1]caxseri erbashx'!K10</f>
        <v>0</v>
      </c>
      <c r="I145" s="325">
        <f>I143-'[1]caxseri erbashx'!L10</f>
        <v>0</v>
      </c>
      <c r="J145" s="325">
        <f>J143-'[1]caxseri erbashx'!M10</f>
        <v>0</v>
      </c>
      <c r="K145" s="326">
        <f>K143-'[1]caxseri erbashx'!N10</f>
        <v>0</v>
      </c>
      <c r="L145" s="327">
        <f>L143-'[1]caxseri erbashx'!O10</f>
        <v>0</v>
      </c>
      <c r="M145" s="328">
        <f>M143-'[1]caxseri erbashx'!P10</f>
        <v>-2.9999995604157448E-4</v>
      </c>
      <c r="N145" s="329">
        <f>N143-'[1]caxseri erbashx'!Q10</f>
        <v>0</v>
      </c>
      <c r="O145" s="330">
        <f>O143-'[1]caxseri erbashx'!R10</f>
        <v>0</v>
      </c>
    </row>
    <row r="146" spans="1:15" s="331" customFormat="1" ht="8.25" customHeight="1">
      <c r="B146" s="332"/>
      <c r="C146" s="333"/>
      <c r="D146" s="334"/>
      <c r="E146" s="334"/>
      <c r="F146" s="334"/>
      <c r="G146" s="334"/>
    </row>
    <row r="147" spans="1:15" s="331" customFormat="1" ht="15" customHeight="1">
      <c r="A147" s="335" t="s">
        <v>160</v>
      </c>
      <c r="B147" s="332"/>
      <c r="C147" s="333"/>
      <c r="D147" s="334"/>
      <c r="E147" s="334"/>
      <c r="F147" s="334"/>
      <c r="G147" s="334"/>
      <c r="H147" s="325"/>
      <c r="I147" s="336"/>
    </row>
    <row r="148" spans="1:15" s="331" customFormat="1" ht="12.75" customHeight="1">
      <c r="A148" s="337" t="s">
        <v>161</v>
      </c>
      <c r="B148" s="332"/>
      <c r="C148" s="333"/>
      <c r="D148" s="334"/>
      <c r="E148" s="334"/>
      <c r="F148" s="334"/>
      <c r="G148" s="334"/>
    </row>
    <row r="149" spans="1:15" s="331" customFormat="1" ht="1.5" hidden="1" customHeight="1">
      <c r="A149" s="338"/>
      <c r="B149" s="332"/>
      <c r="C149" s="333"/>
      <c r="D149" s="334"/>
      <c r="E149" s="334"/>
      <c r="F149" s="334"/>
      <c r="G149" s="334"/>
    </row>
    <row r="150" spans="1:15" s="331" customFormat="1" ht="12.75" customHeight="1">
      <c r="A150" s="339" t="s">
        <v>162</v>
      </c>
      <c r="B150" s="332"/>
      <c r="C150" s="333"/>
      <c r="D150" s="334"/>
      <c r="E150" s="334"/>
      <c r="F150" s="334"/>
      <c r="G150" s="334"/>
      <c r="H150" s="336"/>
    </row>
    <row r="151" spans="1:15" s="331" customFormat="1" ht="15" hidden="1" customHeight="1">
      <c r="A151" s="340"/>
      <c r="B151" s="332"/>
      <c r="C151" s="333"/>
      <c r="D151" s="334"/>
      <c r="E151" s="334"/>
      <c r="F151" s="334"/>
      <c r="G151" s="334"/>
    </row>
    <row r="152" spans="1:15" s="331" customFormat="1" ht="12.75" customHeight="1">
      <c r="A152" s="341" t="s">
        <v>163</v>
      </c>
      <c r="B152" s="332"/>
      <c r="C152" s="333"/>
      <c r="D152" s="334"/>
      <c r="E152" s="334"/>
      <c r="F152" s="334"/>
      <c r="G152" s="334"/>
      <c r="I152" s="342"/>
    </row>
    <row r="153" spans="1:15" s="331" customFormat="1" ht="11.25" customHeight="1">
      <c r="A153" s="341" t="s">
        <v>164</v>
      </c>
      <c r="B153" s="332"/>
      <c r="C153" s="333"/>
      <c r="D153" s="334"/>
      <c r="E153" s="334"/>
      <c r="F153" s="334"/>
      <c r="G153" s="334"/>
      <c r="I153" s="342"/>
    </row>
    <row r="154" spans="1:15" s="331" customFormat="1" ht="15" customHeight="1">
      <c r="A154" s="343"/>
      <c r="B154" s="332"/>
      <c r="C154" s="333"/>
      <c r="D154" s="334"/>
      <c r="E154" s="334"/>
      <c r="F154" s="334"/>
      <c r="G154" s="334"/>
    </row>
    <row r="155" spans="1:15" s="331" customFormat="1" ht="15" customHeight="1">
      <c r="B155" s="332"/>
      <c r="C155" s="333"/>
      <c r="D155" s="334"/>
      <c r="E155" s="334"/>
      <c r="F155" s="334"/>
      <c r="G155" s="334"/>
    </row>
    <row r="156" spans="1:15" ht="21" customHeight="1"/>
    <row r="157" spans="1:15" ht="21" customHeight="1"/>
    <row r="158" spans="1:15" ht="21" customHeight="1"/>
    <row r="159" spans="1:15" ht="21" customHeight="1"/>
    <row r="160" spans="1:15" ht="21" customHeight="1"/>
  </sheetData>
  <mergeCells count="9">
    <mergeCell ref="A1:O1"/>
    <mergeCell ref="A2:O2"/>
    <mergeCell ref="A3:O3"/>
    <mergeCell ref="A5:A6"/>
    <mergeCell ref="B5:B6"/>
    <mergeCell ref="C5:C6"/>
    <mergeCell ref="D5:G5"/>
    <mergeCell ref="H5:K5"/>
    <mergeCell ref="L5:O5"/>
  </mergeCells>
  <pageMargins left="0.42" right="0.24" top="0.22" bottom="0.31" header="0.2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796"/>
  <sheetViews>
    <sheetView zoomScale="130" workbookViewId="0">
      <selection activeCell="H699" sqref="H699"/>
    </sheetView>
  </sheetViews>
  <sheetFormatPr defaultRowHeight="15"/>
  <cols>
    <col min="1" max="1" width="4.5703125" style="887" customWidth="1"/>
    <col min="2" max="2" width="3.42578125" style="896" customWidth="1"/>
    <col min="3" max="3" width="2.7109375" style="897" customWidth="1"/>
    <col min="4" max="4" width="3.28515625" style="898" customWidth="1"/>
    <col min="5" max="5" width="43.7109375" style="891" customWidth="1"/>
    <col min="6" max="6" width="5" style="891" customWidth="1"/>
    <col min="7" max="7" width="13.42578125" style="892" customWidth="1"/>
    <col min="8" max="8" width="12.85546875" style="801" customWidth="1"/>
    <col min="9" max="9" width="15" style="801" customWidth="1"/>
    <col min="10" max="10" width="15.85546875" style="801" customWidth="1"/>
    <col min="11" max="11" width="15.28515625" style="801" customWidth="1"/>
    <col min="12" max="12" width="17" style="801" customWidth="1"/>
    <col min="13" max="13" width="9.140625" style="801"/>
    <col min="14" max="14" width="13.140625" style="801" bestFit="1" customWidth="1"/>
    <col min="15" max="256" width="9.140625" style="801"/>
    <col min="257" max="257" width="4.5703125" style="801" customWidth="1"/>
    <col min="258" max="258" width="3.42578125" style="801" customWidth="1"/>
    <col min="259" max="259" width="2.7109375" style="801" customWidth="1"/>
    <col min="260" max="260" width="3.28515625" style="801" customWidth="1"/>
    <col min="261" max="261" width="43.7109375" style="801" customWidth="1"/>
    <col min="262" max="262" width="5" style="801" customWidth="1"/>
    <col min="263" max="263" width="13.42578125" style="801" customWidth="1"/>
    <col min="264" max="264" width="12.85546875" style="801" customWidth="1"/>
    <col min="265" max="265" width="15" style="801" customWidth="1"/>
    <col min="266" max="266" width="15.85546875" style="801" customWidth="1"/>
    <col min="267" max="267" width="15.28515625" style="801" customWidth="1"/>
    <col min="268" max="268" width="17" style="801" customWidth="1"/>
    <col min="269" max="269" width="9.140625" style="801"/>
    <col min="270" max="270" width="13.140625" style="801" bestFit="1" customWidth="1"/>
    <col min="271" max="512" width="9.140625" style="801"/>
    <col min="513" max="513" width="4.5703125" style="801" customWidth="1"/>
    <col min="514" max="514" width="3.42578125" style="801" customWidth="1"/>
    <col min="515" max="515" width="2.7109375" style="801" customWidth="1"/>
    <col min="516" max="516" width="3.28515625" style="801" customWidth="1"/>
    <col min="517" max="517" width="43.7109375" style="801" customWidth="1"/>
    <col min="518" max="518" width="5" style="801" customWidth="1"/>
    <col min="519" max="519" width="13.42578125" style="801" customWidth="1"/>
    <col min="520" max="520" width="12.85546875" style="801" customWidth="1"/>
    <col min="521" max="521" width="15" style="801" customWidth="1"/>
    <col min="522" max="522" width="15.85546875" style="801" customWidth="1"/>
    <col min="523" max="523" width="15.28515625" style="801" customWidth="1"/>
    <col min="524" max="524" width="17" style="801" customWidth="1"/>
    <col min="525" max="525" width="9.140625" style="801"/>
    <col min="526" max="526" width="13.140625" style="801" bestFit="1" customWidth="1"/>
    <col min="527" max="768" width="9.140625" style="801"/>
    <col min="769" max="769" width="4.5703125" style="801" customWidth="1"/>
    <col min="770" max="770" width="3.42578125" style="801" customWidth="1"/>
    <col min="771" max="771" width="2.7109375" style="801" customWidth="1"/>
    <col min="772" max="772" width="3.28515625" style="801" customWidth="1"/>
    <col min="773" max="773" width="43.7109375" style="801" customWidth="1"/>
    <col min="774" max="774" width="5" style="801" customWidth="1"/>
    <col min="775" max="775" width="13.42578125" style="801" customWidth="1"/>
    <col min="776" max="776" width="12.85546875" style="801" customWidth="1"/>
    <col min="777" max="777" width="15" style="801" customWidth="1"/>
    <col min="778" max="778" width="15.85546875" style="801" customWidth="1"/>
    <col min="779" max="779" width="15.28515625" style="801" customWidth="1"/>
    <col min="780" max="780" width="17" style="801" customWidth="1"/>
    <col min="781" max="781" width="9.140625" style="801"/>
    <col min="782" max="782" width="13.140625" style="801" bestFit="1" customWidth="1"/>
    <col min="783" max="1024" width="9.140625" style="801"/>
    <col min="1025" max="1025" width="4.5703125" style="801" customWidth="1"/>
    <col min="1026" max="1026" width="3.42578125" style="801" customWidth="1"/>
    <col min="1027" max="1027" width="2.7109375" style="801" customWidth="1"/>
    <col min="1028" max="1028" width="3.28515625" style="801" customWidth="1"/>
    <col min="1029" max="1029" width="43.7109375" style="801" customWidth="1"/>
    <col min="1030" max="1030" width="5" style="801" customWidth="1"/>
    <col min="1031" max="1031" width="13.42578125" style="801" customWidth="1"/>
    <col min="1032" max="1032" width="12.85546875" style="801" customWidth="1"/>
    <col min="1033" max="1033" width="15" style="801" customWidth="1"/>
    <col min="1034" max="1034" width="15.85546875" style="801" customWidth="1"/>
    <col min="1035" max="1035" width="15.28515625" style="801" customWidth="1"/>
    <col min="1036" max="1036" width="17" style="801" customWidth="1"/>
    <col min="1037" max="1037" width="9.140625" style="801"/>
    <col min="1038" max="1038" width="13.140625" style="801" bestFit="1" customWidth="1"/>
    <col min="1039" max="1280" width="9.140625" style="801"/>
    <col min="1281" max="1281" width="4.5703125" style="801" customWidth="1"/>
    <col min="1282" max="1282" width="3.42578125" style="801" customWidth="1"/>
    <col min="1283" max="1283" width="2.7109375" style="801" customWidth="1"/>
    <col min="1284" max="1284" width="3.28515625" style="801" customWidth="1"/>
    <col min="1285" max="1285" width="43.7109375" style="801" customWidth="1"/>
    <col min="1286" max="1286" width="5" style="801" customWidth="1"/>
    <col min="1287" max="1287" width="13.42578125" style="801" customWidth="1"/>
    <col min="1288" max="1288" width="12.85546875" style="801" customWidth="1"/>
    <col min="1289" max="1289" width="15" style="801" customWidth="1"/>
    <col min="1290" max="1290" width="15.85546875" style="801" customWidth="1"/>
    <col min="1291" max="1291" width="15.28515625" style="801" customWidth="1"/>
    <col min="1292" max="1292" width="17" style="801" customWidth="1"/>
    <col min="1293" max="1293" width="9.140625" style="801"/>
    <col min="1294" max="1294" width="13.140625" style="801" bestFit="1" customWidth="1"/>
    <col min="1295" max="1536" width="9.140625" style="801"/>
    <col min="1537" max="1537" width="4.5703125" style="801" customWidth="1"/>
    <col min="1538" max="1538" width="3.42578125" style="801" customWidth="1"/>
    <col min="1539" max="1539" width="2.7109375" style="801" customWidth="1"/>
    <col min="1540" max="1540" width="3.28515625" style="801" customWidth="1"/>
    <col min="1541" max="1541" width="43.7109375" style="801" customWidth="1"/>
    <col min="1542" max="1542" width="5" style="801" customWidth="1"/>
    <col min="1543" max="1543" width="13.42578125" style="801" customWidth="1"/>
    <col min="1544" max="1544" width="12.85546875" style="801" customWidth="1"/>
    <col min="1545" max="1545" width="15" style="801" customWidth="1"/>
    <col min="1546" max="1546" width="15.85546875" style="801" customWidth="1"/>
    <col min="1547" max="1547" width="15.28515625" style="801" customWidth="1"/>
    <col min="1548" max="1548" width="17" style="801" customWidth="1"/>
    <col min="1549" max="1549" width="9.140625" style="801"/>
    <col min="1550" max="1550" width="13.140625" style="801" bestFit="1" customWidth="1"/>
    <col min="1551" max="1792" width="9.140625" style="801"/>
    <col min="1793" max="1793" width="4.5703125" style="801" customWidth="1"/>
    <col min="1794" max="1794" width="3.42578125" style="801" customWidth="1"/>
    <col min="1795" max="1795" width="2.7109375" style="801" customWidth="1"/>
    <col min="1796" max="1796" width="3.28515625" style="801" customWidth="1"/>
    <col min="1797" max="1797" width="43.7109375" style="801" customWidth="1"/>
    <col min="1798" max="1798" width="5" style="801" customWidth="1"/>
    <col min="1799" max="1799" width="13.42578125" style="801" customWidth="1"/>
    <col min="1800" max="1800" width="12.85546875" style="801" customWidth="1"/>
    <col min="1801" max="1801" width="15" style="801" customWidth="1"/>
    <col min="1802" max="1802" width="15.85546875" style="801" customWidth="1"/>
    <col min="1803" max="1803" width="15.28515625" style="801" customWidth="1"/>
    <col min="1804" max="1804" width="17" style="801" customWidth="1"/>
    <col min="1805" max="1805" width="9.140625" style="801"/>
    <col min="1806" max="1806" width="13.140625" style="801" bestFit="1" customWidth="1"/>
    <col min="1807" max="2048" width="9.140625" style="801"/>
    <col min="2049" max="2049" width="4.5703125" style="801" customWidth="1"/>
    <col min="2050" max="2050" width="3.42578125" style="801" customWidth="1"/>
    <col min="2051" max="2051" width="2.7109375" style="801" customWidth="1"/>
    <col min="2052" max="2052" width="3.28515625" style="801" customWidth="1"/>
    <col min="2053" max="2053" width="43.7109375" style="801" customWidth="1"/>
    <col min="2054" max="2054" width="5" style="801" customWidth="1"/>
    <col min="2055" max="2055" width="13.42578125" style="801" customWidth="1"/>
    <col min="2056" max="2056" width="12.85546875" style="801" customWidth="1"/>
    <col min="2057" max="2057" width="15" style="801" customWidth="1"/>
    <col min="2058" max="2058" width="15.85546875" style="801" customWidth="1"/>
    <col min="2059" max="2059" width="15.28515625" style="801" customWidth="1"/>
    <col min="2060" max="2060" width="17" style="801" customWidth="1"/>
    <col min="2061" max="2061" width="9.140625" style="801"/>
    <col min="2062" max="2062" width="13.140625" style="801" bestFit="1" customWidth="1"/>
    <col min="2063" max="2304" width="9.140625" style="801"/>
    <col min="2305" max="2305" width="4.5703125" style="801" customWidth="1"/>
    <col min="2306" max="2306" width="3.42578125" style="801" customWidth="1"/>
    <col min="2307" max="2307" width="2.7109375" style="801" customWidth="1"/>
    <col min="2308" max="2308" width="3.28515625" style="801" customWidth="1"/>
    <col min="2309" max="2309" width="43.7109375" style="801" customWidth="1"/>
    <col min="2310" max="2310" width="5" style="801" customWidth="1"/>
    <col min="2311" max="2311" width="13.42578125" style="801" customWidth="1"/>
    <col min="2312" max="2312" width="12.85546875" style="801" customWidth="1"/>
    <col min="2313" max="2313" width="15" style="801" customWidth="1"/>
    <col min="2314" max="2314" width="15.85546875" style="801" customWidth="1"/>
    <col min="2315" max="2315" width="15.28515625" style="801" customWidth="1"/>
    <col min="2316" max="2316" width="17" style="801" customWidth="1"/>
    <col min="2317" max="2317" width="9.140625" style="801"/>
    <col min="2318" max="2318" width="13.140625" style="801" bestFit="1" customWidth="1"/>
    <col min="2319" max="2560" width="9.140625" style="801"/>
    <col min="2561" max="2561" width="4.5703125" style="801" customWidth="1"/>
    <col min="2562" max="2562" width="3.42578125" style="801" customWidth="1"/>
    <col min="2563" max="2563" width="2.7109375" style="801" customWidth="1"/>
    <col min="2564" max="2564" width="3.28515625" style="801" customWidth="1"/>
    <col min="2565" max="2565" width="43.7109375" style="801" customWidth="1"/>
    <col min="2566" max="2566" width="5" style="801" customWidth="1"/>
    <col min="2567" max="2567" width="13.42578125" style="801" customWidth="1"/>
    <col min="2568" max="2568" width="12.85546875" style="801" customWidth="1"/>
    <col min="2569" max="2569" width="15" style="801" customWidth="1"/>
    <col min="2570" max="2570" width="15.85546875" style="801" customWidth="1"/>
    <col min="2571" max="2571" width="15.28515625" style="801" customWidth="1"/>
    <col min="2572" max="2572" width="17" style="801" customWidth="1"/>
    <col min="2573" max="2573" width="9.140625" style="801"/>
    <col min="2574" max="2574" width="13.140625" style="801" bestFit="1" customWidth="1"/>
    <col min="2575" max="2816" width="9.140625" style="801"/>
    <col min="2817" max="2817" width="4.5703125" style="801" customWidth="1"/>
    <col min="2818" max="2818" width="3.42578125" style="801" customWidth="1"/>
    <col min="2819" max="2819" width="2.7109375" style="801" customWidth="1"/>
    <col min="2820" max="2820" width="3.28515625" style="801" customWidth="1"/>
    <col min="2821" max="2821" width="43.7109375" style="801" customWidth="1"/>
    <col min="2822" max="2822" width="5" style="801" customWidth="1"/>
    <col min="2823" max="2823" width="13.42578125" style="801" customWidth="1"/>
    <col min="2824" max="2824" width="12.85546875" style="801" customWidth="1"/>
    <col min="2825" max="2825" width="15" style="801" customWidth="1"/>
    <col min="2826" max="2826" width="15.85546875" style="801" customWidth="1"/>
    <col min="2827" max="2827" width="15.28515625" style="801" customWidth="1"/>
    <col min="2828" max="2828" width="17" style="801" customWidth="1"/>
    <col min="2829" max="2829" width="9.140625" style="801"/>
    <col min="2830" max="2830" width="13.140625" style="801" bestFit="1" customWidth="1"/>
    <col min="2831" max="3072" width="9.140625" style="801"/>
    <col min="3073" max="3073" width="4.5703125" style="801" customWidth="1"/>
    <col min="3074" max="3074" width="3.42578125" style="801" customWidth="1"/>
    <col min="3075" max="3075" width="2.7109375" style="801" customWidth="1"/>
    <col min="3076" max="3076" width="3.28515625" style="801" customWidth="1"/>
    <col min="3077" max="3077" width="43.7109375" style="801" customWidth="1"/>
    <col min="3078" max="3078" width="5" style="801" customWidth="1"/>
    <col min="3079" max="3079" width="13.42578125" style="801" customWidth="1"/>
    <col min="3080" max="3080" width="12.85546875" style="801" customWidth="1"/>
    <col min="3081" max="3081" width="15" style="801" customWidth="1"/>
    <col min="3082" max="3082" width="15.85546875" style="801" customWidth="1"/>
    <col min="3083" max="3083" width="15.28515625" style="801" customWidth="1"/>
    <col min="3084" max="3084" width="17" style="801" customWidth="1"/>
    <col min="3085" max="3085" width="9.140625" style="801"/>
    <col min="3086" max="3086" width="13.140625" style="801" bestFit="1" customWidth="1"/>
    <col min="3087" max="3328" width="9.140625" style="801"/>
    <col min="3329" max="3329" width="4.5703125" style="801" customWidth="1"/>
    <col min="3330" max="3330" width="3.42578125" style="801" customWidth="1"/>
    <col min="3331" max="3331" width="2.7109375" style="801" customWidth="1"/>
    <col min="3332" max="3332" width="3.28515625" style="801" customWidth="1"/>
    <col min="3333" max="3333" width="43.7109375" style="801" customWidth="1"/>
    <col min="3334" max="3334" width="5" style="801" customWidth="1"/>
    <col min="3335" max="3335" width="13.42578125" style="801" customWidth="1"/>
    <col min="3336" max="3336" width="12.85546875" style="801" customWidth="1"/>
    <col min="3337" max="3337" width="15" style="801" customWidth="1"/>
    <col min="3338" max="3338" width="15.85546875" style="801" customWidth="1"/>
    <col min="3339" max="3339" width="15.28515625" style="801" customWidth="1"/>
    <col min="3340" max="3340" width="17" style="801" customWidth="1"/>
    <col min="3341" max="3341" width="9.140625" style="801"/>
    <col min="3342" max="3342" width="13.140625" style="801" bestFit="1" customWidth="1"/>
    <col min="3343" max="3584" width="9.140625" style="801"/>
    <col min="3585" max="3585" width="4.5703125" style="801" customWidth="1"/>
    <col min="3586" max="3586" width="3.42578125" style="801" customWidth="1"/>
    <col min="3587" max="3587" width="2.7109375" style="801" customWidth="1"/>
    <col min="3588" max="3588" width="3.28515625" style="801" customWidth="1"/>
    <col min="3589" max="3589" width="43.7109375" style="801" customWidth="1"/>
    <col min="3590" max="3590" width="5" style="801" customWidth="1"/>
    <col min="3591" max="3591" width="13.42578125" style="801" customWidth="1"/>
    <col min="3592" max="3592" width="12.85546875" style="801" customWidth="1"/>
    <col min="3593" max="3593" width="15" style="801" customWidth="1"/>
    <col min="3594" max="3594" width="15.85546875" style="801" customWidth="1"/>
    <col min="3595" max="3595" width="15.28515625" style="801" customWidth="1"/>
    <col min="3596" max="3596" width="17" style="801" customWidth="1"/>
    <col min="3597" max="3597" width="9.140625" style="801"/>
    <col min="3598" max="3598" width="13.140625" style="801" bestFit="1" customWidth="1"/>
    <col min="3599" max="3840" width="9.140625" style="801"/>
    <col min="3841" max="3841" width="4.5703125" style="801" customWidth="1"/>
    <col min="3842" max="3842" width="3.42578125" style="801" customWidth="1"/>
    <col min="3843" max="3843" width="2.7109375" style="801" customWidth="1"/>
    <col min="3844" max="3844" width="3.28515625" style="801" customWidth="1"/>
    <col min="3845" max="3845" width="43.7109375" style="801" customWidth="1"/>
    <col min="3846" max="3846" width="5" style="801" customWidth="1"/>
    <col min="3847" max="3847" width="13.42578125" style="801" customWidth="1"/>
    <col min="3848" max="3848" width="12.85546875" style="801" customWidth="1"/>
    <col min="3849" max="3849" width="15" style="801" customWidth="1"/>
    <col min="3850" max="3850" width="15.85546875" style="801" customWidth="1"/>
    <col min="3851" max="3851" width="15.28515625" style="801" customWidth="1"/>
    <col min="3852" max="3852" width="17" style="801" customWidth="1"/>
    <col min="3853" max="3853" width="9.140625" style="801"/>
    <col min="3854" max="3854" width="13.140625" style="801" bestFit="1" customWidth="1"/>
    <col min="3855" max="4096" width="9.140625" style="801"/>
    <col min="4097" max="4097" width="4.5703125" style="801" customWidth="1"/>
    <col min="4098" max="4098" width="3.42578125" style="801" customWidth="1"/>
    <col min="4099" max="4099" width="2.7109375" style="801" customWidth="1"/>
    <col min="4100" max="4100" width="3.28515625" style="801" customWidth="1"/>
    <col min="4101" max="4101" width="43.7109375" style="801" customWidth="1"/>
    <col min="4102" max="4102" width="5" style="801" customWidth="1"/>
    <col min="4103" max="4103" width="13.42578125" style="801" customWidth="1"/>
    <col min="4104" max="4104" width="12.85546875" style="801" customWidth="1"/>
    <col min="4105" max="4105" width="15" style="801" customWidth="1"/>
    <col min="4106" max="4106" width="15.85546875" style="801" customWidth="1"/>
    <col min="4107" max="4107" width="15.28515625" style="801" customWidth="1"/>
    <col min="4108" max="4108" width="17" style="801" customWidth="1"/>
    <col min="4109" max="4109" width="9.140625" style="801"/>
    <col min="4110" max="4110" width="13.140625" style="801" bestFit="1" customWidth="1"/>
    <col min="4111" max="4352" width="9.140625" style="801"/>
    <col min="4353" max="4353" width="4.5703125" style="801" customWidth="1"/>
    <col min="4354" max="4354" width="3.42578125" style="801" customWidth="1"/>
    <col min="4355" max="4355" width="2.7109375" style="801" customWidth="1"/>
    <col min="4356" max="4356" width="3.28515625" style="801" customWidth="1"/>
    <col min="4357" max="4357" width="43.7109375" style="801" customWidth="1"/>
    <col min="4358" max="4358" width="5" style="801" customWidth="1"/>
    <col min="4359" max="4359" width="13.42578125" style="801" customWidth="1"/>
    <col min="4360" max="4360" width="12.85546875" style="801" customWidth="1"/>
    <col min="4361" max="4361" width="15" style="801" customWidth="1"/>
    <col min="4362" max="4362" width="15.85546875" style="801" customWidth="1"/>
    <col min="4363" max="4363" width="15.28515625" style="801" customWidth="1"/>
    <col min="4364" max="4364" width="17" style="801" customWidth="1"/>
    <col min="4365" max="4365" width="9.140625" style="801"/>
    <col min="4366" max="4366" width="13.140625" style="801" bestFit="1" customWidth="1"/>
    <col min="4367" max="4608" width="9.140625" style="801"/>
    <col min="4609" max="4609" width="4.5703125" style="801" customWidth="1"/>
    <col min="4610" max="4610" width="3.42578125" style="801" customWidth="1"/>
    <col min="4611" max="4611" width="2.7109375" style="801" customWidth="1"/>
    <col min="4612" max="4612" width="3.28515625" style="801" customWidth="1"/>
    <col min="4613" max="4613" width="43.7109375" style="801" customWidth="1"/>
    <col min="4614" max="4614" width="5" style="801" customWidth="1"/>
    <col min="4615" max="4615" width="13.42578125" style="801" customWidth="1"/>
    <col min="4616" max="4616" width="12.85546875" style="801" customWidth="1"/>
    <col min="4617" max="4617" width="15" style="801" customWidth="1"/>
    <col min="4618" max="4618" width="15.85546875" style="801" customWidth="1"/>
    <col min="4619" max="4619" width="15.28515625" style="801" customWidth="1"/>
    <col min="4620" max="4620" width="17" style="801" customWidth="1"/>
    <col min="4621" max="4621" width="9.140625" style="801"/>
    <col min="4622" max="4622" width="13.140625" style="801" bestFit="1" customWidth="1"/>
    <col min="4623" max="4864" width="9.140625" style="801"/>
    <col min="4865" max="4865" width="4.5703125" style="801" customWidth="1"/>
    <col min="4866" max="4866" width="3.42578125" style="801" customWidth="1"/>
    <col min="4867" max="4867" width="2.7109375" style="801" customWidth="1"/>
    <col min="4868" max="4868" width="3.28515625" style="801" customWidth="1"/>
    <col min="4869" max="4869" width="43.7109375" style="801" customWidth="1"/>
    <col min="4870" max="4870" width="5" style="801" customWidth="1"/>
    <col min="4871" max="4871" width="13.42578125" style="801" customWidth="1"/>
    <col min="4872" max="4872" width="12.85546875" style="801" customWidth="1"/>
    <col min="4873" max="4873" width="15" style="801" customWidth="1"/>
    <col min="4874" max="4874" width="15.85546875" style="801" customWidth="1"/>
    <col min="4875" max="4875" width="15.28515625" style="801" customWidth="1"/>
    <col min="4876" max="4876" width="17" style="801" customWidth="1"/>
    <col min="4877" max="4877" width="9.140625" style="801"/>
    <col min="4878" max="4878" width="13.140625" style="801" bestFit="1" customWidth="1"/>
    <col min="4879" max="5120" width="9.140625" style="801"/>
    <col min="5121" max="5121" width="4.5703125" style="801" customWidth="1"/>
    <col min="5122" max="5122" width="3.42578125" style="801" customWidth="1"/>
    <col min="5123" max="5123" width="2.7109375" style="801" customWidth="1"/>
    <col min="5124" max="5124" width="3.28515625" style="801" customWidth="1"/>
    <col min="5125" max="5125" width="43.7109375" style="801" customWidth="1"/>
    <col min="5126" max="5126" width="5" style="801" customWidth="1"/>
    <col min="5127" max="5127" width="13.42578125" style="801" customWidth="1"/>
    <col min="5128" max="5128" width="12.85546875" style="801" customWidth="1"/>
    <col min="5129" max="5129" width="15" style="801" customWidth="1"/>
    <col min="5130" max="5130" width="15.85546875" style="801" customWidth="1"/>
    <col min="5131" max="5131" width="15.28515625" style="801" customWidth="1"/>
    <col min="5132" max="5132" width="17" style="801" customWidth="1"/>
    <col min="5133" max="5133" width="9.140625" style="801"/>
    <col min="5134" max="5134" width="13.140625" style="801" bestFit="1" customWidth="1"/>
    <col min="5135" max="5376" width="9.140625" style="801"/>
    <col min="5377" max="5377" width="4.5703125" style="801" customWidth="1"/>
    <col min="5378" max="5378" width="3.42578125" style="801" customWidth="1"/>
    <col min="5379" max="5379" width="2.7109375" style="801" customWidth="1"/>
    <col min="5380" max="5380" width="3.28515625" style="801" customWidth="1"/>
    <col min="5381" max="5381" width="43.7109375" style="801" customWidth="1"/>
    <col min="5382" max="5382" width="5" style="801" customWidth="1"/>
    <col min="5383" max="5383" width="13.42578125" style="801" customWidth="1"/>
    <col min="5384" max="5384" width="12.85546875" style="801" customWidth="1"/>
    <col min="5385" max="5385" width="15" style="801" customWidth="1"/>
    <col min="5386" max="5386" width="15.85546875" style="801" customWidth="1"/>
    <col min="5387" max="5387" width="15.28515625" style="801" customWidth="1"/>
    <col min="5388" max="5388" width="17" style="801" customWidth="1"/>
    <col min="5389" max="5389" width="9.140625" style="801"/>
    <col min="5390" max="5390" width="13.140625" style="801" bestFit="1" customWidth="1"/>
    <col min="5391" max="5632" width="9.140625" style="801"/>
    <col min="5633" max="5633" width="4.5703125" style="801" customWidth="1"/>
    <col min="5634" max="5634" width="3.42578125" style="801" customWidth="1"/>
    <col min="5635" max="5635" width="2.7109375" style="801" customWidth="1"/>
    <col min="5636" max="5636" width="3.28515625" style="801" customWidth="1"/>
    <col min="5637" max="5637" width="43.7109375" style="801" customWidth="1"/>
    <col min="5638" max="5638" width="5" style="801" customWidth="1"/>
    <col min="5639" max="5639" width="13.42578125" style="801" customWidth="1"/>
    <col min="5640" max="5640" width="12.85546875" style="801" customWidth="1"/>
    <col min="5641" max="5641" width="15" style="801" customWidth="1"/>
    <col min="5642" max="5642" width="15.85546875" style="801" customWidth="1"/>
    <col min="5643" max="5643" width="15.28515625" style="801" customWidth="1"/>
    <col min="5644" max="5644" width="17" style="801" customWidth="1"/>
    <col min="5645" max="5645" width="9.140625" style="801"/>
    <col min="5646" max="5646" width="13.140625" style="801" bestFit="1" customWidth="1"/>
    <col min="5647" max="5888" width="9.140625" style="801"/>
    <col min="5889" max="5889" width="4.5703125" style="801" customWidth="1"/>
    <col min="5890" max="5890" width="3.42578125" style="801" customWidth="1"/>
    <col min="5891" max="5891" width="2.7109375" style="801" customWidth="1"/>
    <col min="5892" max="5892" width="3.28515625" style="801" customWidth="1"/>
    <col min="5893" max="5893" width="43.7109375" style="801" customWidth="1"/>
    <col min="5894" max="5894" width="5" style="801" customWidth="1"/>
    <col min="5895" max="5895" width="13.42578125" style="801" customWidth="1"/>
    <col min="5896" max="5896" width="12.85546875" style="801" customWidth="1"/>
    <col min="5897" max="5897" width="15" style="801" customWidth="1"/>
    <col min="5898" max="5898" width="15.85546875" style="801" customWidth="1"/>
    <col min="5899" max="5899" width="15.28515625" style="801" customWidth="1"/>
    <col min="5900" max="5900" width="17" style="801" customWidth="1"/>
    <col min="5901" max="5901" width="9.140625" style="801"/>
    <col min="5902" max="5902" width="13.140625" style="801" bestFit="1" customWidth="1"/>
    <col min="5903" max="6144" width="9.140625" style="801"/>
    <col min="6145" max="6145" width="4.5703125" style="801" customWidth="1"/>
    <col min="6146" max="6146" width="3.42578125" style="801" customWidth="1"/>
    <col min="6147" max="6147" width="2.7109375" style="801" customWidth="1"/>
    <col min="6148" max="6148" width="3.28515625" style="801" customWidth="1"/>
    <col min="6149" max="6149" width="43.7109375" style="801" customWidth="1"/>
    <col min="6150" max="6150" width="5" style="801" customWidth="1"/>
    <col min="6151" max="6151" width="13.42578125" style="801" customWidth="1"/>
    <col min="6152" max="6152" width="12.85546875" style="801" customWidth="1"/>
    <col min="6153" max="6153" width="15" style="801" customWidth="1"/>
    <col min="6154" max="6154" width="15.85546875" style="801" customWidth="1"/>
    <col min="6155" max="6155" width="15.28515625" style="801" customWidth="1"/>
    <col min="6156" max="6156" width="17" style="801" customWidth="1"/>
    <col min="6157" max="6157" width="9.140625" style="801"/>
    <col min="6158" max="6158" width="13.140625" style="801" bestFit="1" customWidth="1"/>
    <col min="6159" max="6400" width="9.140625" style="801"/>
    <col min="6401" max="6401" width="4.5703125" style="801" customWidth="1"/>
    <col min="6402" max="6402" width="3.42578125" style="801" customWidth="1"/>
    <col min="6403" max="6403" width="2.7109375" style="801" customWidth="1"/>
    <col min="6404" max="6404" width="3.28515625" style="801" customWidth="1"/>
    <col min="6405" max="6405" width="43.7109375" style="801" customWidth="1"/>
    <col min="6406" max="6406" width="5" style="801" customWidth="1"/>
    <col min="6407" max="6407" width="13.42578125" style="801" customWidth="1"/>
    <col min="6408" max="6408" width="12.85546875" style="801" customWidth="1"/>
    <col min="6409" max="6409" width="15" style="801" customWidth="1"/>
    <col min="6410" max="6410" width="15.85546875" style="801" customWidth="1"/>
    <col min="6411" max="6411" width="15.28515625" style="801" customWidth="1"/>
    <col min="6412" max="6412" width="17" style="801" customWidth="1"/>
    <col min="6413" max="6413" width="9.140625" style="801"/>
    <col min="6414" max="6414" width="13.140625" style="801" bestFit="1" customWidth="1"/>
    <col min="6415" max="6656" width="9.140625" style="801"/>
    <col min="6657" max="6657" width="4.5703125" style="801" customWidth="1"/>
    <col min="6658" max="6658" width="3.42578125" style="801" customWidth="1"/>
    <col min="6659" max="6659" width="2.7109375" style="801" customWidth="1"/>
    <col min="6660" max="6660" width="3.28515625" style="801" customWidth="1"/>
    <col min="6661" max="6661" width="43.7109375" style="801" customWidth="1"/>
    <col min="6662" max="6662" width="5" style="801" customWidth="1"/>
    <col min="6663" max="6663" width="13.42578125" style="801" customWidth="1"/>
    <col min="6664" max="6664" width="12.85546875" style="801" customWidth="1"/>
    <col min="6665" max="6665" width="15" style="801" customWidth="1"/>
    <col min="6666" max="6666" width="15.85546875" style="801" customWidth="1"/>
    <col min="6667" max="6667" width="15.28515625" style="801" customWidth="1"/>
    <col min="6668" max="6668" width="17" style="801" customWidth="1"/>
    <col min="6669" max="6669" width="9.140625" style="801"/>
    <col min="6670" max="6670" width="13.140625" style="801" bestFit="1" customWidth="1"/>
    <col min="6671" max="6912" width="9.140625" style="801"/>
    <col min="6913" max="6913" width="4.5703125" style="801" customWidth="1"/>
    <col min="6914" max="6914" width="3.42578125" style="801" customWidth="1"/>
    <col min="6915" max="6915" width="2.7109375" style="801" customWidth="1"/>
    <col min="6916" max="6916" width="3.28515625" style="801" customWidth="1"/>
    <col min="6917" max="6917" width="43.7109375" style="801" customWidth="1"/>
    <col min="6918" max="6918" width="5" style="801" customWidth="1"/>
    <col min="6919" max="6919" width="13.42578125" style="801" customWidth="1"/>
    <col min="6920" max="6920" width="12.85546875" style="801" customWidth="1"/>
    <col min="6921" max="6921" width="15" style="801" customWidth="1"/>
    <col min="6922" max="6922" width="15.85546875" style="801" customWidth="1"/>
    <col min="6923" max="6923" width="15.28515625" style="801" customWidth="1"/>
    <col min="6924" max="6924" width="17" style="801" customWidth="1"/>
    <col min="6925" max="6925" width="9.140625" style="801"/>
    <col min="6926" max="6926" width="13.140625" style="801" bestFit="1" customWidth="1"/>
    <col min="6927" max="7168" width="9.140625" style="801"/>
    <col min="7169" max="7169" width="4.5703125" style="801" customWidth="1"/>
    <col min="7170" max="7170" width="3.42578125" style="801" customWidth="1"/>
    <col min="7171" max="7171" width="2.7109375" style="801" customWidth="1"/>
    <col min="7172" max="7172" width="3.28515625" style="801" customWidth="1"/>
    <col min="7173" max="7173" width="43.7109375" style="801" customWidth="1"/>
    <col min="7174" max="7174" width="5" style="801" customWidth="1"/>
    <col min="7175" max="7175" width="13.42578125" style="801" customWidth="1"/>
    <col min="7176" max="7176" width="12.85546875" style="801" customWidth="1"/>
    <col min="7177" max="7177" width="15" style="801" customWidth="1"/>
    <col min="7178" max="7178" width="15.85546875" style="801" customWidth="1"/>
    <col min="7179" max="7179" width="15.28515625" style="801" customWidth="1"/>
    <col min="7180" max="7180" width="17" style="801" customWidth="1"/>
    <col min="7181" max="7181" width="9.140625" style="801"/>
    <col min="7182" max="7182" width="13.140625" style="801" bestFit="1" customWidth="1"/>
    <col min="7183" max="7424" width="9.140625" style="801"/>
    <col min="7425" max="7425" width="4.5703125" style="801" customWidth="1"/>
    <col min="7426" max="7426" width="3.42578125" style="801" customWidth="1"/>
    <col min="7427" max="7427" width="2.7109375" style="801" customWidth="1"/>
    <col min="7428" max="7428" width="3.28515625" style="801" customWidth="1"/>
    <col min="7429" max="7429" width="43.7109375" style="801" customWidth="1"/>
    <col min="7430" max="7430" width="5" style="801" customWidth="1"/>
    <col min="7431" max="7431" width="13.42578125" style="801" customWidth="1"/>
    <col min="7432" max="7432" width="12.85546875" style="801" customWidth="1"/>
    <col min="7433" max="7433" width="15" style="801" customWidth="1"/>
    <col min="7434" max="7434" width="15.85546875" style="801" customWidth="1"/>
    <col min="7435" max="7435" width="15.28515625" style="801" customWidth="1"/>
    <col min="7436" max="7436" width="17" style="801" customWidth="1"/>
    <col min="7437" max="7437" width="9.140625" style="801"/>
    <col min="7438" max="7438" width="13.140625" style="801" bestFit="1" customWidth="1"/>
    <col min="7439" max="7680" width="9.140625" style="801"/>
    <col min="7681" max="7681" width="4.5703125" style="801" customWidth="1"/>
    <col min="7682" max="7682" width="3.42578125" style="801" customWidth="1"/>
    <col min="7683" max="7683" width="2.7109375" style="801" customWidth="1"/>
    <col min="7684" max="7684" width="3.28515625" style="801" customWidth="1"/>
    <col min="7685" max="7685" width="43.7109375" style="801" customWidth="1"/>
    <col min="7686" max="7686" width="5" style="801" customWidth="1"/>
    <col min="7687" max="7687" width="13.42578125" style="801" customWidth="1"/>
    <col min="7688" max="7688" width="12.85546875" style="801" customWidth="1"/>
    <col min="7689" max="7689" width="15" style="801" customWidth="1"/>
    <col min="7690" max="7690" width="15.85546875" style="801" customWidth="1"/>
    <col min="7691" max="7691" width="15.28515625" style="801" customWidth="1"/>
    <col min="7692" max="7692" width="17" style="801" customWidth="1"/>
    <col min="7693" max="7693" width="9.140625" style="801"/>
    <col min="7694" max="7694" width="13.140625" style="801" bestFit="1" customWidth="1"/>
    <col min="7695" max="7936" width="9.140625" style="801"/>
    <col min="7937" max="7937" width="4.5703125" style="801" customWidth="1"/>
    <col min="7938" max="7938" width="3.42578125" style="801" customWidth="1"/>
    <col min="7939" max="7939" width="2.7109375" style="801" customWidth="1"/>
    <col min="7940" max="7940" width="3.28515625" style="801" customWidth="1"/>
    <col min="7941" max="7941" width="43.7109375" style="801" customWidth="1"/>
    <col min="7942" max="7942" width="5" style="801" customWidth="1"/>
    <col min="7943" max="7943" width="13.42578125" style="801" customWidth="1"/>
    <col min="7944" max="7944" width="12.85546875" style="801" customWidth="1"/>
    <col min="7945" max="7945" width="15" style="801" customWidth="1"/>
    <col min="7946" max="7946" width="15.85546875" style="801" customWidth="1"/>
    <col min="7947" max="7947" width="15.28515625" style="801" customWidth="1"/>
    <col min="7948" max="7948" width="17" style="801" customWidth="1"/>
    <col min="7949" max="7949" width="9.140625" style="801"/>
    <col min="7950" max="7950" width="13.140625" style="801" bestFit="1" customWidth="1"/>
    <col min="7951" max="8192" width="9.140625" style="801"/>
    <col min="8193" max="8193" width="4.5703125" style="801" customWidth="1"/>
    <col min="8194" max="8194" width="3.42578125" style="801" customWidth="1"/>
    <col min="8195" max="8195" width="2.7109375" style="801" customWidth="1"/>
    <col min="8196" max="8196" width="3.28515625" style="801" customWidth="1"/>
    <col min="8197" max="8197" width="43.7109375" style="801" customWidth="1"/>
    <col min="8198" max="8198" width="5" style="801" customWidth="1"/>
    <col min="8199" max="8199" width="13.42578125" style="801" customWidth="1"/>
    <col min="8200" max="8200" width="12.85546875" style="801" customWidth="1"/>
    <col min="8201" max="8201" width="15" style="801" customWidth="1"/>
    <col min="8202" max="8202" width="15.85546875" style="801" customWidth="1"/>
    <col min="8203" max="8203" width="15.28515625" style="801" customWidth="1"/>
    <col min="8204" max="8204" width="17" style="801" customWidth="1"/>
    <col min="8205" max="8205" width="9.140625" style="801"/>
    <col min="8206" max="8206" width="13.140625" style="801" bestFit="1" customWidth="1"/>
    <col min="8207" max="8448" width="9.140625" style="801"/>
    <col min="8449" max="8449" width="4.5703125" style="801" customWidth="1"/>
    <col min="8450" max="8450" width="3.42578125" style="801" customWidth="1"/>
    <col min="8451" max="8451" width="2.7109375" style="801" customWidth="1"/>
    <col min="8452" max="8452" width="3.28515625" style="801" customWidth="1"/>
    <col min="8453" max="8453" width="43.7109375" style="801" customWidth="1"/>
    <col min="8454" max="8454" width="5" style="801" customWidth="1"/>
    <col min="8455" max="8455" width="13.42578125" style="801" customWidth="1"/>
    <col min="8456" max="8456" width="12.85546875" style="801" customWidth="1"/>
    <col min="8457" max="8457" width="15" style="801" customWidth="1"/>
    <col min="8458" max="8458" width="15.85546875" style="801" customWidth="1"/>
    <col min="8459" max="8459" width="15.28515625" style="801" customWidth="1"/>
    <col min="8460" max="8460" width="17" style="801" customWidth="1"/>
    <col min="8461" max="8461" width="9.140625" style="801"/>
    <col min="8462" max="8462" width="13.140625" style="801" bestFit="1" customWidth="1"/>
    <col min="8463" max="8704" width="9.140625" style="801"/>
    <col min="8705" max="8705" width="4.5703125" style="801" customWidth="1"/>
    <col min="8706" max="8706" width="3.42578125" style="801" customWidth="1"/>
    <col min="8707" max="8707" width="2.7109375" style="801" customWidth="1"/>
    <col min="8708" max="8708" width="3.28515625" style="801" customWidth="1"/>
    <col min="8709" max="8709" width="43.7109375" style="801" customWidth="1"/>
    <col min="8710" max="8710" width="5" style="801" customWidth="1"/>
    <col min="8711" max="8711" width="13.42578125" style="801" customWidth="1"/>
    <col min="8712" max="8712" width="12.85546875" style="801" customWidth="1"/>
    <col min="8713" max="8713" width="15" style="801" customWidth="1"/>
    <col min="8714" max="8714" width="15.85546875" style="801" customWidth="1"/>
    <col min="8715" max="8715" width="15.28515625" style="801" customWidth="1"/>
    <col min="8716" max="8716" width="17" style="801" customWidth="1"/>
    <col min="8717" max="8717" width="9.140625" style="801"/>
    <col min="8718" max="8718" width="13.140625" style="801" bestFit="1" customWidth="1"/>
    <col min="8719" max="8960" width="9.140625" style="801"/>
    <col min="8961" max="8961" width="4.5703125" style="801" customWidth="1"/>
    <col min="8962" max="8962" width="3.42578125" style="801" customWidth="1"/>
    <col min="8963" max="8963" width="2.7109375" style="801" customWidth="1"/>
    <col min="8964" max="8964" width="3.28515625" style="801" customWidth="1"/>
    <col min="8965" max="8965" width="43.7109375" style="801" customWidth="1"/>
    <col min="8966" max="8966" width="5" style="801" customWidth="1"/>
    <col min="8967" max="8967" width="13.42578125" style="801" customWidth="1"/>
    <col min="8968" max="8968" width="12.85546875" style="801" customWidth="1"/>
    <col min="8969" max="8969" width="15" style="801" customWidth="1"/>
    <col min="8970" max="8970" width="15.85546875" style="801" customWidth="1"/>
    <col min="8971" max="8971" width="15.28515625" style="801" customWidth="1"/>
    <col min="8972" max="8972" width="17" style="801" customWidth="1"/>
    <col min="8973" max="8973" width="9.140625" style="801"/>
    <col min="8974" max="8974" width="13.140625" style="801" bestFit="1" customWidth="1"/>
    <col min="8975" max="9216" width="9.140625" style="801"/>
    <col min="9217" max="9217" width="4.5703125" style="801" customWidth="1"/>
    <col min="9218" max="9218" width="3.42578125" style="801" customWidth="1"/>
    <col min="9219" max="9219" width="2.7109375" style="801" customWidth="1"/>
    <col min="9220" max="9220" width="3.28515625" style="801" customWidth="1"/>
    <col min="9221" max="9221" width="43.7109375" style="801" customWidth="1"/>
    <col min="9222" max="9222" width="5" style="801" customWidth="1"/>
    <col min="9223" max="9223" width="13.42578125" style="801" customWidth="1"/>
    <col min="9224" max="9224" width="12.85546875" style="801" customWidth="1"/>
    <col min="9225" max="9225" width="15" style="801" customWidth="1"/>
    <col min="9226" max="9226" width="15.85546875" style="801" customWidth="1"/>
    <col min="9227" max="9227" width="15.28515625" style="801" customWidth="1"/>
    <col min="9228" max="9228" width="17" style="801" customWidth="1"/>
    <col min="9229" max="9229" width="9.140625" style="801"/>
    <col min="9230" max="9230" width="13.140625" style="801" bestFit="1" customWidth="1"/>
    <col min="9231" max="9472" width="9.140625" style="801"/>
    <col min="9473" max="9473" width="4.5703125" style="801" customWidth="1"/>
    <col min="9474" max="9474" width="3.42578125" style="801" customWidth="1"/>
    <col min="9475" max="9475" width="2.7109375" style="801" customWidth="1"/>
    <col min="9476" max="9476" width="3.28515625" style="801" customWidth="1"/>
    <col min="9477" max="9477" width="43.7109375" style="801" customWidth="1"/>
    <col min="9478" max="9478" width="5" style="801" customWidth="1"/>
    <col min="9479" max="9479" width="13.42578125" style="801" customWidth="1"/>
    <col min="9480" max="9480" width="12.85546875" style="801" customWidth="1"/>
    <col min="9481" max="9481" width="15" style="801" customWidth="1"/>
    <col min="9482" max="9482" width="15.85546875" style="801" customWidth="1"/>
    <col min="9483" max="9483" width="15.28515625" style="801" customWidth="1"/>
    <col min="9484" max="9484" width="17" style="801" customWidth="1"/>
    <col min="9485" max="9485" width="9.140625" style="801"/>
    <col min="9486" max="9486" width="13.140625" style="801" bestFit="1" customWidth="1"/>
    <col min="9487" max="9728" width="9.140625" style="801"/>
    <col min="9729" max="9729" width="4.5703125" style="801" customWidth="1"/>
    <col min="9730" max="9730" width="3.42578125" style="801" customWidth="1"/>
    <col min="9731" max="9731" width="2.7109375" style="801" customWidth="1"/>
    <col min="9732" max="9732" width="3.28515625" style="801" customWidth="1"/>
    <col min="9733" max="9733" width="43.7109375" style="801" customWidth="1"/>
    <col min="9734" max="9734" width="5" style="801" customWidth="1"/>
    <col min="9735" max="9735" width="13.42578125" style="801" customWidth="1"/>
    <col min="9736" max="9736" width="12.85546875" style="801" customWidth="1"/>
    <col min="9737" max="9737" width="15" style="801" customWidth="1"/>
    <col min="9738" max="9738" width="15.85546875" style="801" customWidth="1"/>
    <col min="9739" max="9739" width="15.28515625" style="801" customWidth="1"/>
    <col min="9740" max="9740" width="17" style="801" customWidth="1"/>
    <col min="9741" max="9741" width="9.140625" style="801"/>
    <col min="9742" max="9742" width="13.140625" style="801" bestFit="1" customWidth="1"/>
    <col min="9743" max="9984" width="9.140625" style="801"/>
    <col min="9985" max="9985" width="4.5703125" style="801" customWidth="1"/>
    <col min="9986" max="9986" width="3.42578125" style="801" customWidth="1"/>
    <col min="9987" max="9987" width="2.7109375" style="801" customWidth="1"/>
    <col min="9988" max="9988" width="3.28515625" style="801" customWidth="1"/>
    <col min="9989" max="9989" width="43.7109375" style="801" customWidth="1"/>
    <col min="9990" max="9990" width="5" style="801" customWidth="1"/>
    <col min="9991" max="9991" width="13.42578125" style="801" customWidth="1"/>
    <col min="9992" max="9992" width="12.85546875" style="801" customWidth="1"/>
    <col min="9993" max="9993" width="15" style="801" customWidth="1"/>
    <col min="9994" max="9994" width="15.85546875" style="801" customWidth="1"/>
    <col min="9995" max="9995" width="15.28515625" style="801" customWidth="1"/>
    <col min="9996" max="9996" width="17" style="801" customWidth="1"/>
    <col min="9997" max="9997" width="9.140625" style="801"/>
    <col min="9998" max="9998" width="13.140625" style="801" bestFit="1" customWidth="1"/>
    <col min="9999" max="10240" width="9.140625" style="801"/>
    <col min="10241" max="10241" width="4.5703125" style="801" customWidth="1"/>
    <col min="10242" max="10242" width="3.42578125" style="801" customWidth="1"/>
    <col min="10243" max="10243" width="2.7109375" style="801" customWidth="1"/>
    <col min="10244" max="10244" width="3.28515625" style="801" customWidth="1"/>
    <col min="10245" max="10245" width="43.7109375" style="801" customWidth="1"/>
    <col min="10246" max="10246" width="5" style="801" customWidth="1"/>
    <col min="10247" max="10247" width="13.42578125" style="801" customWidth="1"/>
    <col min="10248" max="10248" width="12.85546875" style="801" customWidth="1"/>
    <col min="10249" max="10249" width="15" style="801" customWidth="1"/>
    <col min="10250" max="10250" width="15.85546875" style="801" customWidth="1"/>
    <col min="10251" max="10251" width="15.28515625" style="801" customWidth="1"/>
    <col min="10252" max="10252" width="17" style="801" customWidth="1"/>
    <col min="10253" max="10253" width="9.140625" style="801"/>
    <col min="10254" max="10254" width="13.140625" style="801" bestFit="1" customWidth="1"/>
    <col min="10255" max="10496" width="9.140625" style="801"/>
    <col min="10497" max="10497" width="4.5703125" style="801" customWidth="1"/>
    <col min="10498" max="10498" width="3.42578125" style="801" customWidth="1"/>
    <col min="10499" max="10499" width="2.7109375" style="801" customWidth="1"/>
    <col min="10500" max="10500" width="3.28515625" style="801" customWidth="1"/>
    <col min="10501" max="10501" width="43.7109375" style="801" customWidth="1"/>
    <col min="10502" max="10502" width="5" style="801" customWidth="1"/>
    <col min="10503" max="10503" width="13.42578125" style="801" customWidth="1"/>
    <col min="10504" max="10504" width="12.85546875" style="801" customWidth="1"/>
    <col min="10505" max="10505" width="15" style="801" customWidth="1"/>
    <col min="10506" max="10506" width="15.85546875" style="801" customWidth="1"/>
    <col min="10507" max="10507" width="15.28515625" style="801" customWidth="1"/>
    <col min="10508" max="10508" width="17" style="801" customWidth="1"/>
    <col min="10509" max="10509" width="9.140625" style="801"/>
    <col min="10510" max="10510" width="13.140625" style="801" bestFit="1" customWidth="1"/>
    <col min="10511" max="10752" width="9.140625" style="801"/>
    <col min="10753" max="10753" width="4.5703125" style="801" customWidth="1"/>
    <col min="10754" max="10754" width="3.42578125" style="801" customWidth="1"/>
    <col min="10755" max="10755" width="2.7109375" style="801" customWidth="1"/>
    <col min="10756" max="10756" width="3.28515625" style="801" customWidth="1"/>
    <col min="10757" max="10757" width="43.7109375" style="801" customWidth="1"/>
    <col min="10758" max="10758" width="5" style="801" customWidth="1"/>
    <col min="10759" max="10759" width="13.42578125" style="801" customWidth="1"/>
    <col min="10760" max="10760" width="12.85546875" style="801" customWidth="1"/>
    <col min="10761" max="10761" width="15" style="801" customWidth="1"/>
    <col min="10762" max="10762" width="15.85546875" style="801" customWidth="1"/>
    <col min="10763" max="10763" width="15.28515625" style="801" customWidth="1"/>
    <col min="10764" max="10764" width="17" style="801" customWidth="1"/>
    <col min="10765" max="10765" width="9.140625" style="801"/>
    <col min="10766" max="10766" width="13.140625" style="801" bestFit="1" customWidth="1"/>
    <col min="10767" max="11008" width="9.140625" style="801"/>
    <col min="11009" max="11009" width="4.5703125" style="801" customWidth="1"/>
    <col min="11010" max="11010" width="3.42578125" style="801" customWidth="1"/>
    <col min="11011" max="11011" width="2.7109375" style="801" customWidth="1"/>
    <col min="11012" max="11012" width="3.28515625" style="801" customWidth="1"/>
    <col min="11013" max="11013" width="43.7109375" style="801" customWidth="1"/>
    <col min="11014" max="11014" width="5" style="801" customWidth="1"/>
    <col min="11015" max="11015" width="13.42578125" style="801" customWidth="1"/>
    <col min="11016" max="11016" width="12.85546875" style="801" customWidth="1"/>
    <col min="11017" max="11017" width="15" style="801" customWidth="1"/>
    <col min="11018" max="11018" width="15.85546875" style="801" customWidth="1"/>
    <col min="11019" max="11019" width="15.28515625" style="801" customWidth="1"/>
    <col min="11020" max="11020" width="17" style="801" customWidth="1"/>
    <col min="11021" max="11021" width="9.140625" style="801"/>
    <col min="11022" max="11022" width="13.140625" style="801" bestFit="1" customWidth="1"/>
    <col min="11023" max="11264" width="9.140625" style="801"/>
    <col min="11265" max="11265" width="4.5703125" style="801" customWidth="1"/>
    <col min="11266" max="11266" width="3.42578125" style="801" customWidth="1"/>
    <col min="11267" max="11267" width="2.7109375" style="801" customWidth="1"/>
    <col min="11268" max="11268" width="3.28515625" style="801" customWidth="1"/>
    <col min="11269" max="11269" width="43.7109375" style="801" customWidth="1"/>
    <col min="11270" max="11270" width="5" style="801" customWidth="1"/>
    <col min="11271" max="11271" width="13.42578125" style="801" customWidth="1"/>
    <col min="11272" max="11272" width="12.85546875" style="801" customWidth="1"/>
    <col min="11273" max="11273" width="15" style="801" customWidth="1"/>
    <col min="11274" max="11274" width="15.85546875" style="801" customWidth="1"/>
    <col min="11275" max="11275" width="15.28515625" style="801" customWidth="1"/>
    <col min="11276" max="11276" width="17" style="801" customWidth="1"/>
    <col min="11277" max="11277" width="9.140625" style="801"/>
    <col min="11278" max="11278" width="13.140625" style="801" bestFit="1" customWidth="1"/>
    <col min="11279" max="11520" width="9.140625" style="801"/>
    <col min="11521" max="11521" width="4.5703125" style="801" customWidth="1"/>
    <col min="11522" max="11522" width="3.42578125" style="801" customWidth="1"/>
    <col min="11523" max="11523" width="2.7109375" style="801" customWidth="1"/>
    <col min="11524" max="11524" width="3.28515625" style="801" customWidth="1"/>
    <col min="11525" max="11525" width="43.7109375" style="801" customWidth="1"/>
    <col min="11526" max="11526" width="5" style="801" customWidth="1"/>
    <col min="11527" max="11527" width="13.42578125" style="801" customWidth="1"/>
    <col min="11528" max="11528" width="12.85546875" style="801" customWidth="1"/>
    <col min="11529" max="11529" width="15" style="801" customWidth="1"/>
    <col min="11530" max="11530" width="15.85546875" style="801" customWidth="1"/>
    <col min="11531" max="11531" width="15.28515625" style="801" customWidth="1"/>
    <col min="11532" max="11532" width="17" style="801" customWidth="1"/>
    <col min="11533" max="11533" width="9.140625" style="801"/>
    <col min="11534" max="11534" width="13.140625" style="801" bestFit="1" customWidth="1"/>
    <col min="11535" max="11776" width="9.140625" style="801"/>
    <col min="11777" max="11777" width="4.5703125" style="801" customWidth="1"/>
    <col min="11778" max="11778" width="3.42578125" style="801" customWidth="1"/>
    <col min="11779" max="11779" width="2.7109375" style="801" customWidth="1"/>
    <col min="11780" max="11780" width="3.28515625" style="801" customWidth="1"/>
    <col min="11781" max="11781" width="43.7109375" style="801" customWidth="1"/>
    <col min="11782" max="11782" width="5" style="801" customWidth="1"/>
    <col min="11783" max="11783" width="13.42578125" style="801" customWidth="1"/>
    <col min="11784" max="11784" width="12.85546875" style="801" customWidth="1"/>
    <col min="11785" max="11785" width="15" style="801" customWidth="1"/>
    <col min="11786" max="11786" width="15.85546875" style="801" customWidth="1"/>
    <col min="11787" max="11787" width="15.28515625" style="801" customWidth="1"/>
    <col min="11788" max="11788" width="17" style="801" customWidth="1"/>
    <col min="11789" max="11789" width="9.140625" style="801"/>
    <col min="11790" max="11790" width="13.140625" style="801" bestFit="1" customWidth="1"/>
    <col min="11791" max="12032" width="9.140625" style="801"/>
    <col min="12033" max="12033" width="4.5703125" style="801" customWidth="1"/>
    <col min="12034" max="12034" width="3.42578125" style="801" customWidth="1"/>
    <col min="12035" max="12035" width="2.7109375" style="801" customWidth="1"/>
    <col min="12036" max="12036" width="3.28515625" style="801" customWidth="1"/>
    <col min="12037" max="12037" width="43.7109375" style="801" customWidth="1"/>
    <col min="12038" max="12038" width="5" style="801" customWidth="1"/>
    <col min="12039" max="12039" width="13.42578125" style="801" customWidth="1"/>
    <col min="12040" max="12040" width="12.85546875" style="801" customWidth="1"/>
    <col min="12041" max="12041" width="15" style="801" customWidth="1"/>
    <col min="12042" max="12042" width="15.85546875" style="801" customWidth="1"/>
    <col min="12043" max="12043" width="15.28515625" style="801" customWidth="1"/>
    <col min="12044" max="12044" width="17" style="801" customWidth="1"/>
    <col min="12045" max="12045" width="9.140625" style="801"/>
    <col min="12046" max="12046" width="13.140625" style="801" bestFit="1" customWidth="1"/>
    <col min="12047" max="12288" width="9.140625" style="801"/>
    <col min="12289" max="12289" width="4.5703125" style="801" customWidth="1"/>
    <col min="12290" max="12290" width="3.42578125" style="801" customWidth="1"/>
    <col min="12291" max="12291" width="2.7109375" style="801" customWidth="1"/>
    <col min="12292" max="12292" width="3.28515625" style="801" customWidth="1"/>
    <col min="12293" max="12293" width="43.7109375" style="801" customWidth="1"/>
    <col min="12294" max="12294" width="5" style="801" customWidth="1"/>
    <col min="12295" max="12295" width="13.42578125" style="801" customWidth="1"/>
    <col min="12296" max="12296" width="12.85546875" style="801" customWidth="1"/>
    <col min="12297" max="12297" width="15" style="801" customWidth="1"/>
    <col min="12298" max="12298" width="15.85546875" style="801" customWidth="1"/>
    <col min="12299" max="12299" width="15.28515625" style="801" customWidth="1"/>
    <col min="12300" max="12300" width="17" style="801" customWidth="1"/>
    <col min="12301" max="12301" width="9.140625" style="801"/>
    <col min="12302" max="12302" width="13.140625" style="801" bestFit="1" customWidth="1"/>
    <col min="12303" max="12544" width="9.140625" style="801"/>
    <col min="12545" max="12545" width="4.5703125" style="801" customWidth="1"/>
    <col min="12546" max="12546" width="3.42578125" style="801" customWidth="1"/>
    <col min="12547" max="12547" width="2.7109375" style="801" customWidth="1"/>
    <col min="12548" max="12548" width="3.28515625" style="801" customWidth="1"/>
    <col min="12549" max="12549" width="43.7109375" style="801" customWidth="1"/>
    <col min="12550" max="12550" width="5" style="801" customWidth="1"/>
    <col min="12551" max="12551" width="13.42578125" style="801" customWidth="1"/>
    <col min="12552" max="12552" width="12.85546875" style="801" customWidth="1"/>
    <col min="12553" max="12553" width="15" style="801" customWidth="1"/>
    <col min="12554" max="12554" width="15.85546875" style="801" customWidth="1"/>
    <col min="12555" max="12555" width="15.28515625" style="801" customWidth="1"/>
    <col min="12556" max="12556" width="17" style="801" customWidth="1"/>
    <col min="12557" max="12557" width="9.140625" style="801"/>
    <col min="12558" max="12558" width="13.140625" style="801" bestFit="1" customWidth="1"/>
    <col min="12559" max="12800" width="9.140625" style="801"/>
    <col min="12801" max="12801" width="4.5703125" style="801" customWidth="1"/>
    <col min="12802" max="12802" width="3.42578125" style="801" customWidth="1"/>
    <col min="12803" max="12803" width="2.7109375" style="801" customWidth="1"/>
    <col min="12804" max="12804" width="3.28515625" style="801" customWidth="1"/>
    <col min="12805" max="12805" width="43.7109375" style="801" customWidth="1"/>
    <col min="12806" max="12806" width="5" style="801" customWidth="1"/>
    <col min="12807" max="12807" width="13.42578125" style="801" customWidth="1"/>
    <col min="12808" max="12808" width="12.85546875" style="801" customWidth="1"/>
    <col min="12809" max="12809" width="15" style="801" customWidth="1"/>
    <col min="12810" max="12810" width="15.85546875" style="801" customWidth="1"/>
    <col min="12811" max="12811" width="15.28515625" style="801" customWidth="1"/>
    <col min="12812" max="12812" width="17" style="801" customWidth="1"/>
    <col min="12813" max="12813" width="9.140625" style="801"/>
    <col min="12814" max="12814" width="13.140625" style="801" bestFit="1" customWidth="1"/>
    <col min="12815" max="13056" width="9.140625" style="801"/>
    <col min="13057" max="13057" width="4.5703125" style="801" customWidth="1"/>
    <col min="13058" max="13058" width="3.42578125" style="801" customWidth="1"/>
    <col min="13059" max="13059" width="2.7109375" style="801" customWidth="1"/>
    <col min="13060" max="13060" width="3.28515625" style="801" customWidth="1"/>
    <col min="13061" max="13061" width="43.7109375" style="801" customWidth="1"/>
    <col min="13062" max="13062" width="5" style="801" customWidth="1"/>
    <col min="13063" max="13063" width="13.42578125" style="801" customWidth="1"/>
    <col min="13064" max="13064" width="12.85546875" style="801" customWidth="1"/>
    <col min="13065" max="13065" width="15" style="801" customWidth="1"/>
    <col min="13066" max="13066" width="15.85546875" style="801" customWidth="1"/>
    <col min="13067" max="13067" width="15.28515625" style="801" customWidth="1"/>
    <col min="13068" max="13068" width="17" style="801" customWidth="1"/>
    <col min="13069" max="13069" width="9.140625" style="801"/>
    <col min="13070" max="13070" width="13.140625" style="801" bestFit="1" customWidth="1"/>
    <col min="13071" max="13312" width="9.140625" style="801"/>
    <col min="13313" max="13313" width="4.5703125" style="801" customWidth="1"/>
    <col min="13314" max="13314" width="3.42578125" style="801" customWidth="1"/>
    <col min="13315" max="13315" width="2.7109375" style="801" customWidth="1"/>
    <col min="13316" max="13316" width="3.28515625" style="801" customWidth="1"/>
    <col min="13317" max="13317" width="43.7109375" style="801" customWidth="1"/>
    <col min="13318" max="13318" width="5" style="801" customWidth="1"/>
    <col min="13319" max="13319" width="13.42578125" style="801" customWidth="1"/>
    <col min="13320" max="13320" width="12.85546875" style="801" customWidth="1"/>
    <col min="13321" max="13321" width="15" style="801" customWidth="1"/>
    <col min="13322" max="13322" width="15.85546875" style="801" customWidth="1"/>
    <col min="13323" max="13323" width="15.28515625" style="801" customWidth="1"/>
    <col min="13324" max="13324" width="17" style="801" customWidth="1"/>
    <col min="13325" max="13325" width="9.140625" style="801"/>
    <col min="13326" max="13326" width="13.140625" style="801" bestFit="1" customWidth="1"/>
    <col min="13327" max="13568" width="9.140625" style="801"/>
    <col min="13569" max="13569" width="4.5703125" style="801" customWidth="1"/>
    <col min="13570" max="13570" width="3.42578125" style="801" customWidth="1"/>
    <col min="13571" max="13571" width="2.7109375" style="801" customWidth="1"/>
    <col min="13572" max="13572" width="3.28515625" style="801" customWidth="1"/>
    <col min="13573" max="13573" width="43.7109375" style="801" customWidth="1"/>
    <col min="13574" max="13574" width="5" style="801" customWidth="1"/>
    <col min="13575" max="13575" width="13.42578125" style="801" customWidth="1"/>
    <col min="13576" max="13576" width="12.85546875" style="801" customWidth="1"/>
    <col min="13577" max="13577" width="15" style="801" customWidth="1"/>
    <col min="13578" max="13578" width="15.85546875" style="801" customWidth="1"/>
    <col min="13579" max="13579" width="15.28515625" style="801" customWidth="1"/>
    <col min="13580" max="13580" width="17" style="801" customWidth="1"/>
    <col min="13581" max="13581" width="9.140625" style="801"/>
    <col min="13582" max="13582" width="13.140625" style="801" bestFit="1" customWidth="1"/>
    <col min="13583" max="13824" width="9.140625" style="801"/>
    <col min="13825" max="13825" width="4.5703125" style="801" customWidth="1"/>
    <col min="13826" max="13826" width="3.42578125" style="801" customWidth="1"/>
    <col min="13827" max="13827" width="2.7109375" style="801" customWidth="1"/>
    <col min="13828" max="13828" width="3.28515625" style="801" customWidth="1"/>
    <col min="13829" max="13829" width="43.7109375" style="801" customWidth="1"/>
    <col min="13830" max="13830" width="5" style="801" customWidth="1"/>
    <col min="13831" max="13831" width="13.42578125" style="801" customWidth="1"/>
    <col min="13832" max="13832" width="12.85546875" style="801" customWidth="1"/>
    <col min="13833" max="13833" width="15" style="801" customWidth="1"/>
    <col min="13834" max="13834" width="15.85546875" style="801" customWidth="1"/>
    <col min="13835" max="13835" width="15.28515625" style="801" customWidth="1"/>
    <col min="13836" max="13836" width="17" style="801" customWidth="1"/>
    <col min="13837" max="13837" width="9.140625" style="801"/>
    <col min="13838" max="13838" width="13.140625" style="801" bestFit="1" customWidth="1"/>
    <col min="13839" max="14080" width="9.140625" style="801"/>
    <col min="14081" max="14081" width="4.5703125" style="801" customWidth="1"/>
    <col min="14082" max="14082" width="3.42578125" style="801" customWidth="1"/>
    <col min="14083" max="14083" width="2.7109375" style="801" customWidth="1"/>
    <col min="14084" max="14084" width="3.28515625" style="801" customWidth="1"/>
    <col min="14085" max="14085" width="43.7109375" style="801" customWidth="1"/>
    <col min="14086" max="14086" width="5" style="801" customWidth="1"/>
    <col min="14087" max="14087" width="13.42578125" style="801" customWidth="1"/>
    <col min="14088" max="14088" width="12.85546875" style="801" customWidth="1"/>
    <col min="14089" max="14089" width="15" style="801" customWidth="1"/>
    <col min="14090" max="14090" width="15.85546875" style="801" customWidth="1"/>
    <col min="14091" max="14091" width="15.28515625" style="801" customWidth="1"/>
    <col min="14092" max="14092" width="17" style="801" customWidth="1"/>
    <col min="14093" max="14093" width="9.140625" style="801"/>
    <col min="14094" max="14094" width="13.140625" style="801" bestFit="1" customWidth="1"/>
    <col min="14095" max="14336" width="9.140625" style="801"/>
    <col min="14337" max="14337" width="4.5703125" style="801" customWidth="1"/>
    <col min="14338" max="14338" width="3.42578125" style="801" customWidth="1"/>
    <col min="14339" max="14339" width="2.7109375" style="801" customWidth="1"/>
    <col min="14340" max="14340" width="3.28515625" style="801" customWidth="1"/>
    <col min="14341" max="14341" width="43.7109375" style="801" customWidth="1"/>
    <col min="14342" max="14342" width="5" style="801" customWidth="1"/>
    <col min="14343" max="14343" width="13.42578125" style="801" customWidth="1"/>
    <col min="14344" max="14344" width="12.85546875" style="801" customWidth="1"/>
    <col min="14345" max="14345" width="15" style="801" customWidth="1"/>
    <col min="14346" max="14346" width="15.85546875" style="801" customWidth="1"/>
    <col min="14347" max="14347" width="15.28515625" style="801" customWidth="1"/>
    <col min="14348" max="14348" width="17" style="801" customWidth="1"/>
    <col min="14349" max="14349" width="9.140625" style="801"/>
    <col min="14350" max="14350" width="13.140625" style="801" bestFit="1" customWidth="1"/>
    <col min="14351" max="14592" width="9.140625" style="801"/>
    <col min="14593" max="14593" width="4.5703125" style="801" customWidth="1"/>
    <col min="14594" max="14594" width="3.42578125" style="801" customWidth="1"/>
    <col min="14595" max="14595" width="2.7109375" style="801" customWidth="1"/>
    <col min="14596" max="14596" width="3.28515625" style="801" customWidth="1"/>
    <col min="14597" max="14597" width="43.7109375" style="801" customWidth="1"/>
    <col min="14598" max="14598" width="5" style="801" customWidth="1"/>
    <col min="14599" max="14599" width="13.42578125" style="801" customWidth="1"/>
    <col min="14600" max="14600" width="12.85546875" style="801" customWidth="1"/>
    <col min="14601" max="14601" width="15" style="801" customWidth="1"/>
    <col min="14602" max="14602" width="15.85546875" style="801" customWidth="1"/>
    <col min="14603" max="14603" width="15.28515625" style="801" customWidth="1"/>
    <col min="14604" max="14604" width="17" style="801" customWidth="1"/>
    <col min="14605" max="14605" width="9.140625" style="801"/>
    <col min="14606" max="14606" width="13.140625" style="801" bestFit="1" customWidth="1"/>
    <col min="14607" max="14848" width="9.140625" style="801"/>
    <col min="14849" max="14849" width="4.5703125" style="801" customWidth="1"/>
    <col min="14850" max="14850" width="3.42578125" style="801" customWidth="1"/>
    <col min="14851" max="14851" width="2.7109375" style="801" customWidth="1"/>
    <col min="14852" max="14852" width="3.28515625" style="801" customWidth="1"/>
    <col min="14853" max="14853" width="43.7109375" style="801" customWidth="1"/>
    <col min="14854" max="14854" width="5" style="801" customWidth="1"/>
    <col min="14855" max="14855" width="13.42578125" style="801" customWidth="1"/>
    <col min="14856" max="14856" width="12.85546875" style="801" customWidth="1"/>
    <col min="14857" max="14857" width="15" style="801" customWidth="1"/>
    <col min="14858" max="14858" width="15.85546875" style="801" customWidth="1"/>
    <col min="14859" max="14859" width="15.28515625" style="801" customWidth="1"/>
    <col min="14860" max="14860" width="17" style="801" customWidth="1"/>
    <col min="14861" max="14861" width="9.140625" style="801"/>
    <col min="14862" max="14862" width="13.140625" style="801" bestFit="1" customWidth="1"/>
    <col min="14863" max="15104" width="9.140625" style="801"/>
    <col min="15105" max="15105" width="4.5703125" style="801" customWidth="1"/>
    <col min="15106" max="15106" width="3.42578125" style="801" customWidth="1"/>
    <col min="15107" max="15107" width="2.7109375" style="801" customWidth="1"/>
    <col min="15108" max="15108" width="3.28515625" style="801" customWidth="1"/>
    <col min="15109" max="15109" width="43.7109375" style="801" customWidth="1"/>
    <col min="15110" max="15110" width="5" style="801" customWidth="1"/>
    <col min="15111" max="15111" width="13.42578125" style="801" customWidth="1"/>
    <col min="15112" max="15112" width="12.85546875" style="801" customWidth="1"/>
    <col min="15113" max="15113" width="15" style="801" customWidth="1"/>
    <col min="15114" max="15114" width="15.85546875" style="801" customWidth="1"/>
    <col min="15115" max="15115" width="15.28515625" style="801" customWidth="1"/>
    <col min="15116" max="15116" width="17" style="801" customWidth="1"/>
    <col min="15117" max="15117" width="9.140625" style="801"/>
    <col min="15118" max="15118" width="13.140625" style="801" bestFit="1" customWidth="1"/>
    <col min="15119" max="15360" width="9.140625" style="801"/>
    <col min="15361" max="15361" width="4.5703125" style="801" customWidth="1"/>
    <col min="15362" max="15362" width="3.42578125" style="801" customWidth="1"/>
    <col min="15363" max="15363" width="2.7109375" style="801" customWidth="1"/>
    <col min="15364" max="15364" width="3.28515625" style="801" customWidth="1"/>
    <col min="15365" max="15365" width="43.7109375" style="801" customWidth="1"/>
    <col min="15366" max="15366" width="5" style="801" customWidth="1"/>
    <col min="15367" max="15367" width="13.42578125" style="801" customWidth="1"/>
    <col min="15368" max="15368" width="12.85546875" style="801" customWidth="1"/>
    <col min="15369" max="15369" width="15" style="801" customWidth="1"/>
    <col min="15370" max="15370" width="15.85546875" style="801" customWidth="1"/>
    <col min="15371" max="15371" width="15.28515625" style="801" customWidth="1"/>
    <col min="15372" max="15372" width="17" style="801" customWidth="1"/>
    <col min="15373" max="15373" width="9.140625" style="801"/>
    <col min="15374" max="15374" width="13.140625" style="801" bestFit="1" customWidth="1"/>
    <col min="15375" max="15616" width="9.140625" style="801"/>
    <col min="15617" max="15617" width="4.5703125" style="801" customWidth="1"/>
    <col min="15618" max="15618" width="3.42578125" style="801" customWidth="1"/>
    <col min="15619" max="15619" width="2.7109375" style="801" customWidth="1"/>
    <col min="15620" max="15620" width="3.28515625" style="801" customWidth="1"/>
    <col min="15621" max="15621" width="43.7109375" style="801" customWidth="1"/>
    <col min="15622" max="15622" width="5" style="801" customWidth="1"/>
    <col min="15623" max="15623" width="13.42578125" style="801" customWidth="1"/>
    <col min="15624" max="15624" width="12.85546875" style="801" customWidth="1"/>
    <col min="15625" max="15625" width="15" style="801" customWidth="1"/>
    <col min="15626" max="15626" width="15.85546875" style="801" customWidth="1"/>
    <col min="15627" max="15627" width="15.28515625" style="801" customWidth="1"/>
    <col min="15628" max="15628" width="17" style="801" customWidth="1"/>
    <col min="15629" max="15629" width="9.140625" style="801"/>
    <col min="15630" max="15630" width="13.140625" style="801" bestFit="1" customWidth="1"/>
    <col min="15631" max="15872" width="9.140625" style="801"/>
    <col min="15873" max="15873" width="4.5703125" style="801" customWidth="1"/>
    <col min="15874" max="15874" width="3.42578125" style="801" customWidth="1"/>
    <col min="15875" max="15875" width="2.7109375" style="801" customWidth="1"/>
    <col min="15876" max="15876" width="3.28515625" style="801" customWidth="1"/>
    <col min="15877" max="15877" width="43.7109375" style="801" customWidth="1"/>
    <col min="15878" max="15878" width="5" style="801" customWidth="1"/>
    <col min="15879" max="15879" width="13.42578125" style="801" customWidth="1"/>
    <col min="15880" max="15880" width="12.85546875" style="801" customWidth="1"/>
    <col min="15881" max="15881" width="15" style="801" customWidth="1"/>
    <col min="15882" max="15882" width="15.85546875" style="801" customWidth="1"/>
    <col min="15883" max="15883" width="15.28515625" style="801" customWidth="1"/>
    <col min="15884" max="15884" width="17" style="801" customWidth="1"/>
    <col min="15885" max="15885" width="9.140625" style="801"/>
    <col min="15886" max="15886" width="13.140625" style="801" bestFit="1" customWidth="1"/>
    <col min="15887" max="16128" width="9.140625" style="801"/>
    <col min="16129" max="16129" width="4.5703125" style="801" customWidth="1"/>
    <col min="16130" max="16130" width="3.42578125" style="801" customWidth="1"/>
    <col min="16131" max="16131" width="2.7109375" style="801" customWidth="1"/>
    <col min="16132" max="16132" width="3.28515625" style="801" customWidth="1"/>
    <col min="16133" max="16133" width="43.7109375" style="801" customWidth="1"/>
    <col min="16134" max="16134" width="5" style="801" customWidth="1"/>
    <col min="16135" max="16135" width="13.42578125" style="801" customWidth="1"/>
    <col min="16136" max="16136" width="12.85546875" style="801" customWidth="1"/>
    <col min="16137" max="16137" width="15" style="801" customWidth="1"/>
    <col min="16138" max="16138" width="15.85546875" style="801" customWidth="1"/>
    <col min="16139" max="16139" width="15.28515625" style="801" customWidth="1"/>
    <col min="16140" max="16140" width="17" style="801" customWidth="1"/>
    <col min="16141" max="16141" width="9.140625" style="801"/>
    <col min="16142" max="16142" width="13.140625" style="801" bestFit="1" customWidth="1"/>
    <col min="16143" max="16384" width="9.140625" style="801"/>
  </cols>
  <sheetData>
    <row r="1" spans="1:14" ht="15" customHeight="1">
      <c r="A1" s="950" t="s">
        <v>981</v>
      </c>
      <c r="B1" s="950"/>
      <c r="C1" s="950"/>
      <c r="D1" s="950"/>
      <c r="E1" s="950"/>
      <c r="F1" s="950"/>
      <c r="G1" s="950"/>
      <c r="H1" s="950"/>
      <c r="I1" s="950"/>
    </row>
    <row r="2" spans="1:14" ht="31.5" customHeight="1">
      <c r="A2" s="951" t="s">
        <v>982</v>
      </c>
      <c r="B2" s="951"/>
      <c r="C2" s="951"/>
      <c r="D2" s="951"/>
      <c r="E2" s="951"/>
      <c r="F2" s="951"/>
      <c r="G2" s="951"/>
      <c r="H2" s="951"/>
      <c r="I2" s="951"/>
    </row>
    <row r="3" spans="1:14" ht="3" hidden="1" customHeight="1">
      <c r="A3" s="802" t="s">
        <v>983</v>
      </c>
      <c r="B3" s="803"/>
      <c r="C3" s="804"/>
      <c r="D3" s="804"/>
      <c r="E3" s="805"/>
      <c r="F3" s="805"/>
      <c r="G3" s="802"/>
      <c r="H3" s="806"/>
      <c r="I3" s="806"/>
    </row>
    <row r="4" spans="1:14" ht="11.25" customHeight="1">
      <c r="A4" s="807"/>
      <c r="B4" s="808"/>
      <c r="C4" s="809"/>
      <c r="D4" s="809"/>
      <c r="E4" s="810"/>
      <c r="F4" s="810"/>
      <c r="G4" s="806"/>
      <c r="H4" s="811" t="s">
        <v>168</v>
      </c>
      <c r="I4" s="811"/>
    </row>
    <row r="5" spans="1:14" s="813" customFormat="1" ht="13.5" customHeight="1">
      <c r="A5" s="952" t="s">
        <v>169</v>
      </c>
      <c r="B5" s="953" t="s">
        <v>984</v>
      </c>
      <c r="C5" s="954" t="s">
        <v>171</v>
      </c>
      <c r="D5" s="954" t="s">
        <v>172</v>
      </c>
      <c r="E5" s="955" t="s">
        <v>985</v>
      </c>
      <c r="F5" s="812"/>
      <c r="G5" s="952" t="s">
        <v>986</v>
      </c>
      <c r="H5" s="956" t="s">
        <v>675</v>
      </c>
      <c r="I5" s="956"/>
    </row>
    <row r="6" spans="1:14" s="815" customFormat="1" ht="44.25" customHeight="1">
      <c r="A6" s="952"/>
      <c r="B6" s="953"/>
      <c r="C6" s="954"/>
      <c r="D6" s="954"/>
      <c r="E6" s="955"/>
      <c r="F6" s="812"/>
      <c r="G6" s="952"/>
      <c r="H6" s="814" t="s">
        <v>573</v>
      </c>
      <c r="I6" s="814" t="s">
        <v>574</v>
      </c>
    </row>
    <row r="7" spans="1:14" s="817" customFormat="1" ht="9.75" customHeight="1">
      <c r="A7" s="816">
        <v>1</v>
      </c>
      <c r="B7" s="816">
        <v>2</v>
      </c>
      <c r="C7" s="816">
        <v>3</v>
      </c>
      <c r="D7" s="816">
        <v>4</v>
      </c>
      <c r="E7" s="816">
        <v>5</v>
      </c>
      <c r="F7" s="816"/>
      <c r="G7" s="816">
        <v>6</v>
      </c>
      <c r="H7" s="816">
        <v>7</v>
      </c>
      <c r="I7" s="816">
        <v>8</v>
      </c>
    </row>
    <row r="8" spans="1:14" s="826" customFormat="1" ht="42.75" customHeight="1">
      <c r="A8" s="818">
        <v>2000</v>
      </c>
      <c r="B8" s="819" t="s">
        <v>185</v>
      </c>
      <c r="C8" s="820" t="s">
        <v>17</v>
      </c>
      <c r="D8" s="821" t="s">
        <v>17</v>
      </c>
      <c r="E8" s="822" t="s">
        <v>987</v>
      </c>
      <c r="F8" s="822"/>
      <c r="G8" s="823">
        <f>H8+I8-[2]ekamut!D124</f>
        <v>3014128.5003999998</v>
      </c>
      <c r="H8" s="824">
        <f>H9+H220+H359+H405+H525+H632+H723+H784</f>
        <v>966845.53739999991</v>
      </c>
      <c r="I8" s="824">
        <f>I9+I134+I164+I220+I359+I405+I450+I525+I632+I723+I784</f>
        <v>2225282.963</v>
      </c>
      <c r="J8" s="825"/>
      <c r="K8" s="825"/>
      <c r="N8" s="827"/>
    </row>
    <row r="9" spans="1:14" s="832" customFormat="1" ht="58.5" customHeight="1">
      <c r="A9" s="828">
        <v>2100</v>
      </c>
      <c r="B9" s="215" t="s">
        <v>187</v>
      </c>
      <c r="C9" s="829">
        <v>0</v>
      </c>
      <c r="D9" s="829">
        <v>0</v>
      </c>
      <c r="E9" s="830" t="s">
        <v>988</v>
      </c>
      <c r="F9" s="830"/>
      <c r="G9" s="823">
        <f>H9+I9</f>
        <v>309536.27799999999</v>
      </c>
      <c r="H9" s="823">
        <f>H11+H51+H63+H84+H90+H96+H118+H124</f>
        <v>291716.27799999999</v>
      </c>
      <c r="I9" s="831">
        <f>I11+I51+I63+I84+I90+I96+I118+I124</f>
        <v>17820</v>
      </c>
      <c r="K9" s="833"/>
      <c r="L9" s="833"/>
    </row>
    <row r="10" spans="1:14" ht="13.5" customHeight="1">
      <c r="A10" s="834"/>
      <c r="B10" s="215"/>
      <c r="C10" s="829"/>
      <c r="D10" s="829"/>
      <c r="E10" s="835" t="s">
        <v>191</v>
      </c>
      <c r="F10" s="835"/>
      <c r="G10" s="836"/>
      <c r="H10" s="836"/>
      <c r="I10" s="836"/>
    </row>
    <row r="11" spans="1:14" s="841" customFormat="1" ht="39.75" customHeight="1">
      <c r="A11" s="834">
        <v>2110</v>
      </c>
      <c r="B11" s="215" t="s">
        <v>187</v>
      </c>
      <c r="C11" s="829">
        <v>1</v>
      </c>
      <c r="D11" s="829">
        <v>0</v>
      </c>
      <c r="E11" s="837" t="s">
        <v>192</v>
      </c>
      <c r="F11" s="837"/>
      <c r="G11" s="838">
        <f>H11+I11</f>
        <v>212108.511</v>
      </c>
      <c r="H11" s="839">
        <f>H13</f>
        <v>199438.511</v>
      </c>
      <c r="I11" s="839">
        <f>I13</f>
        <v>12670</v>
      </c>
      <c r="J11" s="840"/>
      <c r="K11" s="840"/>
    </row>
    <row r="12" spans="1:14" s="841" customFormat="1" ht="12.75" customHeight="1">
      <c r="A12" s="834"/>
      <c r="B12" s="215"/>
      <c r="C12" s="829"/>
      <c r="D12" s="829"/>
      <c r="E12" s="835" t="s">
        <v>194</v>
      </c>
      <c r="F12" s="835"/>
      <c r="G12" s="838"/>
      <c r="H12" s="838"/>
      <c r="I12" s="839"/>
    </row>
    <row r="13" spans="1:14" ht="12.75" customHeight="1">
      <c r="A13" s="834">
        <v>2111</v>
      </c>
      <c r="B13" s="203" t="s">
        <v>187</v>
      </c>
      <c r="C13" s="842">
        <v>1</v>
      </c>
      <c r="D13" s="842">
        <v>1</v>
      </c>
      <c r="E13" s="835" t="s">
        <v>195</v>
      </c>
      <c r="F13" s="835"/>
      <c r="G13" s="836">
        <f>H13+I13</f>
        <v>212108.511</v>
      </c>
      <c r="H13" s="843">
        <f>SUM(H15:H38)</f>
        <v>199438.511</v>
      </c>
      <c r="I13" s="843">
        <f>SUM(I15:I61)</f>
        <v>12670</v>
      </c>
    </row>
    <row r="14" spans="1:14" ht="26.25" customHeight="1">
      <c r="A14" s="834"/>
      <c r="B14" s="203"/>
      <c r="C14" s="842"/>
      <c r="D14" s="842"/>
      <c r="E14" s="835" t="s">
        <v>989</v>
      </c>
      <c r="F14" s="835"/>
      <c r="G14" s="836"/>
      <c r="H14" s="836"/>
      <c r="I14" s="836"/>
    </row>
    <row r="15" spans="1:14" ht="14.25" customHeight="1">
      <c r="A15" s="834"/>
      <c r="B15" s="203"/>
      <c r="C15" s="842"/>
      <c r="D15" s="842"/>
      <c r="E15" s="844" t="s">
        <v>990</v>
      </c>
      <c r="F15" s="844" t="s">
        <v>700</v>
      </c>
      <c r="G15" s="843">
        <f>H15+I15</f>
        <v>151553.60000000001</v>
      </c>
      <c r="H15" s="843">
        <f>[2]aparat!F34</f>
        <v>151553.60000000001</v>
      </c>
      <c r="I15" s="836"/>
    </row>
    <row r="16" spans="1:14" ht="23.25" customHeight="1">
      <c r="A16" s="834"/>
      <c r="B16" s="203"/>
      <c r="C16" s="842"/>
      <c r="D16" s="842"/>
      <c r="E16" s="844" t="s">
        <v>991</v>
      </c>
      <c r="F16" s="844" t="s">
        <v>702</v>
      </c>
      <c r="G16" s="843">
        <f>H16+I16</f>
        <v>16000</v>
      </c>
      <c r="H16" s="843">
        <f>[2]aparat!F35</f>
        <v>16000</v>
      </c>
      <c r="I16" s="836"/>
    </row>
    <row r="17" spans="1:9" ht="13.5" customHeight="1">
      <c r="A17" s="834"/>
      <c r="B17" s="203"/>
      <c r="C17" s="842"/>
      <c r="D17" s="842"/>
      <c r="E17" s="844" t="s">
        <v>992</v>
      </c>
      <c r="F17" s="844" t="s">
        <v>716</v>
      </c>
      <c r="G17" s="843">
        <f t="shared" ref="G17:G60" si="0">H17+I17</f>
        <v>6860</v>
      </c>
      <c r="H17" s="843">
        <f>[2]aparat!F44</f>
        <v>6860</v>
      </c>
      <c r="I17" s="836"/>
    </row>
    <row r="18" spans="1:9" ht="13.5" customHeight="1">
      <c r="A18" s="834"/>
      <c r="B18" s="203"/>
      <c r="C18" s="842"/>
      <c r="D18" s="842"/>
      <c r="E18" s="835" t="s">
        <v>717</v>
      </c>
      <c r="F18" s="835">
        <v>4213</v>
      </c>
      <c r="G18" s="843">
        <f t="shared" si="0"/>
        <v>657.3</v>
      </c>
      <c r="H18" s="843">
        <f>[2]aparat!F45</f>
        <v>657.3</v>
      </c>
      <c r="I18" s="836"/>
    </row>
    <row r="19" spans="1:9" ht="13.5" customHeight="1">
      <c r="A19" s="834"/>
      <c r="B19" s="203"/>
      <c r="C19" s="842"/>
      <c r="D19" s="842"/>
      <c r="E19" s="835" t="s">
        <v>719</v>
      </c>
      <c r="F19" s="835">
        <v>4214</v>
      </c>
      <c r="G19" s="843">
        <f t="shared" si="0"/>
        <v>1323.6</v>
      </c>
      <c r="H19" s="843">
        <f>[2]aparat!F46</f>
        <v>1323.6</v>
      </c>
      <c r="I19" s="836"/>
    </row>
    <row r="20" spans="1:9" ht="13.5" customHeight="1">
      <c r="A20" s="834"/>
      <c r="B20" s="203"/>
      <c r="C20" s="842"/>
      <c r="D20" s="842"/>
      <c r="E20" s="844" t="s">
        <v>993</v>
      </c>
      <c r="F20" s="844" t="s">
        <v>722</v>
      </c>
      <c r="G20" s="843">
        <f t="shared" si="0"/>
        <v>500</v>
      </c>
      <c r="H20" s="843">
        <f>[2]aparat!F47</f>
        <v>500</v>
      </c>
      <c r="I20" s="836"/>
    </row>
    <row r="21" spans="1:9" ht="13.5" customHeight="1">
      <c r="A21" s="834"/>
      <c r="B21" s="203"/>
      <c r="C21" s="842"/>
      <c r="D21" s="842"/>
      <c r="E21" s="844" t="s">
        <v>994</v>
      </c>
      <c r="F21" s="844" t="s">
        <v>724</v>
      </c>
      <c r="G21" s="843">
        <f t="shared" si="0"/>
        <v>0</v>
      </c>
      <c r="H21" s="843">
        <f>[2]aparat!F48</f>
        <v>0</v>
      </c>
      <c r="I21" s="836"/>
    </row>
    <row r="22" spans="1:9" ht="13.5" customHeight="1">
      <c r="A22" s="834"/>
      <c r="B22" s="203"/>
      <c r="C22" s="842"/>
      <c r="D22" s="842"/>
      <c r="E22" s="835" t="s">
        <v>728</v>
      </c>
      <c r="F22" s="835">
        <v>4221</v>
      </c>
      <c r="G22" s="843">
        <f t="shared" si="0"/>
        <v>1100</v>
      </c>
      <c r="H22" s="843">
        <f>[2]aparat!F51</f>
        <v>1100</v>
      </c>
      <c r="I22" s="836"/>
    </row>
    <row r="23" spans="1:9" ht="13.5" customHeight="1">
      <c r="A23" s="834"/>
      <c r="B23" s="203"/>
      <c r="C23" s="842"/>
      <c r="D23" s="842"/>
      <c r="E23" s="835" t="s">
        <v>729</v>
      </c>
      <c r="F23" s="835">
        <v>4222</v>
      </c>
      <c r="G23" s="843">
        <f t="shared" si="0"/>
        <v>1765</v>
      </c>
      <c r="H23" s="843">
        <f>[2]aparat!F52</f>
        <v>1765</v>
      </c>
      <c r="I23" s="836"/>
    </row>
    <row r="24" spans="1:9" ht="13.5" customHeight="1">
      <c r="A24" s="834"/>
      <c r="B24" s="203"/>
      <c r="C24" s="842"/>
      <c r="D24" s="842"/>
      <c r="E24" s="835" t="s">
        <v>995</v>
      </c>
      <c r="F24" s="835">
        <v>4229</v>
      </c>
      <c r="G24" s="843">
        <f t="shared" si="0"/>
        <v>0</v>
      </c>
      <c r="H24" s="843">
        <f>[2]aparat!F53</f>
        <v>0</v>
      </c>
      <c r="I24" s="836"/>
    </row>
    <row r="25" spans="1:9" ht="13.5" customHeight="1">
      <c r="A25" s="834"/>
      <c r="B25" s="203"/>
      <c r="C25" s="842"/>
      <c r="D25" s="842"/>
      <c r="E25" s="835" t="s">
        <v>736</v>
      </c>
      <c r="F25" s="835">
        <v>4232</v>
      </c>
      <c r="G25" s="843">
        <f t="shared" si="0"/>
        <v>2886</v>
      </c>
      <c r="H25" s="843">
        <f>[2]aparat!F56</f>
        <v>2886</v>
      </c>
      <c r="I25" s="836"/>
    </row>
    <row r="26" spans="1:9" ht="27" customHeight="1">
      <c r="A26" s="834"/>
      <c r="B26" s="203"/>
      <c r="C26" s="842"/>
      <c r="D26" s="842"/>
      <c r="E26" s="835" t="s">
        <v>738</v>
      </c>
      <c r="F26" s="835">
        <v>4233</v>
      </c>
      <c r="G26" s="843">
        <f t="shared" si="0"/>
        <v>139.011</v>
      </c>
      <c r="H26" s="843">
        <f>[2]aparat!F57</f>
        <v>139.011</v>
      </c>
      <c r="I26" s="836"/>
    </row>
    <row r="27" spans="1:9" ht="13.5" customHeight="1">
      <c r="A27" s="834"/>
      <c r="B27" s="203"/>
      <c r="C27" s="842"/>
      <c r="D27" s="842"/>
      <c r="E27" s="835" t="s">
        <v>740</v>
      </c>
      <c r="F27" s="835">
        <v>4234</v>
      </c>
      <c r="G27" s="843">
        <f t="shared" si="0"/>
        <v>700</v>
      </c>
      <c r="H27" s="843">
        <f>[2]aparat!F58</f>
        <v>700</v>
      </c>
      <c r="I27" s="836"/>
    </row>
    <row r="28" spans="1:9" ht="13.5" customHeight="1">
      <c r="A28" s="834"/>
      <c r="B28" s="203"/>
      <c r="C28" s="842"/>
      <c r="D28" s="842"/>
      <c r="E28" s="835" t="s">
        <v>996</v>
      </c>
      <c r="F28" s="835">
        <v>4235</v>
      </c>
      <c r="G28" s="843">
        <f t="shared" si="0"/>
        <v>3000</v>
      </c>
      <c r="H28" s="843">
        <f>[2]aparat!F59</f>
        <v>3000</v>
      </c>
      <c r="I28" s="836"/>
    </row>
    <row r="29" spans="1:9" ht="13.5" customHeight="1">
      <c r="A29" s="834"/>
      <c r="B29" s="203"/>
      <c r="C29" s="842"/>
      <c r="D29" s="842"/>
      <c r="E29" s="835" t="s">
        <v>745</v>
      </c>
      <c r="F29" s="835">
        <v>4237</v>
      </c>
      <c r="G29" s="843">
        <f t="shared" si="0"/>
        <v>3000</v>
      </c>
      <c r="H29" s="843">
        <f>[2]aparat!F61</f>
        <v>3000</v>
      </c>
      <c r="I29" s="836"/>
    </row>
    <row r="30" spans="1:9" ht="13.5" customHeight="1">
      <c r="A30" s="834"/>
      <c r="B30" s="203"/>
      <c r="C30" s="842"/>
      <c r="D30" s="842"/>
      <c r="E30" s="835" t="s">
        <v>997</v>
      </c>
      <c r="F30" s="835">
        <v>4239</v>
      </c>
      <c r="G30" s="843">
        <f t="shared" si="0"/>
        <v>900</v>
      </c>
      <c r="H30" s="843">
        <f>[2]aparat!F62</f>
        <v>900</v>
      </c>
      <c r="I30" s="836"/>
    </row>
    <row r="31" spans="1:9" ht="13.5" customHeight="1">
      <c r="A31" s="834"/>
      <c r="B31" s="203"/>
      <c r="C31" s="842"/>
      <c r="D31" s="842"/>
      <c r="E31" s="835" t="s">
        <v>750</v>
      </c>
      <c r="F31" s="835">
        <v>4241</v>
      </c>
      <c r="G31" s="843">
        <f t="shared" si="0"/>
        <v>1900</v>
      </c>
      <c r="H31" s="843">
        <f>[2]aparat!F64</f>
        <v>1900</v>
      </c>
      <c r="I31" s="836"/>
    </row>
    <row r="32" spans="1:9" ht="13.5" customHeight="1">
      <c r="A32" s="834"/>
      <c r="B32" s="203"/>
      <c r="C32" s="842"/>
      <c r="D32" s="842"/>
      <c r="E32" s="835" t="s">
        <v>998</v>
      </c>
      <c r="F32" s="835"/>
      <c r="G32" s="843">
        <f>H32+I32</f>
        <v>0</v>
      </c>
      <c r="H32" s="843">
        <f>[2]aparat!F66</f>
        <v>0</v>
      </c>
      <c r="I32" s="836"/>
    </row>
    <row r="33" spans="1:9" ht="24.75" customHeight="1">
      <c r="A33" s="834"/>
      <c r="B33" s="203"/>
      <c r="C33" s="842"/>
      <c r="D33" s="842"/>
      <c r="E33" s="835" t="s">
        <v>999</v>
      </c>
      <c r="F33" s="835">
        <v>4252</v>
      </c>
      <c r="G33" s="843">
        <f t="shared" si="0"/>
        <v>1200</v>
      </c>
      <c r="H33" s="843">
        <f>[2]aparat!F67</f>
        <v>1200</v>
      </c>
      <c r="I33" s="836"/>
    </row>
    <row r="34" spans="1:9" ht="12.75" customHeight="1">
      <c r="A34" s="834"/>
      <c r="B34" s="203"/>
      <c r="C34" s="842"/>
      <c r="D34" s="842"/>
      <c r="E34" s="844" t="s">
        <v>1000</v>
      </c>
      <c r="F34" s="844" t="s">
        <v>759</v>
      </c>
      <c r="G34" s="843">
        <f t="shared" si="0"/>
        <v>1350</v>
      </c>
      <c r="H34" s="843">
        <f>[2]aparat!F69</f>
        <v>1350</v>
      </c>
      <c r="I34" s="836"/>
    </row>
    <row r="35" spans="1:9" ht="12.75" customHeight="1">
      <c r="A35" s="834"/>
      <c r="B35" s="203"/>
      <c r="C35" s="842"/>
      <c r="D35" s="842"/>
      <c r="E35" s="844" t="s">
        <v>764</v>
      </c>
      <c r="F35" s="844" t="s">
        <v>765</v>
      </c>
      <c r="G35" s="843">
        <f t="shared" si="0"/>
        <v>2314</v>
      </c>
      <c r="H35" s="843">
        <f>[2]aparat!F71</f>
        <v>2314</v>
      </c>
      <c r="I35" s="836"/>
    </row>
    <row r="36" spans="1:9" ht="13.5" customHeight="1">
      <c r="A36" s="834"/>
      <c r="B36" s="203"/>
      <c r="C36" s="842"/>
      <c r="D36" s="842"/>
      <c r="E36" s="844" t="s">
        <v>770</v>
      </c>
      <c r="F36" s="844" t="s">
        <v>771</v>
      </c>
      <c r="G36" s="843">
        <f t="shared" si="0"/>
        <v>990</v>
      </c>
      <c r="H36" s="843">
        <f>[2]aparat!F74</f>
        <v>990</v>
      </c>
      <c r="I36" s="836"/>
    </row>
    <row r="37" spans="1:9" ht="12" customHeight="1">
      <c r="A37" s="834"/>
      <c r="B37" s="203"/>
      <c r="C37" s="842"/>
      <c r="D37" s="842"/>
      <c r="E37" s="844" t="s">
        <v>772</v>
      </c>
      <c r="F37" s="844" t="s">
        <v>773</v>
      </c>
      <c r="G37" s="843">
        <f t="shared" si="0"/>
        <v>1200</v>
      </c>
      <c r="H37" s="843">
        <f>[2]aparat!F75</f>
        <v>1200</v>
      </c>
      <c r="I37" s="836"/>
    </row>
    <row r="38" spans="1:9" ht="11.25" customHeight="1">
      <c r="A38" s="834"/>
      <c r="B38" s="203"/>
      <c r="C38" s="842"/>
      <c r="D38" s="842"/>
      <c r="E38" s="844" t="s">
        <v>1001</v>
      </c>
      <c r="F38" s="844" t="s">
        <v>865</v>
      </c>
      <c r="G38" s="843">
        <f t="shared" si="0"/>
        <v>100</v>
      </c>
      <c r="H38" s="843">
        <f>[2]aparat!F136</f>
        <v>100</v>
      </c>
      <c r="I38" s="836"/>
    </row>
    <row r="39" spans="1:9" ht="11.25" customHeight="1">
      <c r="A39" s="834"/>
      <c r="B39" s="203"/>
      <c r="C39" s="842"/>
      <c r="D39" s="842"/>
      <c r="E39" s="845" t="s">
        <v>1002</v>
      </c>
      <c r="F39" s="844" t="s">
        <v>897</v>
      </c>
      <c r="G39" s="843">
        <f>H39+I39</f>
        <v>0</v>
      </c>
      <c r="H39" s="843"/>
      <c r="I39" s="836">
        <f>[2]aparat!F154</f>
        <v>0</v>
      </c>
    </row>
    <row r="40" spans="1:9" ht="14.25" customHeight="1">
      <c r="A40" s="834"/>
      <c r="B40" s="203"/>
      <c r="C40" s="842"/>
      <c r="D40" s="842"/>
      <c r="E40" s="844" t="s">
        <v>1003</v>
      </c>
      <c r="F40" s="844" t="s">
        <v>899</v>
      </c>
      <c r="G40" s="836">
        <f>H40+I40</f>
        <v>3135</v>
      </c>
      <c r="H40" s="836"/>
      <c r="I40" s="836">
        <f>[2]aparat!F155</f>
        <v>3135</v>
      </c>
    </row>
    <row r="41" spans="1:9" ht="14.25" customHeight="1">
      <c r="A41" s="834"/>
      <c r="B41" s="203"/>
      <c r="C41" s="842"/>
      <c r="D41" s="842"/>
      <c r="E41" s="844" t="s">
        <v>1004</v>
      </c>
      <c r="F41" s="844" t="s">
        <v>901</v>
      </c>
      <c r="G41" s="836">
        <f>H41+I41</f>
        <v>0</v>
      </c>
      <c r="H41" s="836"/>
      <c r="I41" s="836">
        <f>[2]aparat!F156</f>
        <v>0</v>
      </c>
    </row>
    <row r="42" spans="1:9" ht="14.25" customHeight="1">
      <c r="A42" s="834"/>
      <c r="B42" s="203"/>
      <c r="C42" s="842"/>
      <c r="D42" s="842"/>
      <c r="E42" s="844" t="s">
        <v>1005</v>
      </c>
      <c r="F42" s="844" t="s">
        <v>894</v>
      </c>
      <c r="G42" s="836">
        <f>H42+I42</f>
        <v>9135</v>
      </c>
      <c r="H42" s="836"/>
      <c r="I42" s="836">
        <f>[2]aparat!F153</f>
        <v>9135</v>
      </c>
    </row>
    <row r="43" spans="1:9" ht="11.25" hidden="1" customHeight="1">
      <c r="A43" s="834">
        <v>2112</v>
      </c>
      <c r="B43" s="203" t="s">
        <v>187</v>
      </c>
      <c r="C43" s="842">
        <v>1</v>
      </c>
      <c r="D43" s="842">
        <v>2</v>
      </c>
      <c r="E43" s="835" t="s">
        <v>197</v>
      </c>
      <c r="F43" s="835"/>
      <c r="G43" s="836">
        <f t="shared" si="0"/>
        <v>0</v>
      </c>
      <c r="H43" s="836"/>
      <c r="I43" s="836"/>
    </row>
    <row r="44" spans="1:9" ht="11.25" hidden="1" customHeight="1">
      <c r="A44" s="834"/>
      <c r="B44" s="203"/>
      <c r="C44" s="842"/>
      <c r="D44" s="842"/>
      <c r="E44" s="835" t="s">
        <v>989</v>
      </c>
      <c r="F44" s="835"/>
      <c r="G44" s="836">
        <f t="shared" si="0"/>
        <v>0</v>
      </c>
      <c r="H44" s="836"/>
      <c r="I44" s="836"/>
    </row>
    <row r="45" spans="1:9" ht="11.25" hidden="1" customHeight="1">
      <c r="A45" s="834"/>
      <c r="B45" s="203"/>
      <c r="C45" s="842"/>
      <c r="D45" s="842"/>
      <c r="E45" s="835" t="s">
        <v>1006</v>
      </c>
      <c r="F45" s="835"/>
      <c r="G45" s="836">
        <f t="shared" si="0"/>
        <v>0</v>
      </c>
      <c r="H45" s="836"/>
      <c r="I45" s="836"/>
    </row>
    <row r="46" spans="1:9" ht="11.25" hidden="1" customHeight="1">
      <c r="A46" s="834"/>
      <c r="B46" s="203"/>
      <c r="C46" s="842"/>
      <c r="D46" s="842"/>
      <c r="E46" s="835" t="s">
        <v>1006</v>
      </c>
      <c r="F46" s="835"/>
      <c r="G46" s="836">
        <f t="shared" si="0"/>
        <v>0</v>
      </c>
      <c r="H46" s="836"/>
      <c r="I46" s="836"/>
    </row>
    <row r="47" spans="1:9" ht="11.25" hidden="1" customHeight="1">
      <c r="A47" s="834">
        <v>2113</v>
      </c>
      <c r="B47" s="203" t="s">
        <v>187</v>
      </c>
      <c r="C47" s="842">
        <v>1</v>
      </c>
      <c r="D47" s="842">
        <v>3</v>
      </c>
      <c r="E47" s="835" t="s">
        <v>199</v>
      </c>
      <c r="F47" s="835"/>
      <c r="G47" s="836">
        <f t="shared" si="0"/>
        <v>0</v>
      </c>
      <c r="H47" s="836"/>
      <c r="I47" s="836"/>
    </row>
    <row r="48" spans="1:9" ht="11.25" hidden="1" customHeight="1">
      <c r="A48" s="834"/>
      <c r="B48" s="203"/>
      <c r="C48" s="842"/>
      <c r="D48" s="842"/>
      <c r="E48" s="835" t="s">
        <v>989</v>
      </c>
      <c r="F48" s="835"/>
      <c r="G48" s="836">
        <f t="shared" si="0"/>
        <v>0</v>
      </c>
      <c r="H48" s="836"/>
      <c r="I48" s="836"/>
    </row>
    <row r="49" spans="1:9" ht="11.25" hidden="1" customHeight="1">
      <c r="A49" s="834"/>
      <c r="B49" s="203"/>
      <c r="C49" s="842"/>
      <c r="D49" s="842"/>
      <c r="E49" s="835" t="s">
        <v>1006</v>
      </c>
      <c r="F49" s="835"/>
      <c r="G49" s="836">
        <f t="shared" si="0"/>
        <v>0</v>
      </c>
      <c r="H49" s="836"/>
      <c r="I49" s="836"/>
    </row>
    <row r="50" spans="1:9" ht="11.25" hidden="1" customHeight="1">
      <c r="A50" s="834"/>
      <c r="B50" s="203"/>
      <c r="C50" s="842"/>
      <c r="D50" s="842"/>
      <c r="E50" s="835" t="s">
        <v>1006</v>
      </c>
      <c r="F50" s="835"/>
      <c r="G50" s="836">
        <f t="shared" si="0"/>
        <v>0</v>
      </c>
      <c r="H50" s="836"/>
      <c r="I50" s="836"/>
    </row>
    <row r="51" spans="1:9" ht="11.25" hidden="1" customHeight="1">
      <c r="A51" s="834">
        <v>2120</v>
      </c>
      <c r="B51" s="215" t="s">
        <v>187</v>
      </c>
      <c r="C51" s="829">
        <v>2</v>
      </c>
      <c r="D51" s="829">
        <v>0</v>
      </c>
      <c r="E51" s="837" t="s">
        <v>201</v>
      </c>
      <c r="F51" s="837"/>
      <c r="G51" s="836">
        <f t="shared" si="0"/>
        <v>0</v>
      </c>
      <c r="H51" s="836"/>
      <c r="I51" s="836"/>
    </row>
    <row r="52" spans="1:9" s="841" customFormat="1" ht="11.25" hidden="1" customHeight="1">
      <c r="A52" s="834"/>
      <c r="B52" s="215"/>
      <c r="C52" s="829"/>
      <c r="D52" s="829"/>
      <c r="E52" s="835" t="s">
        <v>194</v>
      </c>
      <c r="F52" s="835"/>
      <c r="G52" s="836">
        <f t="shared" si="0"/>
        <v>0</v>
      </c>
      <c r="H52" s="838"/>
      <c r="I52" s="838"/>
    </row>
    <row r="53" spans="1:9" ht="11.25" hidden="1" customHeight="1">
      <c r="A53" s="834">
        <v>2121</v>
      </c>
      <c r="B53" s="203" t="s">
        <v>187</v>
      </c>
      <c r="C53" s="842">
        <v>2</v>
      </c>
      <c r="D53" s="842">
        <v>1</v>
      </c>
      <c r="E53" s="846" t="s">
        <v>203</v>
      </c>
      <c r="F53" s="846"/>
      <c r="G53" s="836">
        <f t="shared" si="0"/>
        <v>0</v>
      </c>
      <c r="H53" s="836"/>
      <c r="I53" s="836"/>
    </row>
    <row r="54" spans="1:9" ht="11.25" hidden="1" customHeight="1">
      <c r="A54" s="834"/>
      <c r="B54" s="203"/>
      <c r="C54" s="842"/>
      <c r="D54" s="842"/>
      <c r="E54" s="835" t="s">
        <v>989</v>
      </c>
      <c r="F54" s="835"/>
      <c r="G54" s="836">
        <f t="shared" si="0"/>
        <v>0</v>
      </c>
      <c r="H54" s="836"/>
      <c r="I54" s="836"/>
    </row>
    <row r="55" spans="1:9" ht="11.25" hidden="1" customHeight="1">
      <c r="A55" s="834"/>
      <c r="B55" s="203"/>
      <c r="C55" s="842"/>
      <c r="D55" s="842"/>
      <c r="E55" s="835" t="s">
        <v>1006</v>
      </c>
      <c r="F55" s="835"/>
      <c r="G55" s="836">
        <f t="shared" si="0"/>
        <v>0</v>
      </c>
      <c r="H55" s="836"/>
      <c r="I55" s="836"/>
    </row>
    <row r="56" spans="1:9" ht="11.25" hidden="1" customHeight="1">
      <c r="A56" s="834"/>
      <c r="B56" s="203"/>
      <c r="C56" s="842"/>
      <c r="D56" s="842"/>
      <c r="E56" s="835" t="s">
        <v>1006</v>
      </c>
      <c r="F56" s="835"/>
      <c r="G56" s="836">
        <f t="shared" si="0"/>
        <v>0</v>
      </c>
      <c r="H56" s="836"/>
      <c r="I56" s="836"/>
    </row>
    <row r="57" spans="1:9" ht="11.25" hidden="1" customHeight="1">
      <c r="A57" s="834">
        <v>2122</v>
      </c>
      <c r="B57" s="203" t="s">
        <v>187</v>
      </c>
      <c r="C57" s="842">
        <v>2</v>
      </c>
      <c r="D57" s="842">
        <v>2</v>
      </c>
      <c r="E57" s="835" t="s">
        <v>205</v>
      </c>
      <c r="F57" s="835"/>
      <c r="G57" s="836">
        <f t="shared" si="0"/>
        <v>0</v>
      </c>
      <c r="H57" s="836"/>
      <c r="I57" s="836"/>
    </row>
    <row r="58" spans="1:9" ht="11.25" hidden="1" customHeight="1">
      <c r="A58" s="834"/>
      <c r="B58" s="203"/>
      <c r="C58" s="842"/>
      <c r="D58" s="842"/>
      <c r="E58" s="835" t="s">
        <v>989</v>
      </c>
      <c r="F58" s="835"/>
      <c r="G58" s="836">
        <f t="shared" si="0"/>
        <v>0</v>
      </c>
      <c r="H58" s="836"/>
      <c r="I58" s="836"/>
    </row>
    <row r="59" spans="1:9" ht="11.25" hidden="1" customHeight="1">
      <c r="A59" s="834"/>
      <c r="B59" s="203"/>
      <c r="C59" s="842"/>
      <c r="D59" s="842"/>
      <c r="E59" s="835" t="s">
        <v>1006</v>
      </c>
      <c r="F59" s="835"/>
      <c r="G59" s="836">
        <f t="shared" si="0"/>
        <v>0</v>
      </c>
      <c r="H59" s="836"/>
      <c r="I59" s="836"/>
    </row>
    <row r="60" spans="1:9" ht="11.25" hidden="1" customHeight="1">
      <c r="A60" s="834"/>
      <c r="B60" s="203"/>
      <c r="C60" s="842"/>
      <c r="D60" s="842"/>
      <c r="E60" s="835" t="s">
        <v>1006</v>
      </c>
      <c r="F60" s="835"/>
      <c r="G60" s="836">
        <f t="shared" si="0"/>
        <v>0</v>
      </c>
      <c r="H60" s="836"/>
      <c r="I60" s="836"/>
    </row>
    <row r="61" spans="1:9" ht="11.25" customHeight="1">
      <c r="A61" s="834"/>
      <c r="B61" s="203"/>
      <c r="C61" s="842"/>
      <c r="D61" s="842"/>
      <c r="E61" s="835" t="s">
        <v>1007</v>
      </c>
      <c r="F61" s="835">
        <v>5134</v>
      </c>
      <c r="G61" s="836">
        <f>I61+H61</f>
        <v>400</v>
      </c>
      <c r="H61" s="836"/>
      <c r="I61" s="836">
        <f>[2]aparat!F160</f>
        <v>400</v>
      </c>
    </row>
    <row r="62" spans="1:9" ht="11.25" hidden="1" customHeight="1">
      <c r="A62" s="834"/>
      <c r="B62" s="203"/>
      <c r="C62" s="842"/>
      <c r="D62" s="842"/>
      <c r="E62" s="835"/>
      <c r="F62" s="835"/>
      <c r="G62" s="836"/>
      <c r="H62" s="836"/>
      <c r="I62" s="836"/>
    </row>
    <row r="63" spans="1:9" ht="12.75" customHeight="1">
      <c r="A63" s="834">
        <v>2130</v>
      </c>
      <c r="B63" s="215" t="s">
        <v>187</v>
      </c>
      <c r="C63" s="829">
        <v>3</v>
      </c>
      <c r="D63" s="829">
        <v>0</v>
      </c>
      <c r="E63" s="837" t="s">
        <v>207</v>
      </c>
      <c r="F63" s="837"/>
      <c r="G63" s="836">
        <f>H63+I63</f>
        <v>3327</v>
      </c>
      <c r="H63" s="836">
        <f>H65+H69+H73</f>
        <v>3327</v>
      </c>
      <c r="I63" s="836"/>
    </row>
    <row r="64" spans="1:9" s="841" customFormat="1" ht="15.75">
      <c r="A64" s="834"/>
      <c r="B64" s="215"/>
      <c r="C64" s="829"/>
      <c r="D64" s="829"/>
      <c r="E64" s="835" t="s">
        <v>194</v>
      </c>
      <c r="F64" s="835"/>
      <c r="G64" s="838"/>
      <c r="H64" s="838"/>
      <c r="I64" s="838"/>
    </row>
    <row r="65" spans="1:9" ht="27" hidden="1">
      <c r="A65" s="834">
        <v>2131</v>
      </c>
      <c r="B65" s="203" t="s">
        <v>187</v>
      </c>
      <c r="C65" s="842">
        <v>3</v>
      </c>
      <c r="D65" s="842">
        <v>1</v>
      </c>
      <c r="E65" s="835" t="s">
        <v>209</v>
      </c>
      <c r="F65" s="835"/>
      <c r="G65" s="836"/>
      <c r="H65" s="836"/>
      <c r="I65" s="836"/>
    </row>
    <row r="66" spans="1:9" ht="40.5" hidden="1">
      <c r="A66" s="834"/>
      <c r="B66" s="203"/>
      <c r="C66" s="842"/>
      <c r="D66" s="842"/>
      <c r="E66" s="835" t="s">
        <v>989</v>
      </c>
      <c r="F66" s="835"/>
      <c r="G66" s="836"/>
      <c r="H66" s="836"/>
      <c r="I66" s="836"/>
    </row>
    <row r="67" spans="1:9" ht="15.75" hidden="1">
      <c r="A67" s="834"/>
      <c r="B67" s="203"/>
      <c r="C67" s="842"/>
      <c r="D67" s="842"/>
      <c r="E67" s="835" t="s">
        <v>1006</v>
      </c>
      <c r="F67" s="835"/>
      <c r="G67" s="836"/>
      <c r="H67" s="836"/>
      <c r="I67" s="836"/>
    </row>
    <row r="68" spans="1:9" ht="15.75" hidden="1">
      <c r="A68" s="834"/>
      <c r="B68" s="203"/>
      <c r="C68" s="842"/>
      <c r="D68" s="842"/>
      <c r="E68" s="835" t="s">
        <v>1006</v>
      </c>
      <c r="F68" s="835"/>
      <c r="G68" s="836"/>
      <c r="H68" s="836"/>
      <c r="I68" s="836"/>
    </row>
    <row r="69" spans="1:9" ht="14.25" hidden="1" customHeight="1">
      <c r="A69" s="834">
        <v>2132</v>
      </c>
      <c r="B69" s="203" t="s">
        <v>187</v>
      </c>
      <c r="C69" s="842">
        <v>3</v>
      </c>
      <c r="D69" s="842">
        <v>2</v>
      </c>
      <c r="E69" s="835" t="s">
        <v>211</v>
      </c>
      <c r="F69" s="835"/>
      <c r="G69" s="836"/>
      <c r="H69" s="836"/>
      <c r="I69" s="836"/>
    </row>
    <row r="70" spans="1:9" ht="40.5" hidden="1">
      <c r="A70" s="834"/>
      <c r="B70" s="203"/>
      <c r="C70" s="842"/>
      <c r="D70" s="842"/>
      <c r="E70" s="835" t="s">
        <v>989</v>
      </c>
      <c r="F70" s="835"/>
      <c r="G70" s="836"/>
      <c r="H70" s="836"/>
      <c r="I70" s="836"/>
    </row>
    <row r="71" spans="1:9" ht="15.75" hidden="1">
      <c r="A71" s="834"/>
      <c r="B71" s="203"/>
      <c r="C71" s="842"/>
      <c r="D71" s="842"/>
      <c r="E71" s="835" t="s">
        <v>1006</v>
      </c>
      <c r="F71" s="835"/>
      <c r="G71" s="836"/>
      <c r="H71" s="836"/>
      <c r="I71" s="836"/>
    </row>
    <row r="72" spans="1:9" ht="15.75" hidden="1">
      <c r="A72" s="834"/>
      <c r="B72" s="203"/>
      <c r="C72" s="842"/>
      <c r="D72" s="842"/>
      <c r="E72" s="835" t="s">
        <v>1006</v>
      </c>
      <c r="F72" s="835"/>
      <c r="G72" s="836"/>
      <c r="H72" s="836"/>
      <c r="I72" s="836"/>
    </row>
    <row r="73" spans="1:9" ht="13.5" customHeight="1">
      <c r="A73" s="834">
        <v>2133</v>
      </c>
      <c r="B73" s="203" t="s">
        <v>187</v>
      </c>
      <c r="C73" s="842">
        <v>3</v>
      </c>
      <c r="D73" s="842">
        <v>3</v>
      </c>
      <c r="E73" s="835" t="s">
        <v>213</v>
      </c>
      <c r="F73" s="835"/>
      <c r="G73" s="836">
        <f>H73+I73</f>
        <v>3327</v>
      </c>
      <c r="H73" s="836">
        <f>H75+H76+H77+H79+H80+H81+H82+H83+H78</f>
        <v>3327</v>
      </c>
      <c r="I73" s="836"/>
    </row>
    <row r="74" spans="1:9" ht="27" customHeight="1">
      <c r="A74" s="834"/>
      <c r="B74" s="203"/>
      <c r="C74" s="842"/>
      <c r="D74" s="842"/>
      <c r="E74" s="835" t="s">
        <v>989</v>
      </c>
      <c r="F74" s="835"/>
      <c r="G74" s="836"/>
      <c r="H74" s="836"/>
      <c r="I74" s="836"/>
    </row>
    <row r="75" spans="1:9" ht="13.5" customHeight="1">
      <c r="A75" s="834"/>
      <c r="B75" s="203"/>
      <c r="C75" s="842"/>
      <c r="D75" s="842"/>
      <c r="E75" s="835" t="s">
        <v>699</v>
      </c>
      <c r="F75" s="835">
        <v>4111</v>
      </c>
      <c r="G75" s="843">
        <f t="shared" ref="G75:G83" si="1">H75+I75</f>
        <v>2300</v>
      </c>
      <c r="H75" s="843">
        <f>'[2]zags '!F34</f>
        <v>2300</v>
      </c>
      <c r="I75" s="836"/>
    </row>
    <row r="76" spans="1:9" ht="13.5" customHeight="1">
      <c r="A76" s="834"/>
      <c r="B76" s="203"/>
      <c r="C76" s="842"/>
      <c r="D76" s="842"/>
      <c r="E76" s="835" t="s">
        <v>1008</v>
      </c>
      <c r="F76" s="835">
        <v>4212</v>
      </c>
      <c r="G76" s="843">
        <f t="shared" si="1"/>
        <v>0</v>
      </c>
      <c r="H76" s="843">
        <f>'[2]zags '!F44</f>
        <v>0</v>
      </c>
      <c r="I76" s="836"/>
    </row>
    <row r="77" spans="1:9" ht="15.75" customHeight="1">
      <c r="A77" s="834"/>
      <c r="B77" s="203"/>
      <c r="C77" s="842"/>
      <c r="D77" s="842"/>
      <c r="E77" s="835" t="s">
        <v>719</v>
      </c>
      <c r="F77" s="835">
        <v>4214</v>
      </c>
      <c r="G77" s="836">
        <f t="shared" si="1"/>
        <v>156</v>
      </c>
      <c r="H77" s="836">
        <f>'[2]zags '!F46</f>
        <v>156</v>
      </c>
      <c r="I77" s="836"/>
    </row>
    <row r="78" spans="1:9" ht="15.75" customHeight="1">
      <c r="A78" s="834"/>
      <c r="B78" s="203"/>
      <c r="C78" s="842"/>
      <c r="D78" s="842"/>
      <c r="E78" s="835" t="s">
        <v>997</v>
      </c>
      <c r="F78" s="835">
        <v>4239</v>
      </c>
      <c r="G78" s="843">
        <f t="shared" si="1"/>
        <v>0</v>
      </c>
      <c r="H78" s="843">
        <f>'[2]zags '!F62</f>
        <v>0</v>
      </c>
      <c r="I78" s="843"/>
    </row>
    <row r="79" spans="1:9" ht="18" customHeight="1">
      <c r="A79" s="834"/>
      <c r="B79" s="203"/>
      <c r="C79" s="842"/>
      <c r="D79" s="842"/>
      <c r="E79" s="847" t="s">
        <v>755</v>
      </c>
      <c r="F79" s="848" t="s">
        <v>756</v>
      </c>
      <c r="G79" s="843">
        <f t="shared" si="1"/>
        <v>0</v>
      </c>
      <c r="H79" s="843">
        <f>'[2]zags '!F67</f>
        <v>0</v>
      </c>
      <c r="I79" s="843"/>
    </row>
    <row r="80" spans="1:9" ht="13.5" customHeight="1">
      <c r="A80" s="834"/>
      <c r="B80" s="203"/>
      <c r="C80" s="842"/>
      <c r="D80" s="842"/>
      <c r="E80" s="835" t="s">
        <v>758</v>
      </c>
      <c r="F80" s="835">
        <v>4261</v>
      </c>
      <c r="G80" s="843">
        <f t="shared" si="1"/>
        <v>43</v>
      </c>
      <c r="H80" s="843">
        <f>'[2]zags '!F69</f>
        <v>43</v>
      </c>
      <c r="I80" s="843"/>
    </row>
    <row r="81" spans="1:9" ht="12.75" customHeight="1">
      <c r="A81" s="834"/>
      <c r="B81" s="203"/>
      <c r="C81" s="842"/>
      <c r="D81" s="842"/>
      <c r="E81" s="835" t="s">
        <v>770</v>
      </c>
      <c r="F81" s="835">
        <v>4267</v>
      </c>
      <c r="G81" s="843">
        <f t="shared" si="1"/>
        <v>0</v>
      </c>
      <c r="H81" s="843">
        <f>'[2]zags '!F75</f>
        <v>0</v>
      </c>
      <c r="I81" s="843"/>
    </row>
    <row r="82" spans="1:9" ht="12.75" customHeight="1">
      <c r="A82" s="834"/>
      <c r="B82" s="203"/>
      <c r="C82" s="842"/>
      <c r="D82" s="842"/>
      <c r="E82" s="835" t="s">
        <v>772</v>
      </c>
      <c r="F82" s="835">
        <v>4269</v>
      </c>
      <c r="G82" s="843">
        <f t="shared" si="1"/>
        <v>0</v>
      </c>
      <c r="H82" s="843">
        <f>'[2]zags '!F76</f>
        <v>0</v>
      </c>
      <c r="I82" s="843"/>
    </row>
    <row r="83" spans="1:9" ht="12.75" customHeight="1">
      <c r="A83" s="834"/>
      <c r="B83" s="203"/>
      <c r="C83" s="842"/>
      <c r="D83" s="842"/>
      <c r="E83" s="835" t="s">
        <v>736</v>
      </c>
      <c r="F83" s="835">
        <v>4232</v>
      </c>
      <c r="G83" s="843">
        <f t="shared" si="1"/>
        <v>828</v>
      </c>
      <c r="H83" s="843">
        <f>'[2]վեկտոր պլյուս'!F56</f>
        <v>828</v>
      </c>
      <c r="I83" s="843"/>
    </row>
    <row r="84" spans="1:9" ht="21" hidden="1" customHeight="1">
      <c r="A84" s="834">
        <v>2140</v>
      </c>
      <c r="B84" s="215" t="s">
        <v>187</v>
      </c>
      <c r="C84" s="829">
        <v>4</v>
      </c>
      <c r="D84" s="829">
        <v>0</v>
      </c>
      <c r="E84" s="837" t="s">
        <v>215</v>
      </c>
      <c r="F84" s="837"/>
      <c r="G84" s="843"/>
      <c r="H84" s="843"/>
      <c r="I84" s="843"/>
    </row>
    <row r="85" spans="1:9" s="841" customFormat="1" ht="15.75" hidden="1">
      <c r="A85" s="834"/>
      <c r="B85" s="215"/>
      <c r="C85" s="829"/>
      <c r="D85" s="829"/>
      <c r="E85" s="835" t="s">
        <v>194</v>
      </c>
      <c r="F85" s="835"/>
      <c r="G85" s="839"/>
      <c r="H85" s="839"/>
      <c r="I85" s="839"/>
    </row>
    <row r="86" spans="1:9" ht="15.75" hidden="1">
      <c r="A86" s="834">
        <v>2141</v>
      </c>
      <c r="B86" s="203" t="s">
        <v>187</v>
      </c>
      <c r="C86" s="842">
        <v>4</v>
      </c>
      <c r="D86" s="842">
        <v>1</v>
      </c>
      <c r="E86" s="835" t="s">
        <v>217</v>
      </c>
      <c r="F86" s="835"/>
      <c r="G86" s="843"/>
      <c r="H86" s="843"/>
      <c r="I86" s="843"/>
    </row>
    <row r="87" spans="1:9" ht="40.5" hidden="1">
      <c r="A87" s="834"/>
      <c r="B87" s="203"/>
      <c r="C87" s="842"/>
      <c r="D87" s="842"/>
      <c r="E87" s="835" t="s">
        <v>989</v>
      </c>
      <c r="F87" s="835"/>
      <c r="G87" s="843"/>
      <c r="H87" s="843"/>
      <c r="I87" s="843"/>
    </row>
    <row r="88" spans="1:9" ht="15.75" hidden="1">
      <c r="A88" s="834"/>
      <c r="B88" s="203"/>
      <c r="C88" s="842"/>
      <c r="D88" s="842"/>
      <c r="E88" s="835" t="s">
        <v>1006</v>
      </c>
      <c r="F88" s="835"/>
      <c r="G88" s="843"/>
      <c r="H88" s="843"/>
      <c r="I88" s="843"/>
    </row>
    <row r="89" spans="1:9" ht="15.75" hidden="1">
      <c r="A89" s="834"/>
      <c r="B89" s="203"/>
      <c r="C89" s="842"/>
      <c r="D89" s="842"/>
      <c r="E89" s="835" t="s">
        <v>1006</v>
      </c>
      <c r="F89" s="835"/>
      <c r="G89" s="843"/>
      <c r="H89" s="843"/>
      <c r="I89" s="843"/>
    </row>
    <row r="90" spans="1:9" ht="31.5" hidden="1" customHeight="1">
      <c r="A90" s="834">
        <v>2150</v>
      </c>
      <c r="B90" s="215" t="s">
        <v>187</v>
      </c>
      <c r="C90" s="829">
        <v>5</v>
      </c>
      <c r="D90" s="829">
        <v>0</v>
      </c>
      <c r="E90" s="837" t="s">
        <v>220</v>
      </c>
      <c r="F90" s="837"/>
      <c r="G90" s="843"/>
      <c r="H90" s="843"/>
      <c r="I90" s="843"/>
    </row>
    <row r="91" spans="1:9" s="841" customFormat="1" ht="10.5" hidden="1" customHeight="1">
      <c r="A91" s="834"/>
      <c r="B91" s="215"/>
      <c r="C91" s="829"/>
      <c r="D91" s="829"/>
      <c r="E91" s="835" t="s">
        <v>194</v>
      </c>
      <c r="F91" s="835"/>
      <c r="G91" s="839"/>
      <c r="H91" s="839"/>
      <c r="I91" s="839"/>
    </row>
    <row r="92" spans="1:9" ht="40.5" hidden="1">
      <c r="A92" s="834">
        <v>2151</v>
      </c>
      <c r="B92" s="203" t="s">
        <v>187</v>
      </c>
      <c r="C92" s="842">
        <v>5</v>
      </c>
      <c r="D92" s="842">
        <v>1</v>
      </c>
      <c r="E92" s="835" t="s">
        <v>222</v>
      </c>
      <c r="F92" s="835"/>
      <c r="G92" s="843"/>
      <c r="H92" s="843"/>
      <c r="I92" s="843"/>
    </row>
    <row r="93" spans="1:9" ht="40.5" hidden="1">
      <c r="A93" s="834"/>
      <c r="B93" s="203"/>
      <c r="C93" s="842"/>
      <c r="D93" s="842"/>
      <c r="E93" s="835" t="s">
        <v>989</v>
      </c>
      <c r="F93" s="835"/>
      <c r="G93" s="843"/>
      <c r="H93" s="843"/>
      <c r="I93" s="843"/>
    </row>
    <row r="94" spans="1:9" ht="15.75" hidden="1">
      <c r="A94" s="834"/>
      <c r="B94" s="203"/>
      <c r="C94" s="842"/>
      <c r="D94" s="842"/>
      <c r="E94" s="835" t="s">
        <v>1006</v>
      </c>
      <c r="F94" s="835"/>
      <c r="G94" s="843"/>
      <c r="H94" s="843"/>
      <c r="I94" s="843"/>
    </row>
    <row r="95" spans="1:9" ht="15.75" hidden="1">
      <c r="A95" s="834"/>
      <c r="B95" s="203"/>
      <c r="C95" s="842"/>
      <c r="D95" s="842"/>
      <c r="E95" s="835" t="s">
        <v>1006</v>
      </c>
      <c r="F95" s="835"/>
      <c r="G95" s="843"/>
      <c r="H95" s="843"/>
      <c r="I95" s="843"/>
    </row>
    <row r="96" spans="1:9" ht="24.75" customHeight="1">
      <c r="A96" s="834">
        <v>2160</v>
      </c>
      <c r="B96" s="215" t="s">
        <v>187</v>
      </c>
      <c r="C96" s="829">
        <v>6</v>
      </c>
      <c r="D96" s="829">
        <v>0</v>
      </c>
      <c r="E96" s="837" t="s">
        <v>225</v>
      </c>
      <c r="F96" s="837"/>
      <c r="G96" s="843">
        <f>H96+I96</f>
        <v>94100.767000000007</v>
      </c>
      <c r="H96" s="843">
        <f>H98</f>
        <v>88950.767000000007</v>
      </c>
      <c r="I96" s="843">
        <f>I98</f>
        <v>5150</v>
      </c>
    </row>
    <row r="97" spans="1:9" s="841" customFormat="1" ht="13.5" customHeight="1">
      <c r="A97" s="834"/>
      <c r="B97" s="215"/>
      <c r="C97" s="829"/>
      <c r="D97" s="829"/>
      <c r="E97" s="835" t="s">
        <v>194</v>
      </c>
      <c r="F97" s="835"/>
      <c r="G97" s="838"/>
      <c r="H97" s="838"/>
      <c r="I97" s="838"/>
    </row>
    <row r="98" spans="1:9" ht="25.5" customHeight="1">
      <c r="A98" s="834">
        <v>2161</v>
      </c>
      <c r="B98" s="203" t="s">
        <v>187</v>
      </c>
      <c r="C98" s="842">
        <v>6</v>
      </c>
      <c r="D98" s="842">
        <v>1</v>
      </c>
      <c r="E98" s="835" t="s">
        <v>227</v>
      </c>
      <c r="F98" s="835"/>
      <c r="G98" s="843">
        <f>H98+I98</f>
        <v>94100.767000000007</v>
      </c>
      <c r="H98" s="843">
        <f>SUM(H99:H117)</f>
        <v>88950.767000000007</v>
      </c>
      <c r="I98" s="843">
        <f>I113+I112+I117+I114+I115+I116+I111</f>
        <v>5150</v>
      </c>
    </row>
    <row r="99" spans="1:9" ht="24" customHeight="1">
      <c r="A99" s="834"/>
      <c r="B99" s="203"/>
      <c r="C99" s="842"/>
      <c r="D99" s="842"/>
      <c r="E99" s="849" t="s">
        <v>989</v>
      </c>
      <c r="F99" s="835"/>
      <c r="G99" s="843"/>
      <c r="H99" s="843"/>
      <c r="I99" s="843"/>
    </row>
    <row r="100" spans="1:9" ht="12.75" customHeight="1">
      <c r="A100" s="834"/>
      <c r="B100" s="203"/>
      <c r="C100" s="842"/>
      <c r="D100" s="842"/>
      <c r="E100" s="835" t="s">
        <v>1008</v>
      </c>
      <c r="F100" s="835">
        <v>4212</v>
      </c>
      <c r="G100" s="843">
        <f t="shared" ref="G100:G117" si="2">H100+I100</f>
        <v>468</v>
      </c>
      <c r="H100" s="843">
        <f>[2]turq!F44</f>
        <v>468</v>
      </c>
      <c r="I100" s="843"/>
    </row>
    <row r="101" spans="1:9" ht="12.75" customHeight="1">
      <c r="A101" s="834"/>
      <c r="B101" s="203"/>
      <c r="C101" s="842"/>
      <c r="D101" s="842"/>
      <c r="E101" s="835" t="s">
        <v>997</v>
      </c>
      <c r="F101" s="835">
        <v>4239</v>
      </c>
      <c r="G101" s="843">
        <f t="shared" si="2"/>
        <v>970</v>
      </c>
      <c r="H101" s="843">
        <f>[2]turq!F62</f>
        <v>970</v>
      </c>
      <c r="I101" s="843"/>
    </row>
    <row r="102" spans="1:9" ht="12.75" customHeight="1">
      <c r="A102" s="834"/>
      <c r="B102" s="203"/>
      <c r="C102" s="842"/>
      <c r="D102" s="842"/>
      <c r="E102" s="835" t="s">
        <v>750</v>
      </c>
      <c r="F102" s="835">
        <v>4241</v>
      </c>
      <c r="G102" s="843">
        <f t="shared" si="2"/>
        <v>4500</v>
      </c>
      <c r="H102" s="843">
        <f>[2]turq!F64</f>
        <v>4500</v>
      </c>
      <c r="I102" s="843"/>
    </row>
    <row r="103" spans="1:9" ht="24.75" customHeight="1">
      <c r="A103" s="834"/>
      <c r="B103" s="203"/>
      <c r="C103" s="842"/>
      <c r="D103" s="842"/>
      <c r="E103" s="835" t="s">
        <v>999</v>
      </c>
      <c r="F103" s="835">
        <v>4252</v>
      </c>
      <c r="G103" s="843">
        <f t="shared" si="2"/>
        <v>0</v>
      </c>
      <c r="H103" s="843">
        <f>[2]turq!F67</f>
        <v>0</v>
      </c>
      <c r="I103" s="843"/>
    </row>
    <row r="104" spans="1:9" ht="24.75" customHeight="1">
      <c r="A104" s="834"/>
      <c r="B104" s="203"/>
      <c r="C104" s="842"/>
      <c r="D104" s="842"/>
      <c r="E104" s="835" t="s">
        <v>770</v>
      </c>
      <c r="F104" s="835">
        <v>4267</v>
      </c>
      <c r="G104" s="843">
        <f>H104</f>
        <v>999.66700000000003</v>
      </c>
      <c r="H104" s="843">
        <f>[2]turq!F75</f>
        <v>999.66700000000003</v>
      </c>
      <c r="I104" s="843"/>
    </row>
    <row r="105" spans="1:9" ht="14.25" customHeight="1">
      <c r="A105" s="834"/>
      <c r="B105" s="203"/>
      <c r="C105" s="842"/>
      <c r="D105" s="842"/>
      <c r="E105" s="835" t="s">
        <v>1009</v>
      </c>
      <c r="F105" s="835">
        <v>4269</v>
      </c>
      <c r="G105" s="843">
        <f t="shared" si="2"/>
        <v>513</v>
      </c>
      <c r="H105" s="843">
        <f>[2]turq!F76</f>
        <v>513</v>
      </c>
      <c r="I105" s="843"/>
    </row>
    <row r="106" spans="1:9" ht="25.5" customHeight="1">
      <c r="A106" s="834"/>
      <c r="B106" s="203"/>
      <c r="C106" s="842"/>
      <c r="D106" s="842"/>
      <c r="E106" s="835" t="s">
        <v>1010</v>
      </c>
      <c r="F106" s="835">
        <v>4637</v>
      </c>
      <c r="G106" s="843">
        <f t="shared" si="2"/>
        <v>75700.100000000006</v>
      </c>
      <c r="H106" s="843">
        <f>[2]turq!F104</f>
        <v>75700.100000000006</v>
      </c>
      <c r="I106" s="843"/>
    </row>
    <row r="107" spans="1:9" ht="25.5" customHeight="1">
      <c r="A107" s="834"/>
      <c r="B107" s="203"/>
      <c r="C107" s="842"/>
      <c r="D107" s="842"/>
      <c r="E107" s="701" t="s">
        <v>828</v>
      </c>
      <c r="F107" s="835">
        <v>4655</v>
      </c>
      <c r="G107" s="843">
        <f>H107</f>
        <v>2000</v>
      </c>
      <c r="H107" s="843">
        <f>[2]turq!F111</f>
        <v>2000</v>
      </c>
      <c r="I107" s="843"/>
    </row>
    <row r="108" spans="1:9" ht="25.5" customHeight="1">
      <c r="A108" s="834"/>
      <c r="B108" s="203"/>
      <c r="C108" s="842"/>
      <c r="D108" s="842"/>
      <c r="E108" s="835" t="s">
        <v>1011</v>
      </c>
      <c r="F108" s="835">
        <v>4657</v>
      </c>
      <c r="G108" s="843">
        <f t="shared" si="2"/>
        <v>0</v>
      </c>
      <c r="H108" s="843">
        <f>+[2]turq!F113</f>
        <v>0</v>
      </c>
      <c r="I108" s="843"/>
    </row>
    <row r="109" spans="1:9" ht="27">
      <c r="A109" s="834"/>
      <c r="B109" s="203"/>
      <c r="C109" s="842"/>
      <c r="D109" s="842"/>
      <c r="E109" s="844" t="s">
        <v>1012</v>
      </c>
      <c r="F109" s="844" t="s">
        <v>859</v>
      </c>
      <c r="G109" s="843">
        <f t="shared" si="2"/>
        <v>200</v>
      </c>
      <c r="H109" s="843">
        <f>[2]turq!F133</f>
        <v>200</v>
      </c>
      <c r="I109" s="843"/>
    </row>
    <row r="110" spans="1:9" ht="15" customHeight="1">
      <c r="A110" s="834"/>
      <c r="B110" s="203"/>
      <c r="C110" s="842"/>
      <c r="D110" s="842"/>
      <c r="E110" s="835" t="s">
        <v>864</v>
      </c>
      <c r="F110" s="835">
        <v>4823</v>
      </c>
      <c r="G110" s="843">
        <f t="shared" si="2"/>
        <v>3600</v>
      </c>
      <c r="H110" s="843">
        <f>[2]turq!F137</f>
        <v>3600</v>
      </c>
      <c r="I110" s="843"/>
    </row>
    <row r="111" spans="1:9" ht="12" customHeight="1">
      <c r="A111" s="834"/>
      <c r="B111" s="203"/>
      <c r="C111" s="842"/>
      <c r="D111" s="842"/>
      <c r="E111" s="835" t="s">
        <v>1013</v>
      </c>
      <c r="F111" s="835">
        <v>5111</v>
      </c>
      <c r="G111" s="843">
        <f t="shared" si="2"/>
        <v>0</v>
      </c>
      <c r="H111" s="843"/>
      <c r="I111" s="843">
        <f>[2]turq!F152</f>
        <v>0</v>
      </c>
    </row>
    <row r="112" spans="1:9" ht="15" customHeight="1">
      <c r="A112" s="834"/>
      <c r="B112" s="203"/>
      <c r="C112" s="842"/>
      <c r="D112" s="842"/>
      <c r="E112" s="835" t="s">
        <v>1014</v>
      </c>
      <c r="F112" s="835">
        <v>5112</v>
      </c>
      <c r="G112" s="843">
        <f t="shared" si="2"/>
        <v>0</v>
      </c>
      <c r="H112" s="843"/>
      <c r="I112" s="843">
        <f>[2]turq!F153</f>
        <v>0</v>
      </c>
    </row>
    <row r="113" spans="1:9" ht="15.75" customHeight="1">
      <c r="A113" s="834"/>
      <c r="B113" s="203"/>
      <c r="C113" s="842"/>
      <c r="D113" s="842"/>
      <c r="E113" s="835" t="s">
        <v>1005</v>
      </c>
      <c r="F113" s="835">
        <v>5113</v>
      </c>
      <c r="G113" s="843">
        <f t="shared" si="2"/>
        <v>0</v>
      </c>
      <c r="H113" s="843"/>
      <c r="I113" s="843">
        <f>[2]turq!F154</f>
        <v>0</v>
      </c>
    </row>
    <row r="114" spans="1:9" ht="12" customHeight="1">
      <c r="A114" s="834"/>
      <c r="B114" s="203"/>
      <c r="C114" s="842"/>
      <c r="D114" s="842"/>
      <c r="E114" s="835" t="s">
        <v>1015</v>
      </c>
      <c r="F114" s="835">
        <v>5121</v>
      </c>
      <c r="G114" s="843">
        <f t="shared" si="2"/>
        <v>0</v>
      </c>
      <c r="H114" s="843"/>
      <c r="I114" s="843">
        <f>[2]turq!F155</f>
        <v>0</v>
      </c>
    </row>
    <row r="115" spans="1:9" ht="11.25" customHeight="1">
      <c r="A115" s="834"/>
      <c r="B115" s="203"/>
      <c r="C115" s="842"/>
      <c r="D115" s="842"/>
      <c r="E115" s="835" t="s">
        <v>1003</v>
      </c>
      <c r="F115" s="835">
        <v>5122</v>
      </c>
      <c r="G115" s="843">
        <f t="shared" si="2"/>
        <v>0</v>
      </c>
      <c r="H115" s="843"/>
      <c r="I115" s="843">
        <f>[2]turq!F156</f>
        <v>0</v>
      </c>
    </row>
    <row r="116" spans="1:9" ht="12" customHeight="1">
      <c r="A116" s="834"/>
      <c r="B116" s="203"/>
      <c r="C116" s="842"/>
      <c r="D116" s="842"/>
      <c r="E116" s="835" t="s">
        <v>1004</v>
      </c>
      <c r="F116" s="835">
        <v>5129</v>
      </c>
      <c r="G116" s="843">
        <f>H116+I116</f>
        <v>450</v>
      </c>
      <c r="H116" s="843"/>
      <c r="I116" s="843">
        <f>[2]turq!F157</f>
        <v>450</v>
      </c>
    </row>
    <row r="117" spans="1:9" ht="15.75" hidden="1" customHeight="1">
      <c r="A117" s="834"/>
      <c r="B117" s="203"/>
      <c r="C117" s="842"/>
      <c r="D117" s="842"/>
      <c r="E117" s="835" t="s">
        <v>1007</v>
      </c>
      <c r="F117" s="835">
        <v>5134</v>
      </c>
      <c r="G117" s="843">
        <f t="shared" si="2"/>
        <v>4700</v>
      </c>
      <c r="H117" s="843"/>
      <c r="I117" s="843">
        <f>[2]turq!F161</f>
        <v>4700</v>
      </c>
    </row>
    <row r="118" spans="1:9" ht="11.25" hidden="1" customHeight="1">
      <c r="A118" s="834">
        <v>2170</v>
      </c>
      <c r="B118" s="215" t="s">
        <v>187</v>
      </c>
      <c r="C118" s="829">
        <v>7</v>
      </c>
      <c r="D118" s="829">
        <v>0</v>
      </c>
      <c r="E118" s="837" t="s">
        <v>230</v>
      </c>
      <c r="F118" s="837"/>
      <c r="G118" s="836"/>
      <c r="H118" s="836"/>
      <c r="I118" s="836"/>
    </row>
    <row r="119" spans="1:9" s="841" customFormat="1" ht="11.25" hidden="1" customHeight="1">
      <c r="A119" s="834"/>
      <c r="B119" s="215"/>
      <c r="C119" s="829"/>
      <c r="D119" s="829"/>
      <c r="E119" s="835" t="s">
        <v>194</v>
      </c>
      <c r="F119" s="835"/>
      <c r="G119" s="838"/>
      <c r="H119" s="838"/>
      <c r="I119" s="838"/>
    </row>
    <row r="120" spans="1:9" ht="11.25" hidden="1" customHeight="1">
      <c r="A120" s="834">
        <v>2171</v>
      </c>
      <c r="B120" s="203" t="s">
        <v>187</v>
      </c>
      <c r="C120" s="842">
        <v>7</v>
      </c>
      <c r="D120" s="842">
        <v>1</v>
      </c>
      <c r="E120" s="835" t="s">
        <v>230</v>
      </c>
      <c r="F120" s="835"/>
      <c r="G120" s="836"/>
      <c r="H120" s="836"/>
      <c r="I120" s="836"/>
    </row>
    <row r="121" spans="1:9" ht="11.25" hidden="1" customHeight="1">
      <c r="A121" s="834"/>
      <c r="B121" s="203"/>
      <c r="C121" s="842"/>
      <c r="D121" s="842"/>
      <c r="E121" s="835" t="s">
        <v>989</v>
      </c>
      <c r="F121" s="835"/>
      <c r="G121" s="836"/>
      <c r="H121" s="836"/>
      <c r="I121" s="836"/>
    </row>
    <row r="122" spans="1:9" ht="11.25" hidden="1" customHeight="1">
      <c r="A122" s="834"/>
      <c r="B122" s="203"/>
      <c r="C122" s="842"/>
      <c r="D122" s="842"/>
      <c r="E122" s="835" t="s">
        <v>1006</v>
      </c>
      <c r="F122" s="835"/>
      <c r="G122" s="836"/>
      <c r="H122" s="836"/>
      <c r="I122" s="836"/>
    </row>
    <row r="123" spans="1:9" ht="11.25" hidden="1" customHeight="1">
      <c r="A123" s="834"/>
      <c r="B123" s="203"/>
      <c r="C123" s="842"/>
      <c r="D123" s="842"/>
      <c r="E123" s="835" t="s">
        <v>1006</v>
      </c>
      <c r="F123" s="835"/>
      <c r="G123" s="836"/>
      <c r="H123" s="836"/>
      <c r="I123" s="836"/>
    </row>
    <row r="124" spans="1:9" ht="11.25" hidden="1" customHeight="1">
      <c r="A124" s="834">
        <v>2180</v>
      </c>
      <c r="B124" s="215" t="s">
        <v>187</v>
      </c>
      <c r="C124" s="829">
        <v>8</v>
      </c>
      <c r="D124" s="829">
        <v>0</v>
      </c>
      <c r="E124" s="837" t="s">
        <v>232</v>
      </c>
      <c r="F124" s="837"/>
      <c r="G124" s="836"/>
      <c r="H124" s="836"/>
      <c r="I124" s="836"/>
    </row>
    <row r="125" spans="1:9" s="841" customFormat="1" ht="11.25" hidden="1" customHeight="1">
      <c r="A125" s="834"/>
      <c r="B125" s="215"/>
      <c r="C125" s="829"/>
      <c r="D125" s="829"/>
      <c r="E125" s="835" t="s">
        <v>194</v>
      </c>
      <c r="F125" s="835"/>
      <c r="G125" s="838"/>
      <c r="H125" s="838"/>
      <c r="I125" s="838"/>
    </row>
    <row r="126" spans="1:9" ht="11.25" hidden="1" customHeight="1">
      <c r="A126" s="834">
        <v>2181</v>
      </c>
      <c r="B126" s="203" t="s">
        <v>187</v>
      </c>
      <c r="C126" s="842">
        <v>8</v>
      </c>
      <c r="D126" s="842">
        <v>1</v>
      </c>
      <c r="E126" s="835" t="s">
        <v>232</v>
      </c>
      <c r="F126" s="835"/>
      <c r="G126" s="836"/>
      <c r="H126" s="836"/>
      <c r="I126" s="836"/>
    </row>
    <row r="127" spans="1:9" ht="11.25" hidden="1" customHeight="1">
      <c r="A127" s="834"/>
      <c r="B127" s="203"/>
      <c r="C127" s="842"/>
      <c r="D127" s="842"/>
      <c r="E127" s="835" t="s">
        <v>194</v>
      </c>
      <c r="F127" s="835"/>
      <c r="G127" s="836"/>
      <c r="H127" s="836"/>
      <c r="I127" s="836"/>
    </row>
    <row r="128" spans="1:9" ht="11.25" hidden="1" customHeight="1">
      <c r="A128" s="834">
        <v>2182</v>
      </c>
      <c r="B128" s="203" t="s">
        <v>187</v>
      </c>
      <c r="C128" s="842">
        <v>8</v>
      </c>
      <c r="D128" s="842">
        <v>1</v>
      </c>
      <c r="E128" s="835" t="s">
        <v>235</v>
      </c>
      <c r="F128" s="835"/>
      <c r="G128" s="836"/>
      <c r="H128" s="836"/>
      <c r="I128" s="836"/>
    </row>
    <row r="129" spans="1:9" ht="11.25" hidden="1" customHeight="1">
      <c r="A129" s="834">
        <v>2183</v>
      </c>
      <c r="B129" s="203" t="s">
        <v>187</v>
      </c>
      <c r="C129" s="842">
        <v>8</v>
      </c>
      <c r="D129" s="842">
        <v>1</v>
      </c>
      <c r="E129" s="835" t="s">
        <v>236</v>
      </c>
      <c r="F129" s="835"/>
      <c r="G129" s="836"/>
      <c r="H129" s="836"/>
      <c r="I129" s="836"/>
    </row>
    <row r="130" spans="1:9" ht="11.25" hidden="1" customHeight="1">
      <c r="A130" s="834">
        <v>2184</v>
      </c>
      <c r="B130" s="203" t="s">
        <v>187</v>
      </c>
      <c r="C130" s="842">
        <v>8</v>
      </c>
      <c r="D130" s="842">
        <v>1</v>
      </c>
      <c r="E130" s="835" t="s">
        <v>237</v>
      </c>
      <c r="F130" s="835"/>
      <c r="G130" s="836"/>
      <c r="H130" s="836"/>
      <c r="I130" s="836"/>
    </row>
    <row r="131" spans="1:9" ht="11.25" hidden="1" customHeight="1">
      <c r="A131" s="834"/>
      <c r="B131" s="203"/>
      <c r="C131" s="842"/>
      <c r="D131" s="842"/>
      <c r="E131" s="835" t="s">
        <v>989</v>
      </c>
      <c r="F131" s="835"/>
      <c r="G131" s="836"/>
      <c r="H131" s="836"/>
      <c r="I131" s="836"/>
    </row>
    <row r="132" spans="1:9" ht="11.25" hidden="1" customHeight="1">
      <c r="A132" s="834"/>
      <c r="B132" s="203"/>
      <c r="C132" s="842"/>
      <c r="D132" s="842"/>
      <c r="E132" s="835" t="s">
        <v>1006</v>
      </c>
      <c r="F132" s="835"/>
      <c r="G132" s="836"/>
      <c r="H132" s="836"/>
      <c r="I132" s="836"/>
    </row>
    <row r="133" spans="1:9" ht="11.25" hidden="1" customHeight="1">
      <c r="A133" s="834"/>
      <c r="B133" s="203"/>
      <c r="C133" s="842"/>
      <c r="D133" s="842"/>
      <c r="E133" s="835" t="s">
        <v>1006</v>
      </c>
      <c r="F133" s="835"/>
      <c r="G133" s="836"/>
      <c r="H133" s="836"/>
      <c r="I133" s="836"/>
    </row>
    <row r="134" spans="1:9" s="832" customFormat="1" ht="11.25" hidden="1" customHeight="1">
      <c r="A134" s="828">
        <v>2200</v>
      </c>
      <c r="B134" s="215" t="s">
        <v>238</v>
      </c>
      <c r="C134" s="829">
        <v>0</v>
      </c>
      <c r="D134" s="829">
        <v>0</v>
      </c>
      <c r="E134" s="830" t="s">
        <v>1016</v>
      </c>
      <c r="F134" s="830"/>
      <c r="G134" s="823"/>
      <c r="H134" s="823"/>
      <c r="I134" s="823"/>
    </row>
    <row r="135" spans="1:9" ht="11.25" hidden="1" customHeight="1">
      <c r="A135" s="834"/>
      <c r="B135" s="215"/>
      <c r="C135" s="829"/>
      <c r="D135" s="829"/>
      <c r="E135" s="835" t="s">
        <v>191</v>
      </c>
      <c r="F135" s="835"/>
      <c r="G135" s="836"/>
      <c r="H135" s="836"/>
      <c r="I135" s="836"/>
    </row>
    <row r="136" spans="1:9" ht="11.25" hidden="1" customHeight="1">
      <c r="A136" s="834">
        <v>2210</v>
      </c>
      <c r="B136" s="215" t="s">
        <v>238</v>
      </c>
      <c r="C136" s="842">
        <v>1</v>
      </c>
      <c r="D136" s="842">
        <v>0</v>
      </c>
      <c r="E136" s="837" t="s">
        <v>241</v>
      </c>
      <c r="F136" s="837"/>
      <c r="G136" s="836"/>
      <c r="H136" s="836"/>
      <c r="I136" s="836"/>
    </row>
    <row r="137" spans="1:9" s="841" customFormat="1" ht="11.25" hidden="1" customHeight="1">
      <c r="A137" s="834"/>
      <c r="B137" s="215"/>
      <c r="C137" s="829"/>
      <c r="D137" s="829"/>
      <c r="E137" s="835" t="s">
        <v>194</v>
      </c>
      <c r="F137" s="835"/>
      <c r="G137" s="838"/>
      <c r="H137" s="838"/>
      <c r="I137" s="838"/>
    </row>
    <row r="138" spans="1:9" ht="11.25" hidden="1" customHeight="1">
      <c r="A138" s="834">
        <v>2211</v>
      </c>
      <c r="B138" s="203" t="s">
        <v>238</v>
      </c>
      <c r="C138" s="842">
        <v>1</v>
      </c>
      <c r="D138" s="842">
        <v>1</v>
      </c>
      <c r="E138" s="835" t="s">
        <v>243</v>
      </c>
      <c r="F138" s="835"/>
      <c r="G138" s="836"/>
      <c r="H138" s="836"/>
      <c r="I138" s="836"/>
    </row>
    <row r="139" spans="1:9" ht="11.25" hidden="1" customHeight="1">
      <c r="A139" s="834"/>
      <c r="B139" s="203"/>
      <c r="C139" s="842"/>
      <c r="D139" s="842"/>
      <c r="E139" s="835" t="s">
        <v>989</v>
      </c>
      <c r="F139" s="835"/>
      <c r="G139" s="836"/>
      <c r="H139" s="836"/>
      <c r="I139" s="836"/>
    </row>
    <row r="140" spans="1:9" ht="11.25" hidden="1" customHeight="1">
      <c r="A140" s="834"/>
      <c r="B140" s="203"/>
      <c r="C140" s="842"/>
      <c r="D140" s="842"/>
      <c r="E140" s="835" t="s">
        <v>1006</v>
      </c>
      <c r="F140" s="835"/>
      <c r="G140" s="836"/>
      <c r="H140" s="836"/>
      <c r="I140" s="836"/>
    </row>
    <row r="141" spans="1:9" ht="11.25" hidden="1" customHeight="1">
      <c r="A141" s="834"/>
      <c r="B141" s="203"/>
      <c r="C141" s="842"/>
      <c r="D141" s="842"/>
      <c r="E141" s="835" t="s">
        <v>1006</v>
      </c>
      <c r="F141" s="835"/>
      <c r="G141" s="836"/>
      <c r="H141" s="836"/>
      <c r="I141" s="836"/>
    </row>
    <row r="142" spans="1:9" ht="11.25" hidden="1" customHeight="1">
      <c r="A142" s="834">
        <v>2220</v>
      </c>
      <c r="B142" s="215" t="s">
        <v>238</v>
      </c>
      <c r="C142" s="829">
        <v>2</v>
      </c>
      <c r="D142" s="829">
        <v>0</v>
      </c>
      <c r="E142" s="837" t="s">
        <v>244</v>
      </c>
      <c r="F142" s="837"/>
      <c r="G142" s="836"/>
      <c r="H142" s="836"/>
      <c r="I142" s="836"/>
    </row>
    <row r="143" spans="1:9" s="841" customFormat="1" ht="11.25" hidden="1" customHeight="1">
      <c r="A143" s="834"/>
      <c r="B143" s="215"/>
      <c r="C143" s="829"/>
      <c r="D143" s="829"/>
      <c r="E143" s="835" t="s">
        <v>194</v>
      </c>
      <c r="F143" s="835"/>
      <c r="G143" s="838"/>
      <c r="H143" s="838"/>
      <c r="I143" s="838"/>
    </row>
    <row r="144" spans="1:9" ht="11.25" hidden="1" customHeight="1">
      <c r="A144" s="834">
        <v>2221</v>
      </c>
      <c r="B144" s="203" t="s">
        <v>238</v>
      </c>
      <c r="C144" s="842">
        <v>2</v>
      </c>
      <c r="D144" s="842">
        <v>1</v>
      </c>
      <c r="E144" s="835" t="s">
        <v>247</v>
      </c>
      <c r="F144" s="835"/>
      <c r="G144" s="836"/>
      <c r="H144" s="836"/>
      <c r="I144" s="836"/>
    </row>
    <row r="145" spans="1:9" ht="11.25" hidden="1" customHeight="1">
      <c r="A145" s="834"/>
      <c r="B145" s="203"/>
      <c r="C145" s="842"/>
      <c r="D145" s="842"/>
      <c r="E145" s="835" t="s">
        <v>989</v>
      </c>
      <c r="F145" s="835"/>
      <c r="G145" s="836"/>
      <c r="H145" s="836"/>
      <c r="I145" s="836"/>
    </row>
    <row r="146" spans="1:9" ht="11.25" hidden="1" customHeight="1">
      <c r="A146" s="834"/>
      <c r="B146" s="203"/>
      <c r="C146" s="842"/>
      <c r="D146" s="842"/>
      <c r="E146" s="835" t="s">
        <v>1006</v>
      </c>
      <c r="F146" s="835"/>
      <c r="G146" s="836"/>
      <c r="H146" s="836"/>
      <c r="I146" s="836"/>
    </row>
    <row r="147" spans="1:9" ht="11.25" hidden="1" customHeight="1">
      <c r="A147" s="834"/>
      <c r="B147" s="203"/>
      <c r="C147" s="842"/>
      <c r="D147" s="842"/>
      <c r="E147" s="835" t="s">
        <v>1006</v>
      </c>
      <c r="F147" s="835"/>
      <c r="G147" s="836"/>
      <c r="H147" s="836"/>
      <c r="I147" s="836"/>
    </row>
    <row r="148" spans="1:9" ht="11.25" hidden="1" customHeight="1">
      <c r="A148" s="834">
        <v>2230</v>
      </c>
      <c r="B148" s="215" t="s">
        <v>238</v>
      </c>
      <c r="C148" s="842">
        <v>3</v>
      </c>
      <c r="D148" s="842">
        <v>0</v>
      </c>
      <c r="E148" s="837" t="s">
        <v>248</v>
      </c>
      <c r="F148" s="837"/>
      <c r="G148" s="836"/>
      <c r="H148" s="836"/>
      <c r="I148" s="836"/>
    </row>
    <row r="149" spans="1:9" s="841" customFormat="1" ht="11.25" hidden="1" customHeight="1">
      <c r="A149" s="834"/>
      <c r="B149" s="215"/>
      <c r="C149" s="829"/>
      <c r="D149" s="829"/>
      <c r="E149" s="835" t="s">
        <v>194</v>
      </c>
      <c r="F149" s="835"/>
      <c r="G149" s="838"/>
      <c r="H149" s="838"/>
      <c r="I149" s="838"/>
    </row>
    <row r="150" spans="1:9" ht="11.25" hidden="1" customHeight="1">
      <c r="A150" s="834">
        <v>2231</v>
      </c>
      <c r="B150" s="203" t="s">
        <v>238</v>
      </c>
      <c r="C150" s="842">
        <v>3</v>
      </c>
      <c r="D150" s="842">
        <v>1</v>
      </c>
      <c r="E150" s="835" t="s">
        <v>251</v>
      </c>
      <c r="F150" s="835"/>
      <c r="G150" s="836"/>
      <c r="H150" s="836"/>
      <c r="I150" s="836"/>
    </row>
    <row r="151" spans="1:9" ht="11.25" hidden="1" customHeight="1">
      <c r="A151" s="834"/>
      <c r="B151" s="203"/>
      <c r="C151" s="842"/>
      <c r="D151" s="842"/>
      <c r="E151" s="835" t="s">
        <v>989</v>
      </c>
      <c r="F151" s="835"/>
      <c r="G151" s="836"/>
      <c r="H151" s="836"/>
      <c r="I151" s="836"/>
    </row>
    <row r="152" spans="1:9" ht="11.25" hidden="1" customHeight="1">
      <c r="A152" s="834"/>
      <c r="B152" s="203"/>
      <c r="C152" s="842"/>
      <c r="D152" s="842"/>
      <c r="E152" s="835" t="s">
        <v>1006</v>
      </c>
      <c r="F152" s="835"/>
      <c r="G152" s="836"/>
      <c r="H152" s="836"/>
      <c r="I152" s="836"/>
    </row>
    <row r="153" spans="1:9" ht="11.25" hidden="1" customHeight="1">
      <c r="A153" s="834"/>
      <c r="B153" s="203"/>
      <c r="C153" s="842"/>
      <c r="D153" s="842"/>
      <c r="E153" s="835" t="s">
        <v>1006</v>
      </c>
      <c r="F153" s="835"/>
      <c r="G153" s="836"/>
      <c r="H153" s="836"/>
      <c r="I153" s="836"/>
    </row>
    <row r="154" spans="1:9" ht="11.25" hidden="1" customHeight="1">
      <c r="A154" s="834">
        <v>2240</v>
      </c>
      <c r="B154" s="215" t="s">
        <v>238</v>
      </c>
      <c r="C154" s="829">
        <v>4</v>
      </c>
      <c r="D154" s="829">
        <v>0</v>
      </c>
      <c r="E154" s="837" t="s">
        <v>252</v>
      </c>
      <c r="F154" s="837"/>
      <c r="G154" s="836"/>
      <c r="H154" s="836"/>
      <c r="I154" s="836"/>
    </row>
    <row r="155" spans="1:9" s="841" customFormat="1" ht="11.25" hidden="1" customHeight="1">
      <c r="A155" s="834"/>
      <c r="B155" s="215"/>
      <c r="C155" s="829"/>
      <c r="D155" s="829"/>
      <c r="E155" s="835" t="s">
        <v>194</v>
      </c>
      <c r="F155" s="835"/>
      <c r="G155" s="838"/>
      <c r="H155" s="838"/>
      <c r="I155" s="838"/>
    </row>
    <row r="156" spans="1:9" ht="11.25" hidden="1" customHeight="1">
      <c r="A156" s="834">
        <v>2241</v>
      </c>
      <c r="B156" s="203" t="s">
        <v>238</v>
      </c>
      <c r="C156" s="842">
        <v>4</v>
      </c>
      <c r="D156" s="842">
        <v>1</v>
      </c>
      <c r="E156" s="835" t="s">
        <v>252</v>
      </c>
      <c r="F156" s="835"/>
      <c r="G156" s="836"/>
      <c r="H156" s="836"/>
      <c r="I156" s="836"/>
    </row>
    <row r="157" spans="1:9" s="841" customFormat="1" ht="11.25" hidden="1" customHeight="1">
      <c r="A157" s="834"/>
      <c r="B157" s="215"/>
      <c r="C157" s="829"/>
      <c r="D157" s="829"/>
      <c r="E157" s="835" t="s">
        <v>194</v>
      </c>
      <c r="F157" s="835"/>
      <c r="G157" s="838"/>
      <c r="H157" s="838"/>
      <c r="I157" s="838"/>
    </row>
    <row r="158" spans="1:9" ht="11.25" hidden="1" customHeight="1">
      <c r="A158" s="834">
        <v>2250</v>
      </c>
      <c r="B158" s="215" t="s">
        <v>238</v>
      </c>
      <c r="C158" s="829">
        <v>5</v>
      </c>
      <c r="D158" s="829">
        <v>0</v>
      </c>
      <c r="E158" s="837" t="s">
        <v>255</v>
      </c>
      <c r="F158" s="837"/>
      <c r="G158" s="836"/>
      <c r="H158" s="836"/>
      <c r="I158" s="836"/>
    </row>
    <row r="159" spans="1:9" s="841" customFormat="1" ht="11.25" hidden="1" customHeight="1">
      <c r="A159" s="834"/>
      <c r="B159" s="215"/>
      <c r="C159" s="829"/>
      <c r="D159" s="829"/>
      <c r="E159" s="835" t="s">
        <v>194</v>
      </c>
      <c r="F159" s="835"/>
      <c r="G159" s="838"/>
      <c r="H159" s="838"/>
      <c r="I159" s="838"/>
    </row>
    <row r="160" spans="1:9" ht="11.25" hidden="1" customHeight="1">
      <c r="A160" s="834">
        <v>2251</v>
      </c>
      <c r="B160" s="203" t="s">
        <v>238</v>
      </c>
      <c r="C160" s="842">
        <v>5</v>
      </c>
      <c r="D160" s="842">
        <v>1</v>
      </c>
      <c r="E160" s="835" t="s">
        <v>255</v>
      </c>
      <c r="F160" s="835"/>
      <c r="G160" s="836"/>
      <c r="H160" s="836"/>
      <c r="I160" s="836"/>
    </row>
    <row r="161" spans="1:9" ht="11.25" hidden="1" customHeight="1">
      <c r="A161" s="834"/>
      <c r="B161" s="203"/>
      <c r="C161" s="842"/>
      <c r="D161" s="842"/>
      <c r="E161" s="835" t="s">
        <v>989</v>
      </c>
      <c r="F161" s="835"/>
      <c r="G161" s="836"/>
      <c r="H161" s="836"/>
      <c r="I161" s="836"/>
    </row>
    <row r="162" spans="1:9" ht="11.25" hidden="1" customHeight="1">
      <c r="A162" s="834"/>
      <c r="B162" s="203"/>
      <c r="C162" s="842"/>
      <c r="D162" s="842"/>
      <c r="E162" s="835" t="s">
        <v>1006</v>
      </c>
      <c r="F162" s="835"/>
      <c r="G162" s="836"/>
      <c r="H162" s="836"/>
      <c r="I162" s="836"/>
    </row>
    <row r="163" spans="1:9" ht="11.25" hidden="1" customHeight="1">
      <c r="A163" s="834"/>
      <c r="B163" s="203"/>
      <c r="C163" s="842"/>
      <c r="D163" s="842"/>
      <c r="E163" s="835" t="s">
        <v>1006</v>
      </c>
      <c r="F163" s="835"/>
      <c r="G163" s="836"/>
      <c r="H163" s="836"/>
      <c r="I163" s="836"/>
    </row>
    <row r="164" spans="1:9" s="832" customFormat="1" ht="11.25" hidden="1" customHeight="1">
      <c r="A164" s="828">
        <v>2300</v>
      </c>
      <c r="B164" s="215" t="s">
        <v>257</v>
      </c>
      <c r="C164" s="829">
        <v>0</v>
      </c>
      <c r="D164" s="829">
        <v>0</v>
      </c>
      <c r="E164" s="830" t="s">
        <v>1017</v>
      </c>
      <c r="F164" s="830"/>
      <c r="G164" s="823"/>
      <c r="H164" s="823"/>
      <c r="I164" s="823"/>
    </row>
    <row r="165" spans="1:9" ht="11.25" hidden="1" customHeight="1">
      <c r="A165" s="834"/>
      <c r="B165" s="215"/>
      <c r="C165" s="829"/>
      <c r="D165" s="829"/>
      <c r="E165" s="835" t="s">
        <v>191</v>
      </c>
      <c r="F165" s="835"/>
      <c r="G165" s="836"/>
      <c r="H165" s="836"/>
      <c r="I165" s="836"/>
    </row>
    <row r="166" spans="1:9" ht="11.25" hidden="1" customHeight="1">
      <c r="A166" s="834">
        <v>2310</v>
      </c>
      <c r="B166" s="215" t="s">
        <v>257</v>
      </c>
      <c r="C166" s="829">
        <v>1</v>
      </c>
      <c r="D166" s="829">
        <v>0</v>
      </c>
      <c r="E166" s="837" t="s">
        <v>261</v>
      </c>
      <c r="F166" s="837"/>
      <c r="G166" s="836"/>
      <c r="H166" s="836"/>
      <c r="I166" s="836"/>
    </row>
    <row r="167" spans="1:9" s="841" customFormat="1" ht="11.25" hidden="1" customHeight="1">
      <c r="A167" s="834"/>
      <c r="B167" s="215"/>
      <c r="C167" s="829"/>
      <c r="D167" s="829"/>
      <c r="E167" s="835" t="s">
        <v>194</v>
      </c>
      <c r="F167" s="835"/>
      <c r="G167" s="838"/>
      <c r="H167" s="838"/>
      <c r="I167" s="838"/>
    </row>
    <row r="168" spans="1:9" ht="11.25" hidden="1" customHeight="1">
      <c r="A168" s="834">
        <v>2311</v>
      </c>
      <c r="B168" s="203" t="s">
        <v>257</v>
      </c>
      <c r="C168" s="842">
        <v>1</v>
      </c>
      <c r="D168" s="842">
        <v>1</v>
      </c>
      <c r="E168" s="835" t="s">
        <v>263</v>
      </c>
      <c r="F168" s="835"/>
      <c r="G168" s="836"/>
      <c r="H168" s="836"/>
      <c r="I168" s="836"/>
    </row>
    <row r="169" spans="1:9" ht="11.25" hidden="1" customHeight="1">
      <c r="A169" s="834"/>
      <c r="B169" s="203"/>
      <c r="C169" s="842"/>
      <c r="D169" s="842"/>
      <c r="E169" s="835" t="s">
        <v>989</v>
      </c>
      <c r="F169" s="835"/>
      <c r="G169" s="836"/>
      <c r="H169" s="836"/>
      <c r="I169" s="836"/>
    </row>
    <row r="170" spans="1:9" ht="11.25" hidden="1" customHeight="1">
      <c r="A170" s="834"/>
      <c r="B170" s="203"/>
      <c r="C170" s="842"/>
      <c r="D170" s="842"/>
      <c r="E170" s="835" t="s">
        <v>1006</v>
      </c>
      <c r="F170" s="835"/>
      <c r="G170" s="836"/>
      <c r="H170" s="836"/>
      <c r="I170" s="836"/>
    </row>
    <row r="171" spans="1:9" ht="11.25" hidden="1" customHeight="1">
      <c r="A171" s="834"/>
      <c r="B171" s="203"/>
      <c r="C171" s="842"/>
      <c r="D171" s="842"/>
      <c r="E171" s="835" t="s">
        <v>1006</v>
      </c>
      <c r="F171" s="835"/>
      <c r="G171" s="836"/>
      <c r="H171" s="836"/>
      <c r="I171" s="836"/>
    </row>
    <row r="172" spans="1:9" ht="11.25" hidden="1" customHeight="1">
      <c r="A172" s="834">
        <v>2312</v>
      </c>
      <c r="B172" s="203" t="s">
        <v>257</v>
      </c>
      <c r="C172" s="842">
        <v>1</v>
      </c>
      <c r="D172" s="842">
        <v>2</v>
      </c>
      <c r="E172" s="835" t="s">
        <v>264</v>
      </c>
      <c r="F172" s="835"/>
      <c r="G172" s="836"/>
      <c r="H172" s="836"/>
      <c r="I172" s="836"/>
    </row>
    <row r="173" spans="1:9" ht="11.25" hidden="1" customHeight="1">
      <c r="A173" s="834"/>
      <c r="B173" s="203"/>
      <c r="C173" s="842"/>
      <c r="D173" s="842"/>
      <c r="E173" s="835" t="s">
        <v>989</v>
      </c>
      <c r="F173" s="835"/>
      <c r="G173" s="836"/>
      <c r="H173" s="836"/>
      <c r="I173" s="836"/>
    </row>
    <row r="174" spans="1:9" ht="11.25" hidden="1" customHeight="1">
      <c r="A174" s="834"/>
      <c r="B174" s="203"/>
      <c r="C174" s="842"/>
      <c r="D174" s="842"/>
      <c r="E174" s="835" t="s">
        <v>1006</v>
      </c>
      <c r="F174" s="835"/>
      <c r="G174" s="836"/>
      <c r="H174" s="836"/>
      <c r="I174" s="836"/>
    </row>
    <row r="175" spans="1:9" ht="11.25" hidden="1" customHeight="1">
      <c r="A175" s="834"/>
      <c r="B175" s="203"/>
      <c r="C175" s="842"/>
      <c r="D175" s="842"/>
      <c r="E175" s="835" t="s">
        <v>1006</v>
      </c>
      <c r="F175" s="835"/>
      <c r="G175" s="836"/>
      <c r="H175" s="836"/>
      <c r="I175" s="836"/>
    </row>
    <row r="176" spans="1:9" ht="11.25" hidden="1" customHeight="1">
      <c r="A176" s="834">
        <v>2313</v>
      </c>
      <c r="B176" s="203" t="s">
        <v>257</v>
      </c>
      <c r="C176" s="842">
        <v>1</v>
      </c>
      <c r="D176" s="842">
        <v>3</v>
      </c>
      <c r="E176" s="835" t="s">
        <v>266</v>
      </c>
      <c r="F176" s="835"/>
      <c r="G176" s="836"/>
      <c r="H176" s="836"/>
      <c r="I176" s="836"/>
    </row>
    <row r="177" spans="1:9" ht="11.25" hidden="1" customHeight="1">
      <c r="A177" s="834"/>
      <c r="B177" s="203"/>
      <c r="C177" s="842"/>
      <c r="D177" s="842"/>
      <c r="E177" s="835" t="s">
        <v>989</v>
      </c>
      <c r="F177" s="835"/>
      <c r="G177" s="836"/>
      <c r="H177" s="836"/>
      <c r="I177" s="836"/>
    </row>
    <row r="178" spans="1:9" ht="11.25" hidden="1" customHeight="1">
      <c r="A178" s="834"/>
      <c r="B178" s="203"/>
      <c r="C178" s="842"/>
      <c r="D178" s="842"/>
      <c r="E178" s="835" t="s">
        <v>1006</v>
      </c>
      <c r="F178" s="835"/>
      <c r="G178" s="836"/>
      <c r="H178" s="836"/>
      <c r="I178" s="836"/>
    </row>
    <row r="179" spans="1:9" ht="11.25" hidden="1" customHeight="1">
      <c r="A179" s="834"/>
      <c r="B179" s="203"/>
      <c r="C179" s="842"/>
      <c r="D179" s="842"/>
      <c r="E179" s="835" t="s">
        <v>1006</v>
      </c>
      <c r="F179" s="835"/>
      <c r="G179" s="836"/>
      <c r="H179" s="836"/>
      <c r="I179" s="836"/>
    </row>
    <row r="180" spans="1:9" ht="11.25" hidden="1" customHeight="1">
      <c r="A180" s="834">
        <v>2320</v>
      </c>
      <c r="B180" s="215" t="s">
        <v>257</v>
      </c>
      <c r="C180" s="829">
        <v>2</v>
      </c>
      <c r="D180" s="829">
        <v>0</v>
      </c>
      <c r="E180" s="837" t="s">
        <v>267</v>
      </c>
      <c r="F180" s="837"/>
      <c r="G180" s="836"/>
      <c r="H180" s="836"/>
      <c r="I180" s="836"/>
    </row>
    <row r="181" spans="1:9" s="841" customFormat="1" ht="11.25" hidden="1" customHeight="1">
      <c r="A181" s="834"/>
      <c r="B181" s="215"/>
      <c r="C181" s="829"/>
      <c r="D181" s="829"/>
      <c r="E181" s="835" t="s">
        <v>194</v>
      </c>
      <c r="F181" s="835"/>
      <c r="G181" s="838"/>
      <c r="H181" s="838"/>
      <c r="I181" s="838"/>
    </row>
    <row r="182" spans="1:9" ht="11.25" hidden="1" customHeight="1">
      <c r="A182" s="834">
        <v>2321</v>
      </c>
      <c r="B182" s="203" t="s">
        <v>257</v>
      </c>
      <c r="C182" s="842">
        <v>2</v>
      </c>
      <c r="D182" s="842">
        <v>1</v>
      </c>
      <c r="E182" s="835" t="s">
        <v>269</v>
      </c>
      <c r="F182" s="835"/>
      <c r="G182" s="836"/>
      <c r="H182" s="836"/>
      <c r="I182" s="836"/>
    </row>
    <row r="183" spans="1:9" ht="11.25" hidden="1" customHeight="1">
      <c r="A183" s="834"/>
      <c r="B183" s="203"/>
      <c r="C183" s="842"/>
      <c r="D183" s="842"/>
      <c r="E183" s="835" t="s">
        <v>989</v>
      </c>
      <c r="F183" s="835"/>
      <c r="G183" s="836"/>
      <c r="H183" s="836"/>
      <c r="I183" s="836"/>
    </row>
    <row r="184" spans="1:9" ht="11.25" hidden="1" customHeight="1">
      <c r="A184" s="834"/>
      <c r="B184" s="203"/>
      <c r="C184" s="842"/>
      <c r="D184" s="842"/>
      <c r="E184" s="835" t="s">
        <v>1006</v>
      </c>
      <c r="F184" s="835"/>
      <c r="G184" s="836"/>
      <c r="H184" s="836"/>
      <c r="I184" s="836"/>
    </row>
    <row r="185" spans="1:9" ht="11.25" hidden="1" customHeight="1">
      <c r="A185" s="834"/>
      <c r="B185" s="203"/>
      <c r="C185" s="842"/>
      <c r="D185" s="842"/>
      <c r="E185" s="835" t="s">
        <v>1006</v>
      </c>
      <c r="F185" s="835"/>
      <c r="G185" s="836"/>
      <c r="H185" s="836"/>
      <c r="I185" s="836"/>
    </row>
    <row r="186" spans="1:9" ht="11.25" hidden="1" customHeight="1">
      <c r="A186" s="834">
        <v>2330</v>
      </c>
      <c r="B186" s="215" t="s">
        <v>257</v>
      </c>
      <c r="C186" s="829">
        <v>3</v>
      </c>
      <c r="D186" s="829">
        <v>0</v>
      </c>
      <c r="E186" s="837" t="s">
        <v>270</v>
      </c>
      <c r="F186" s="837"/>
      <c r="G186" s="836"/>
      <c r="H186" s="836"/>
      <c r="I186" s="836"/>
    </row>
    <row r="187" spans="1:9" s="841" customFormat="1" ht="11.25" hidden="1" customHeight="1">
      <c r="A187" s="834"/>
      <c r="B187" s="215"/>
      <c r="C187" s="829"/>
      <c r="D187" s="829"/>
      <c r="E187" s="835" t="s">
        <v>194</v>
      </c>
      <c r="F187" s="835"/>
      <c r="G187" s="838"/>
      <c r="H187" s="838"/>
      <c r="I187" s="838"/>
    </row>
    <row r="188" spans="1:9" ht="11.25" hidden="1" customHeight="1">
      <c r="A188" s="834">
        <v>2331</v>
      </c>
      <c r="B188" s="203" t="s">
        <v>257</v>
      </c>
      <c r="C188" s="842">
        <v>3</v>
      </c>
      <c r="D188" s="842">
        <v>1</v>
      </c>
      <c r="E188" s="835" t="s">
        <v>273</v>
      </c>
      <c r="F188" s="835"/>
      <c r="G188" s="836"/>
      <c r="H188" s="836"/>
      <c r="I188" s="836"/>
    </row>
    <row r="189" spans="1:9" ht="11.25" hidden="1" customHeight="1">
      <c r="A189" s="834"/>
      <c r="B189" s="203"/>
      <c r="C189" s="842"/>
      <c r="D189" s="842"/>
      <c r="E189" s="835" t="s">
        <v>989</v>
      </c>
      <c r="F189" s="835"/>
      <c r="G189" s="836"/>
      <c r="H189" s="836"/>
      <c r="I189" s="836"/>
    </row>
    <row r="190" spans="1:9" ht="11.25" hidden="1" customHeight="1">
      <c r="A190" s="834"/>
      <c r="B190" s="203"/>
      <c r="C190" s="842"/>
      <c r="D190" s="842"/>
      <c r="E190" s="835" t="s">
        <v>1006</v>
      </c>
      <c r="F190" s="835"/>
      <c r="G190" s="836"/>
      <c r="H190" s="836"/>
      <c r="I190" s="836"/>
    </row>
    <row r="191" spans="1:9" ht="11.25" hidden="1" customHeight="1">
      <c r="A191" s="834"/>
      <c r="B191" s="203"/>
      <c r="C191" s="842"/>
      <c r="D191" s="842"/>
      <c r="E191" s="835" t="s">
        <v>1006</v>
      </c>
      <c r="F191" s="835"/>
      <c r="G191" s="836"/>
      <c r="H191" s="836"/>
      <c r="I191" s="836"/>
    </row>
    <row r="192" spans="1:9" ht="11.25" hidden="1" customHeight="1">
      <c r="A192" s="834">
        <v>2332</v>
      </c>
      <c r="B192" s="203" t="s">
        <v>257</v>
      </c>
      <c r="C192" s="842">
        <v>3</v>
      </c>
      <c r="D192" s="842">
        <v>2</v>
      </c>
      <c r="E192" s="835" t="s">
        <v>274</v>
      </c>
      <c r="F192" s="835"/>
      <c r="G192" s="836"/>
      <c r="H192" s="836"/>
      <c r="I192" s="836"/>
    </row>
    <row r="193" spans="1:9" ht="11.25" hidden="1" customHeight="1">
      <c r="A193" s="834"/>
      <c r="B193" s="203"/>
      <c r="C193" s="842"/>
      <c r="D193" s="842"/>
      <c r="E193" s="835" t="s">
        <v>989</v>
      </c>
      <c r="F193" s="835"/>
      <c r="G193" s="836"/>
      <c r="H193" s="836"/>
      <c r="I193" s="836"/>
    </row>
    <row r="194" spans="1:9" ht="11.25" hidden="1" customHeight="1">
      <c r="A194" s="834"/>
      <c r="B194" s="203"/>
      <c r="C194" s="842"/>
      <c r="D194" s="842"/>
      <c r="E194" s="835" t="s">
        <v>1006</v>
      </c>
      <c r="F194" s="835"/>
      <c r="G194" s="836"/>
      <c r="H194" s="836"/>
      <c r="I194" s="836"/>
    </row>
    <row r="195" spans="1:9" ht="11.25" hidden="1" customHeight="1">
      <c r="A195" s="834"/>
      <c r="B195" s="203"/>
      <c r="C195" s="842"/>
      <c r="D195" s="842"/>
      <c r="E195" s="835" t="s">
        <v>1006</v>
      </c>
      <c r="F195" s="835"/>
      <c r="G195" s="836"/>
      <c r="H195" s="836"/>
      <c r="I195" s="836"/>
    </row>
    <row r="196" spans="1:9" ht="11.25" hidden="1" customHeight="1">
      <c r="A196" s="834">
        <v>2340</v>
      </c>
      <c r="B196" s="215" t="s">
        <v>257</v>
      </c>
      <c r="C196" s="829">
        <v>4</v>
      </c>
      <c r="D196" s="829">
        <v>0</v>
      </c>
      <c r="E196" s="837" t="s">
        <v>276</v>
      </c>
      <c r="F196" s="837"/>
      <c r="G196" s="836"/>
      <c r="H196" s="836"/>
      <c r="I196" s="836"/>
    </row>
    <row r="197" spans="1:9" s="841" customFormat="1" ht="11.25" hidden="1" customHeight="1">
      <c r="A197" s="834"/>
      <c r="B197" s="215"/>
      <c r="C197" s="829"/>
      <c r="D197" s="829"/>
      <c r="E197" s="835" t="s">
        <v>194</v>
      </c>
      <c r="F197" s="835"/>
      <c r="G197" s="838"/>
      <c r="H197" s="838"/>
      <c r="I197" s="838"/>
    </row>
    <row r="198" spans="1:9" ht="11.25" hidden="1" customHeight="1">
      <c r="A198" s="834">
        <v>2341</v>
      </c>
      <c r="B198" s="203" t="s">
        <v>257</v>
      </c>
      <c r="C198" s="842">
        <v>4</v>
      </c>
      <c r="D198" s="842">
        <v>1</v>
      </c>
      <c r="E198" s="835" t="s">
        <v>276</v>
      </c>
      <c r="F198" s="835"/>
      <c r="G198" s="836"/>
      <c r="H198" s="836"/>
      <c r="I198" s="836"/>
    </row>
    <row r="199" spans="1:9" ht="11.25" hidden="1" customHeight="1">
      <c r="A199" s="834"/>
      <c r="B199" s="203"/>
      <c r="C199" s="842"/>
      <c r="D199" s="842"/>
      <c r="E199" s="835" t="s">
        <v>989</v>
      </c>
      <c r="F199" s="835"/>
      <c r="G199" s="836"/>
      <c r="H199" s="836"/>
      <c r="I199" s="836"/>
    </row>
    <row r="200" spans="1:9" ht="11.25" hidden="1" customHeight="1">
      <c r="A200" s="834"/>
      <c r="B200" s="203"/>
      <c r="C200" s="842"/>
      <c r="D200" s="842"/>
      <c r="E200" s="835" t="s">
        <v>1006</v>
      </c>
      <c r="F200" s="835"/>
      <c r="G200" s="836"/>
      <c r="H200" s="836"/>
      <c r="I200" s="836"/>
    </row>
    <row r="201" spans="1:9" ht="11.25" hidden="1" customHeight="1">
      <c r="A201" s="834"/>
      <c r="B201" s="203"/>
      <c r="C201" s="842"/>
      <c r="D201" s="842"/>
      <c r="E201" s="835" t="s">
        <v>1006</v>
      </c>
      <c r="F201" s="835"/>
      <c r="G201" s="836"/>
      <c r="H201" s="836"/>
      <c r="I201" s="836"/>
    </row>
    <row r="202" spans="1:9" ht="11.25" hidden="1" customHeight="1">
      <c r="A202" s="834">
        <v>2350</v>
      </c>
      <c r="B202" s="215" t="s">
        <v>257</v>
      </c>
      <c r="C202" s="829">
        <v>5</v>
      </c>
      <c r="D202" s="829">
        <v>0</v>
      </c>
      <c r="E202" s="837" t="s">
        <v>277</v>
      </c>
      <c r="F202" s="837"/>
      <c r="G202" s="836"/>
      <c r="H202" s="836"/>
      <c r="I202" s="836"/>
    </row>
    <row r="203" spans="1:9" s="841" customFormat="1" ht="11.25" hidden="1" customHeight="1">
      <c r="A203" s="834"/>
      <c r="B203" s="215"/>
      <c r="C203" s="829"/>
      <c r="D203" s="829"/>
      <c r="E203" s="835" t="s">
        <v>194</v>
      </c>
      <c r="F203" s="835"/>
      <c r="G203" s="838"/>
      <c r="H203" s="838"/>
      <c r="I203" s="838"/>
    </row>
    <row r="204" spans="1:9" ht="11.25" hidden="1" customHeight="1">
      <c r="A204" s="834">
        <v>2351</v>
      </c>
      <c r="B204" s="203" t="s">
        <v>257</v>
      </c>
      <c r="C204" s="842">
        <v>5</v>
      </c>
      <c r="D204" s="842">
        <v>1</v>
      </c>
      <c r="E204" s="835" t="s">
        <v>279</v>
      </c>
      <c r="F204" s="835"/>
      <c r="G204" s="836"/>
      <c r="H204" s="836"/>
      <c r="I204" s="836"/>
    </row>
    <row r="205" spans="1:9" ht="11.25" hidden="1" customHeight="1">
      <c r="A205" s="834"/>
      <c r="B205" s="203"/>
      <c r="C205" s="842"/>
      <c r="D205" s="842"/>
      <c r="E205" s="835" t="s">
        <v>989</v>
      </c>
      <c r="F205" s="835"/>
      <c r="G205" s="836"/>
      <c r="H205" s="836"/>
      <c r="I205" s="836"/>
    </row>
    <row r="206" spans="1:9" ht="11.25" hidden="1" customHeight="1">
      <c r="A206" s="834"/>
      <c r="B206" s="203"/>
      <c r="C206" s="842"/>
      <c r="D206" s="842"/>
      <c r="E206" s="835" t="s">
        <v>1006</v>
      </c>
      <c r="F206" s="835"/>
      <c r="G206" s="836"/>
      <c r="H206" s="836"/>
      <c r="I206" s="836"/>
    </row>
    <row r="207" spans="1:9" ht="11.25" hidden="1" customHeight="1">
      <c r="A207" s="834"/>
      <c r="B207" s="203"/>
      <c r="C207" s="842"/>
      <c r="D207" s="842"/>
      <c r="E207" s="835" t="s">
        <v>1006</v>
      </c>
      <c r="F207" s="835"/>
      <c r="G207" s="836"/>
      <c r="H207" s="836"/>
      <c r="I207" s="836"/>
    </row>
    <row r="208" spans="1:9" ht="11.25" hidden="1" customHeight="1">
      <c r="A208" s="834">
        <v>2360</v>
      </c>
      <c r="B208" s="215" t="s">
        <v>257</v>
      </c>
      <c r="C208" s="829">
        <v>6</v>
      </c>
      <c r="D208" s="829">
        <v>0</v>
      </c>
      <c r="E208" s="837" t="s">
        <v>280</v>
      </c>
      <c r="F208" s="837"/>
      <c r="G208" s="836"/>
      <c r="H208" s="836"/>
      <c r="I208" s="836"/>
    </row>
    <row r="209" spans="1:9" s="841" customFormat="1" ht="11.25" hidden="1" customHeight="1">
      <c r="A209" s="834"/>
      <c r="B209" s="215"/>
      <c r="C209" s="829"/>
      <c r="D209" s="829"/>
      <c r="E209" s="835" t="s">
        <v>194</v>
      </c>
      <c r="F209" s="835"/>
      <c r="G209" s="838"/>
      <c r="H209" s="838"/>
      <c r="I209" s="838"/>
    </row>
    <row r="210" spans="1:9" ht="11.25" hidden="1" customHeight="1">
      <c r="A210" s="834">
        <v>2361</v>
      </c>
      <c r="B210" s="203" t="s">
        <v>257</v>
      </c>
      <c r="C210" s="842">
        <v>6</v>
      </c>
      <c r="D210" s="842">
        <v>1</v>
      </c>
      <c r="E210" s="835" t="s">
        <v>280</v>
      </c>
      <c r="F210" s="835"/>
      <c r="G210" s="836"/>
      <c r="H210" s="836"/>
      <c r="I210" s="836"/>
    </row>
    <row r="211" spans="1:9" ht="11.25" hidden="1" customHeight="1">
      <c r="A211" s="834"/>
      <c r="B211" s="203"/>
      <c r="C211" s="842"/>
      <c r="D211" s="842"/>
      <c r="E211" s="835" t="s">
        <v>989</v>
      </c>
      <c r="F211" s="835"/>
      <c r="G211" s="836"/>
      <c r="H211" s="836"/>
      <c r="I211" s="836"/>
    </row>
    <row r="212" spans="1:9" ht="11.25" hidden="1" customHeight="1">
      <c r="A212" s="834"/>
      <c r="B212" s="203"/>
      <c r="C212" s="842"/>
      <c r="D212" s="842"/>
      <c r="E212" s="835" t="s">
        <v>1006</v>
      </c>
      <c r="F212" s="835"/>
      <c r="G212" s="836"/>
      <c r="H212" s="836"/>
      <c r="I212" s="836"/>
    </row>
    <row r="213" spans="1:9" ht="11.25" hidden="1" customHeight="1">
      <c r="A213" s="834"/>
      <c r="B213" s="203"/>
      <c r="C213" s="842"/>
      <c r="D213" s="842"/>
      <c r="E213" s="835" t="s">
        <v>1006</v>
      </c>
      <c r="F213" s="835"/>
      <c r="G213" s="836"/>
      <c r="H213" s="836"/>
      <c r="I213" s="836"/>
    </row>
    <row r="214" spans="1:9" ht="11.25" hidden="1" customHeight="1">
      <c r="A214" s="834">
        <v>2370</v>
      </c>
      <c r="B214" s="215" t="s">
        <v>257</v>
      </c>
      <c r="C214" s="829">
        <v>7</v>
      </c>
      <c r="D214" s="829">
        <v>0</v>
      </c>
      <c r="E214" s="837" t="s">
        <v>285</v>
      </c>
      <c r="F214" s="837"/>
      <c r="G214" s="836"/>
      <c r="H214" s="836"/>
      <c r="I214" s="836"/>
    </row>
    <row r="215" spans="1:9" s="841" customFormat="1" ht="11.25" hidden="1" customHeight="1">
      <c r="A215" s="834"/>
      <c r="B215" s="215"/>
      <c r="C215" s="829"/>
      <c r="D215" s="829"/>
      <c r="E215" s="835" t="s">
        <v>194</v>
      </c>
      <c r="F215" s="835"/>
      <c r="G215" s="838"/>
      <c r="H215" s="838"/>
      <c r="I215" s="838"/>
    </row>
    <row r="216" spans="1:9" ht="11.25" hidden="1" customHeight="1">
      <c r="A216" s="834">
        <v>2371</v>
      </c>
      <c r="B216" s="203" t="s">
        <v>257</v>
      </c>
      <c r="C216" s="842">
        <v>7</v>
      </c>
      <c r="D216" s="842">
        <v>1</v>
      </c>
      <c r="E216" s="835" t="s">
        <v>285</v>
      </c>
      <c r="F216" s="835"/>
      <c r="G216" s="836"/>
      <c r="H216" s="836"/>
      <c r="I216" s="836"/>
    </row>
    <row r="217" spans="1:9" ht="11.25" hidden="1" customHeight="1">
      <c r="A217" s="834"/>
      <c r="B217" s="203"/>
      <c r="C217" s="842"/>
      <c r="D217" s="842"/>
      <c r="E217" s="835" t="s">
        <v>989</v>
      </c>
      <c r="F217" s="835"/>
      <c r="G217" s="836"/>
      <c r="H217" s="836"/>
      <c r="I217" s="836"/>
    </row>
    <row r="218" spans="1:9" ht="11.25" hidden="1" customHeight="1">
      <c r="A218" s="834"/>
      <c r="B218" s="203"/>
      <c r="C218" s="842"/>
      <c r="D218" s="842"/>
      <c r="E218" s="835" t="s">
        <v>1006</v>
      </c>
      <c r="F218" s="835"/>
      <c r="G218" s="836"/>
      <c r="H218" s="836"/>
      <c r="I218" s="836"/>
    </row>
    <row r="219" spans="1:9" ht="11.25" hidden="1" customHeight="1">
      <c r="A219" s="834"/>
      <c r="B219" s="203"/>
      <c r="C219" s="842"/>
      <c r="D219" s="842"/>
      <c r="E219" s="835" t="s">
        <v>1006</v>
      </c>
      <c r="F219" s="835"/>
      <c r="G219" s="836"/>
      <c r="H219" s="836"/>
      <c r="I219" s="836"/>
    </row>
    <row r="220" spans="1:9" s="832" customFormat="1" ht="13.5" customHeight="1">
      <c r="A220" s="828">
        <v>2400</v>
      </c>
      <c r="B220" s="215" t="s">
        <v>286</v>
      </c>
      <c r="C220" s="829">
        <v>0</v>
      </c>
      <c r="D220" s="829">
        <v>0</v>
      </c>
      <c r="E220" s="830" t="s">
        <v>1018</v>
      </c>
      <c r="F220" s="830"/>
      <c r="G220" s="823">
        <f>H220+I220</f>
        <v>772771.36900000006</v>
      </c>
      <c r="H220" s="823">
        <f>H222+H232+H252+H266+H280+H303+H309+H329+H353</f>
        <v>34460.688999999998</v>
      </c>
      <c r="I220" s="823">
        <f>I222+I232+I252+I266+I280+I303+I309+I329+I353</f>
        <v>738310.68</v>
      </c>
    </row>
    <row r="221" spans="1:9" ht="12.75" customHeight="1">
      <c r="A221" s="834"/>
      <c r="B221" s="215"/>
      <c r="C221" s="829"/>
      <c r="D221" s="829"/>
      <c r="E221" s="835" t="s">
        <v>191</v>
      </c>
      <c r="F221" s="835"/>
      <c r="G221" s="836"/>
      <c r="H221" s="836"/>
      <c r="I221" s="836"/>
    </row>
    <row r="222" spans="1:9" ht="21" customHeight="1">
      <c r="A222" s="834">
        <v>2410</v>
      </c>
      <c r="B222" s="215" t="s">
        <v>286</v>
      </c>
      <c r="C222" s="829">
        <v>1</v>
      </c>
      <c r="D222" s="829">
        <v>0</v>
      </c>
      <c r="E222" s="837" t="s">
        <v>290</v>
      </c>
      <c r="F222" s="837"/>
      <c r="G222" s="843">
        <f>H222+I222</f>
        <v>0</v>
      </c>
      <c r="H222" s="843">
        <f>H224+H228</f>
        <v>0</v>
      </c>
      <c r="I222" s="843">
        <f>I224+I228</f>
        <v>0</v>
      </c>
    </row>
    <row r="223" spans="1:9" s="841" customFormat="1" ht="11.25" customHeight="1">
      <c r="A223" s="834"/>
      <c r="B223" s="215"/>
      <c r="C223" s="829"/>
      <c r="D223" s="829"/>
      <c r="E223" s="835" t="s">
        <v>194</v>
      </c>
      <c r="F223" s="835"/>
      <c r="G223" s="839"/>
      <c r="H223" s="839"/>
      <c r="I223" s="839"/>
    </row>
    <row r="224" spans="1:9" ht="32.25" hidden="1" customHeight="1">
      <c r="A224" s="834">
        <v>2411</v>
      </c>
      <c r="B224" s="203" t="s">
        <v>286</v>
      </c>
      <c r="C224" s="842">
        <v>1</v>
      </c>
      <c r="D224" s="842">
        <v>1</v>
      </c>
      <c r="E224" s="835" t="s">
        <v>292</v>
      </c>
      <c r="F224" s="835"/>
      <c r="G224" s="843"/>
      <c r="H224" s="843"/>
      <c r="I224" s="843"/>
    </row>
    <row r="225" spans="1:9" ht="40.5" hidden="1">
      <c r="A225" s="834"/>
      <c r="B225" s="203"/>
      <c r="C225" s="842"/>
      <c r="D225" s="842"/>
      <c r="E225" s="835" t="s">
        <v>989</v>
      </c>
      <c r="F225" s="835"/>
      <c r="G225" s="843"/>
      <c r="H225" s="843"/>
      <c r="I225" s="843"/>
    </row>
    <row r="226" spans="1:9" ht="15.75" hidden="1">
      <c r="A226" s="834"/>
      <c r="B226" s="203"/>
      <c r="C226" s="842"/>
      <c r="D226" s="842"/>
      <c r="E226" s="835" t="s">
        <v>1006</v>
      </c>
      <c r="F226" s="835"/>
      <c r="G226" s="843"/>
      <c r="H226" s="843"/>
      <c r="I226" s="843"/>
    </row>
    <row r="227" spans="1:9" ht="15.75" hidden="1">
      <c r="A227" s="834"/>
      <c r="B227" s="203"/>
      <c r="C227" s="842"/>
      <c r="D227" s="842"/>
      <c r="E227" s="835" t="s">
        <v>1006</v>
      </c>
      <c r="F227" s="835"/>
      <c r="G227" s="843"/>
      <c r="H227" s="843"/>
      <c r="I227" s="843"/>
    </row>
    <row r="228" spans="1:9" ht="27" hidden="1">
      <c r="A228" s="834">
        <v>2412</v>
      </c>
      <c r="B228" s="203" t="s">
        <v>286</v>
      </c>
      <c r="C228" s="842">
        <v>1</v>
      </c>
      <c r="D228" s="842">
        <v>2</v>
      </c>
      <c r="E228" s="835" t="s">
        <v>293</v>
      </c>
      <c r="F228" s="835"/>
      <c r="G228" s="843"/>
      <c r="H228" s="843"/>
      <c r="I228" s="843"/>
    </row>
    <row r="229" spans="1:9" ht="40.5" hidden="1">
      <c r="A229" s="834"/>
      <c r="B229" s="203"/>
      <c r="C229" s="842"/>
      <c r="D229" s="842"/>
      <c r="E229" s="835" t="s">
        <v>989</v>
      </c>
      <c r="F229" s="835"/>
      <c r="G229" s="843"/>
      <c r="H229" s="843"/>
      <c r="I229" s="843"/>
    </row>
    <row r="230" spans="1:9" ht="15.75" hidden="1">
      <c r="A230" s="834"/>
      <c r="B230" s="203"/>
      <c r="C230" s="842"/>
      <c r="D230" s="842"/>
      <c r="E230" s="835" t="s">
        <v>1006</v>
      </c>
      <c r="F230" s="835"/>
      <c r="G230" s="843"/>
      <c r="H230" s="843"/>
      <c r="I230" s="843"/>
    </row>
    <row r="231" spans="1:9" ht="15.75" hidden="1">
      <c r="A231" s="834"/>
      <c r="B231" s="203"/>
      <c r="C231" s="842"/>
      <c r="D231" s="842"/>
      <c r="E231" s="835" t="s">
        <v>1006</v>
      </c>
      <c r="F231" s="835"/>
      <c r="G231" s="843"/>
      <c r="H231" s="843"/>
      <c r="I231" s="843"/>
    </row>
    <row r="232" spans="1:9" ht="24.75" customHeight="1">
      <c r="A232" s="834">
        <v>2420</v>
      </c>
      <c r="B232" s="215" t="s">
        <v>286</v>
      </c>
      <c r="C232" s="829">
        <v>2</v>
      </c>
      <c r="D232" s="829">
        <v>0</v>
      </c>
      <c r="E232" s="837" t="s">
        <v>295</v>
      </c>
      <c r="F232" s="837"/>
      <c r="G232" s="843">
        <f>H232+I232</f>
        <v>5619.6890000000003</v>
      </c>
      <c r="H232" s="843">
        <f>H234+H240+H244+H248</f>
        <v>5619.6890000000003</v>
      </c>
      <c r="I232" s="843">
        <f>I234+I240+I244+I248</f>
        <v>0</v>
      </c>
    </row>
    <row r="233" spans="1:9" s="841" customFormat="1" ht="10.5" customHeight="1">
      <c r="A233" s="834"/>
      <c r="B233" s="215"/>
      <c r="C233" s="829"/>
      <c r="D233" s="829"/>
      <c r="E233" s="849" t="s">
        <v>194</v>
      </c>
      <c r="F233" s="835"/>
      <c r="G233" s="839"/>
      <c r="H233" s="839"/>
      <c r="I233" s="839"/>
    </row>
    <row r="234" spans="1:9" ht="12" customHeight="1">
      <c r="A234" s="834">
        <v>2421</v>
      </c>
      <c r="B234" s="203" t="s">
        <v>286</v>
      </c>
      <c r="C234" s="842">
        <v>2</v>
      </c>
      <c r="D234" s="842">
        <v>1</v>
      </c>
      <c r="E234" s="835" t="s">
        <v>298</v>
      </c>
      <c r="F234" s="835"/>
      <c r="G234" s="843">
        <f>H234+I234</f>
        <v>5619.6890000000003</v>
      </c>
      <c r="H234" s="843">
        <f>H236+H237+H238</f>
        <v>5619.6890000000003</v>
      </c>
      <c r="I234" s="843">
        <f>I239</f>
        <v>0</v>
      </c>
    </row>
    <row r="235" spans="1:9" ht="18" customHeight="1">
      <c r="A235" s="834"/>
      <c r="B235" s="203"/>
      <c r="C235" s="842"/>
      <c r="D235" s="842"/>
      <c r="E235" s="849" t="s">
        <v>989</v>
      </c>
      <c r="F235" s="835"/>
      <c r="G235" s="843"/>
      <c r="H235" s="843"/>
      <c r="I235" s="843"/>
    </row>
    <row r="236" spans="1:9" ht="14.25" customHeight="1">
      <c r="A236" s="834"/>
      <c r="B236" s="203"/>
      <c r="C236" s="842"/>
      <c r="D236" s="842"/>
      <c r="E236" s="835" t="s">
        <v>750</v>
      </c>
      <c r="F236" s="835">
        <v>4241</v>
      </c>
      <c r="G236" s="843">
        <f>H236+I236</f>
        <v>936</v>
      </c>
      <c r="H236" s="843">
        <f>[2]gjuxatntes!F66</f>
        <v>936</v>
      </c>
      <c r="I236" s="843"/>
    </row>
    <row r="237" spans="1:9" ht="13.5" customHeight="1">
      <c r="A237" s="834"/>
      <c r="B237" s="203"/>
      <c r="C237" s="842"/>
      <c r="D237" s="842"/>
      <c r="E237" s="844" t="str">
        <f>[2]gjuxatntes!B78</f>
        <v xml:space="preserve"> -Հատուկ նպատակային այլ նյութեր</v>
      </c>
      <c r="F237" s="844" t="s">
        <v>773</v>
      </c>
      <c r="G237" s="843">
        <f>H237+I237</f>
        <v>0</v>
      </c>
      <c r="H237" s="843">
        <f>[2]gjuxatntes!F78</f>
        <v>0</v>
      </c>
      <c r="I237" s="843"/>
    </row>
    <row r="238" spans="1:9" ht="13.5" customHeight="1">
      <c r="A238" s="834"/>
      <c r="B238" s="203"/>
      <c r="C238" s="842"/>
      <c r="D238" s="842"/>
      <c r="E238" s="850" t="s">
        <v>849</v>
      </c>
      <c r="F238" s="844" t="s">
        <v>850</v>
      </c>
      <c r="G238" s="843"/>
      <c r="H238" s="843">
        <f>[2]gjuxatntes!F129</f>
        <v>4683.6890000000003</v>
      </c>
      <c r="I238" s="843"/>
    </row>
    <row r="239" spans="1:9" ht="12.75" customHeight="1">
      <c r="A239" s="834"/>
      <c r="B239" s="203"/>
      <c r="C239" s="842"/>
      <c r="D239" s="842"/>
      <c r="E239" s="844" t="s">
        <v>1014</v>
      </c>
      <c r="F239" s="844" t="s">
        <v>892</v>
      </c>
      <c r="G239" s="843">
        <f>H239+I239</f>
        <v>0</v>
      </c>
      <c r="H239" s="843"/>
      <c r="I239" s="843">
        <f>[2]gjuxatntes!F155</f>
        <v>0</v>
      </c>
    </row>
    <row r="240" spans="1:9" ht="15.75" hidden="1">
      <c r="A240" s="834">
        <v>2422</v>
      </c>
      <c r="B240" s="203" t="s">
        <v>286</v>
      </c>
      <c r="C240" s="842">
        <v>2</v>
      </c>
      <c r="D240" s="842">
        <v>2</v>
      </c>
      <c r="E240" s="835" t="s">
        <v>299</v>
      </c>
      <c r="F240" s="835"/>
      <c r="G240" s="836"/>
      <c r="H240" s="836"/>
      <c r="I240" s="836"/>
    </row>
    <row r="241" spans="1:9" ht="40.5" hidden="1">
      <c r="A241" s="834"/>
      <c r="B241" s="203"/>
      <c r="C241" s="842"/>
      <c r="D241" s="842"/>
      <c r="E241" s="835" t="s">
        <v>989</v>
      </c>
      <c r="F241" s="835"/>
      <c r="G241" s="836"/>
      <c r="H241" s="836"/>
      <c r="I241" s="836"/>
    </row>
    <row r="242" spans="1:9" ht="15.75" hidden="1">
      <c r="A242" s="834"/>
      <c r="B242" s="203"/>
      <c r="C242" s="842"/>
      <c r="D242" s="842"/>
      <c r="E242" s="835" t="s">
        <v>1006</v>
      </c>
      <c r="F242" s="835"/>
      <c r="G242" s="836"/>
      <c r="H242" s="836"/>
      <c r="I242" s="836"/>
    </row>
    <row r="243" spans="1:9" ht="15.75" hidden="1">
      <c r="A243" s="834"/>
      <c r="B243" s="203"/>
      <c r="C243" s="842"/>
      <c r="D243" s="842"/>
      <c r="E243" s="835" t="s">
        <v>1006</v>
      </c>
      <c r="F243" s="835"/>
      <c r="G243" s="836"/>
      <c r="H243" s="836"/>
      <c r="I243" s="836"/>
    </row>
    <row r="244" spans="1:9" ht="15.75" hidden="1">
      <c r="A244" s="834">
        <v>2423</v>
      </c>
      <c r="B244" s="203" t="s">
        <v>286</v>
      </c>
      <c r="C244" s="842">
        <v>2</v>
      </c>
      <c r="D244" s="842">
        <v>3</v>
      </c>
      <c r="E244" s="835" t="s">
        <v>301</v>
      </c>
      <c r="F244" s="835"/>
      <c r="G244" s="836"/>
      <c r="H244" s="836"/>
      <c r="I244" s="836"/>
    </row>
    <row r="245" spans="1:9" ht="40.5" hidden="1">
      <c r="A245" s="834"/>
      <c r="B245" s="203"/>
      <c r="C245" s="842"/>
      <c r="D245" s="842"/>
      <c r="E245" s="835" t="s">
        <v>989</v>
      </c>
      <c r="F245" s="835"/>
      <c r="G245" s="836"/>
      <c r="H245" s="836"/>
      <c r="I245" s="836"/>
    </row>
    <row r="246" spans="1:9" ht="15.75" hidden="1">
      <c r="A246" s="834"/>
      <c r="B246" s="203"/>
      <c r="C246" s="842"/>
      <c r="D246" s="842"/>
      <c r="E246" s="835" t="s">
        <v>1006</v>
      </c>
      <c r="F246" s="835"/>
      <c r="G246" s="836"/>
      <c r="H246" s="836"/>
      <c r="I246" s="836"/>
    </row>
    <row r="247" spans="1:9" ht="15.75" hidden="1">
      <c r="A247" s="834"/>
      <c r="B247" s="203"/>
      <c r="C247" s="842"/>
      <c r="D247" s="842"/>
      <c r="E247" s="835" t="s">
        <v>1006</v>
      </c>
      <c r="F247" s="835"/>
      <c r="G247" s="836"/>
      <c r="H247" s="836"/>
      <c r="I247" s="836"/>
    </row>
    <row r="248" spans="1:9" ht="15.75" hidden="1">
      <c r="A248" s="834">
        <v>2424</v>
      </c>
      <c r="B248" s="203" t="s">
        <v>286</v>
      </c>
      <c r="C248" s="842">
        <v>2</v>
      </c>
      <c r="D248" s="842">
        <v>4</v>
      </c>
      <c r="E248" s="835" t="s">
        <v>303</v>
      </c>
      <c r="F248" s="835"/>
      <c r="G248" s="836"/>
      <c r="H248" s="836"/>
      <c r="I248" s="836"/>
    </row>
    <row r="249" spans="1:9" ht="40.5" hidden="1">
      <c r="A249" s="834"/>
      <c r="B249" s="203"/>
      <c r="C249" s="842"/>
      <c r="D249" s="842"/>
      <c r="E249" s="835" t="s">
        <v>989</v>
      </c>
      <c r="F249" s="835"/>
      <c r="G249" s="836"/>
      <c r="H249" s="836"/>
      <c r="I249" s="836"/>
    </row>
    <row r="250" spans="1:9" ht="15.75" hidden="1">
      <c r="A250" s="834"/>
      <c r="B250" s="203"/>
      <c r="C250" s="842"/>
      <c r="D250" s="842"/>
      <c r="E250" s="835" t="s">
        <v>1006</v>
      </c>
      <c r="F250" s="835"/>
      <c r="G250" s="836"/>
      <c r="H250" s="836"/>
      <c r="I250" s="836"/>
    </row>
    <row r="251" spans="1:9" ht="15.75" hidden="1">
      <c r="A251" s="834"/>
      <c r="B251" s="203"/>
      <c r="C251" s="842"/>
      <c r="D251" s="842"/>
      <c r="E251" s="835" t="s">
        <v>1006</v>
      </c>
      <c r="F251" s="835"/>
      <c r="G251" s="836"/>
      <c r="H251" s="836"/>
      <c r="I251" s="836"/>
    </row>
    <row r="252" spans="1:9" ht="15.75">
      <c r="A252" s="834">
        <v>2430</v>
      </c>
      <c r="B252" s="215" t="s">
        <v>286</v>
      </c>
      <c r="C252" s="829">
        <v>3</v>
      </c>
      <c r="D252" s="829">
        <v>0</v>
      </c>
      <c r="E252" s="837" t="s">
        <v>305</v>
      </c>
      <c r="F252" s="837"/>
      <c r="G252" s="836">
        <f>H252+I252</f>
        <v>426531.42700000003</v>
      </c>
      <c r="H252" s="836">
        <f>H254+H258+H262</f>
        <v>0</v>
      </c>
      <c r="I252" s="836">
        <f>I254+I258+I262</f>
        <v>426531.42700000003</v>
      </c>
    </row>
    <row r="253" spans="1:9" s="841" customFormat="1" ht="15.75" hidden="1" customHeight="1">
      <c r="A253" s="834"/>
      <c r="B253" s="215"/>
      <c r="C253" s="829"/>
      <c r="D253" s="829"/>
      <c r="E253" s="835" t="s">
        <v>194</v>
      </c>
      <c r="F253" s="835"/>
      <c r="G253" s="838"/>
      <c r="H253" s="838"/>
      <c r="I253" s="838"/>
    </row>
    <row r="254" spans="1:9" ht="15.75" hidden="1">
      <c r="A254" s="834">
        <v>2431</v>
      </c>
      <c r="B254" s="203" t="s">
        <v>286</v>
      </c>
      <c r="C254" s="842">
        <v>3</v>
      </c>
      <c r="D254" s="842">
        <v>1</v>
      </c>
      <c r="E254" s="835" t="s">
        <v>307</v>
      </c>
      <c r="F254" s="835"/>
      <c r="G254" s="836"/>
      <c r="H254" s="836"/>
      <c r="I254" s="836"/>
    </row>
    <row r="255" spans="1:9" ht="40.5" hidden="1">
      <c r="A255" s="834"/>
      <c r="B255" s="203"/>
      <c r="C255" s="842"/>
      <c r="D255" s="842"/>
      <c r="E255" s="835" t="s">
        <v>989</v>
      </c>
      <c r="F255" s="835"/>
      <c r="G255" s="836"/>
      <c r="H255" s="836"/>
      <c r="I255" s="836"/>
    </row>
    <row r="256" spans="1:9" ht="15.75" hidden="1">
      <c r="A256" s="834"/>
      <c r="B256" s="203"/>
      <c r="C256" s="842"/>
      <c r="D256" s="842"/>
      <c r="E256" s="835" t="s">
        <v>1006</v>
      </c>
      <c r="F256" s="835"/>
      <c r="G256" s="836"/>
      <c r="H256" s="836"/>
      <c r="I256" s="836"/>
    </row>
    <row r="257" spans="1:9" ht="15.75" hidden="1">
      <c r="A257" s="834"/>
      <c r="B257" s="203"/>
      <c r="C257" s="842"/>
      <c r="D257" s="842"/>
      <c r="E257" s="835" t="s">
        <v>1006</v>
      </c>
      <c r="F257" s="835"/>
      <c r="G257" s="836"/>
      <c r="H257" s="836"/>
      <c r="I257" s="836"/>
    </row>
    <row r="258" spans="1:9" ht="15.75">
      <c r="A258" s="834">
        <v>2432</v>
      </c>
      <c r="B258" s="203" t="s">
        <v>286</v>
      </c>
      <c r="C258" s="842">
        <v>3</v>
      </c>
      <c r="D258" s="842">
        <v>2</v>
      </c>
      <c r="E258" s="835" t="s">
        <v>308</v>
      </c>
      <c r="F258" s="835"/>
      <c r="G258" s="836">
        <f>G260+G261</f>
        <v>426531.42700000003</v>
      </c>
      <c r="H258" s="836"/>
      <c r="I258" s="836">
        <f>I261+I260</f>
        <v>426531.42700000003</v>
      </c>
    </row>
    <row r="259" spans="1:9" ht="40.5">
      <c r="A259" s="834"/>
      <c r="B259" s="203"/>
      <c r="C259" s="842"/>
      <c r="D259" s="842"/>
      <c r="E259" s="835" t="s">
        <v>989</v>
      </c>
      <c r="F259" s="835"/>
      <c r="G259" s="836"/>
      <c r="H259" s="836"/>
      <c r="I259" s="836"/>
    </row>
    <row r="260" spans="1:9" ht="15.75">
      <c r="A260" s="834"/>
      <c r="B260" s="203"/>
      <c r="C260" s="842"/>
      <c r="D260" s="842"/>
      <c r="E260" s="851" t="s">
        <v>1019</v>
      </c>
      <c r="F260" s="835">
        <v>5112</v>
      </c>
      <c r="G260" s="836">
        <f>H260+I260</f>
        <v>426531.42700000003</v>
      </c>
      <c r="H260" s="836"/>
      <c r="I260" s="836">
        <f>[2]gazafikacum!F139</f>
        <v>426531.42700000003</v>
      </c>
    </row>
    <row r="261" spans="1:9" ht="15.75">
      <c r="A261" s="834"/>
      <c r="B261" s="203"/>
      <c r="C261" s="842"/>
      <c r="D261" s="842"/>
      <c r="E261" s="835" t="s">
        <v>1007</v>
      </c>
      <c r="F261" s="835">
        <v>5134</v>
      </c>
      <c r="G261" s="836">
        <f>H261+I261</f>
        <v>0</v>
      </c>
      <c r="H261" s="836"/>
      <c r="I261" s="836">
        <f>[2]gazafikacum!F145</f>
        <v>0</v>
      </c>
    </row>
    <row r="262" spans="1:9" ht="15.75" hidden="1">
      <c r="A262" s="834">
        <v>2433</v>
      </c>
      <c r="B262" s="203" t="s">
        <v>286</v>
      </c>
      <c r="C262" s="842">
        <v>3</v>
      </c>
      <c r="D262" s="842">
        <v>3</v>
      </c>
      <c r="E262" s="835" t="s">
        <v>310</v>
      </c>
      <c r="F262" s="835"/>
      <c r="G262" s="836"/>
      <c r="H262" s="836"/>
      <c r="I262" s="836"/>
    </row>
    <row r="263" spans="1:9" ht="40.5" hidden="1">
      <c r="A263" s="834"/>
      <c r="B263" s="203"/>
      <c r="C263" s="842"/>
      <c r="D263" s="842"/>
      <c r="E263" s="835" t="s">
        <v>989</v>
      </c>
      <c r="F263" s="835"/>
      <c r="G263" s="836"/>
      <c r="H263" s="836"/>
      <c r="I263" s="836"/>
    </row>
    <row r="264" spans="1:9" ht="15.75" hidden="1">
      <c r="A264" s="834"/>
      <c r="B264" s="203"/>
      <c r="C264" s="842"/>
      <c r="D264" s="842"/>
      <c r="E264" s="835" t="s">
        <v>1006</v>
      </c>
      <c r="F264" s="835"/>
      <c r="G264" s="836"/>
      <c r="H264" s="836"/>
      <c r="I264" s="836"/>
    </row>
    <row r="265" spans="1:9" ht="15.75" hidden="1">
      <c r="A265" s="834"/>
      <c r="B265" s="203"/>
      <c r="C265" s="842"/>
      <c r="D265" s="842"/>
      <c r="E265" s="835" t="s">
        <v>1006</v>
      </c>
      <c r="F265" s="835"/>
      <c r="G265" s="836"/>
      <c r="H265" s="836"/>
      <c r="I265" s="836"/>
    </row>
    <row r="266" spans="1:9" ht="30.75" hidden="1" customHeight="1">
      <c r="A266" s="834">
        <v>2440</v>
      </c>
      <c r="B266" s="215" t="s">
        <v>286</v>
      </c>
      <c r="C266" s="829">
        <v>4</v>
      </c>
      <c r="D266" s="829">
        <v>0</v>
      </c>
      <c r="E266" s="837" t="s">
        <v>318</v>
      </c>
      <c r="F266" s="837"/>
      <c r="G266" s="836">
        <f>H266+I266</f>
        <v>0</v>
      </c>
      <c r="H266" s="836">
        <f>H268+H272+H276</f>
        <v>0</v>
      </c>
      <c r="I266" s="836">
        <f>I268+I272+I276</f>
        <v>0</v>
      </c>
    </row>
    <row r="267" spans="1:9" s="841" customFormat="1" ht="10.5" hidden="1" customHeight="1">
      <c r="A267" s="834"/>
      <c r="B267" s="215"/>
      <c r="C267" s="829"/>
      <c r="D267" s="829"/>
      <c r="E267" s="835" t="s">
        <v>194</v>
      </c>
      <c r="F267" s="835"/>
      <c r="G267" s="838"/>
      <c r="H267" s="838"/>
      <c r="I267" s="838"/>
    </row>
    <row r="268" spans="1:9" ht="34.5" hidden="1" customHeight="1">
      <c r="A268" s="834">
        <v>2441</v>
      </c>
      <c r="B268" s="203" t="s">
        <v>286</v>
      </c>
      <c r="C268" s="842">
        <v>4</v>
      </c>
      <c r="D268" s="842">
        <v>1</v>
      </c>
      <c r="E268" s="835" t="s">
        <v>321</v>
      </c>
      <c r="F268" s="835"/>
      <c r="G268" s="836"/>
      <c r="H268" s="836"/>
      <c r="I268" s="836"/>
    </row>
    <row r="269" spans="1:9" ht="40.5" hidden="1">
      <c r="A269" s="834"/>
      <c r="B269" s="203"/>
      <c r="C269" s="842"/>
      <c r="D269" s="842"/>
      <c r="E269" s="835" t="s">
        <v>989</v>
      </c>
      <c r="F269" s="835"/>
      <c r="G269" s="836"/>
      <c r="H269" s="836"/>
      <c r="I269" s="836"/>
    </row>
    <row r="270" spans="1:9" ht="15.75" hidden="1">
      <c r="A270" s="834"/>
      <c r="B270" s="203"/>
      <c r="C270" s="842"/>
      <c r="D270" s="842"/>
      <c r="E270" s="835" t="s">
        <v>1006</v>
      </c>
      <c r="F270" s="835"/>
      <c r="G270" s="836"/>
      <c r="H270" s="836"/>
      <c r="I270" s="836"/>
    </row>
    <row r="271" spans="1:9" ht="15.75" hidden="1">
      <c r="A271" s="834"/>
      <c r="B271" s="203"/>
      <c r="C271" s="842"/>
      <c r="D271" s="842"/>
      <c r="E271" s="835" t="s">
        <v>1006</v>
      </c>
      <c r="F271" s="835"/>
      <c r="G271" s="836"/>
      <c r="H271" s="836"/>
      <c r="I271" s="836"/>
    </row>
    <row r="272" spans="1:9" ht="15.75" hidden="1">
      <c r="A272" s="834">
        <v>2442</v>
      </c>
      <c r="B272" s="203" t="s">
        <v>286</v>
      </c>
      <c r="C272" s="842">
        <v>4</v>
      </c>
      <c r="D272" s="842">
        <v>2</v>
      </c>
      <c r="E272" s="835" t="s">
        <v>322</v>
      </c>
      <c r="F272" s="835"/>
      <c r="G272" s="836"/>
      <c r="H272" s="836"/>
      <c r="I272" s="836"/>
    </row>
    <row r="273" spans="1:9" ht="40.5" hidden="1">
      <c r="A273" s="834"/>
      <c r="B273" s="203"/>
      <c r="C273" s="842"/>
      <c r="D273" s="842"/>
      <c r="E273" s="835" t="s">
        <v>989</v>
      </c>
      <c r="F273" s="835"/>
      <c r="G273" s="836"/>
      <c r="H273" s="836"/>
      <c r="I273" s="836"/>
    </row>
    <row r="274" spans="1:9" ht="15.75" hidden="1">
      <c r="A274" s="834"/>
      <c r="B274" s="203"/>
      <c r="C274" s="842"/>
      <c r="D274" s="842"/>
      <c r="E274" s="835" t="s">
        <v>1006</v>
      </c>
      <c r="F274" s="835"/>
      <c r="G274" s="836"/>
      <c r="H274" s="836"/>
      <c r="I274" s="836"/>
    </row>
    <row r="275" spans="1:9" ht="15.75" hidden="1">
      <c r="A275" s="834"/>
      <c r="B275" s="203"/>
      <c r="C275" s="842"/>
      <c r="D275" s="842"/>
      <c r="E275" s="835" t="s">
        <v>1006</v>
      </c>
      <c r="F275" s="835"/>
      <c r="G275" s="836"/>
      <c r="H275" s="836"/>
      <c r="I275" s="836"/>
    </row>
    <row r="276" spans="1:9" ht="15.75" hidden="1">
      <c r="A276" s="834">
        <v>2443</v>
      </c>
      <c r="B276" s="203" t="s">
        <v>286</v>
      </c>
      <c r="C276" s="842">
        <v>4</v>
      </c>
      <c r="D276" s="842">
        <v>3</v>
      </c>
      <c r="E276" s="835" t="s">
        <v>324</v>
      </c>
      <c r="F276" s="835"/>
      <c r="G276" s="836"/>
      <c r="H276" s="836"/>
      <c r="I276" s="836"/>
    </row>
    <row r="277" spans="1:9" ht="40.5" hidden="1">
      <c r="A277" s="834"/>
      <c r="B277" s="203"/>
      <c r="C277" s="842"/>
      <c r="D277" s="842"/>
      <c r="E277" s="835" t="s">
        <v>989</v>
      </c>
      <c r="F277" s="835"/>
      <c r="G277" s="836"/>
      <c r="H277" s="836"/>
      <c r="I277" s="836"/>
    </row>
    <row r="278" spans="1:9" ht="15.75" hidden="1">
      <c r="A278" s="834"/>
      <c r="B278" s="203"/>
      <c r="C278" s="842"/>
      <c r="D278" s="842"/>
      <c r="E278" s="835" t="s">
        <v>1006</v>
      </c>
      <c r="F278" s="835"/>
      <c r="G278" s="836"/>
      <c r="H278" s="836"/>
      <c r="I278" s="836"/>
    </row>
    <row r="279" spans="1:9" ht="15.75" hidden="1">
      <c r="A279" s="834"/>
      <c r="B279" s="203"/>
      <c r="C279" s="842"/>
      <c r="D279" s="842"/>
      <c r="E279" s="835" t="s">
        <v>1006</v>
      </c>
      <c r="F279" s="835"/>
      <c r="G279" s="836"/>
      <c r="H279" s="836"/>
      <c r="I279" s="836"/>
    </row>
    <row r="280" spans="1:9" ht="15.75">
      <c r="A280" s="834">
        <v>2450</v>
      </c>
      <c r="B280" s="215" t="s">
        <v>286</v>
      </c>
      <c r="C280" s="829">
        <v>5</v>
      </c>
      <c r="D280" s="829">
        <v>0</v>
      </c>
      <c r="E280" s="837" t="s">
        <v>326</v>
      </c>
      <c r="F280" s="837"/>
      <c r="G280" s="836">
        <f>H280+I280</f>
        <v>600620.25300000003</v>
      </c>
      <c r="H280" s="843">
        <f>H282+H287+H291+H295+H299</f>
        <v>28841</v>
      </c>
      <c r="I280" s="836">
        <f>I282+I287+I291+I295+I299+I327</f>
        <v>571779.25300000003</v>
      </c>
    </row>
    <row r="281" spans="1:9" s="841" customFormat="1" ht="13.5" customHeight="1">
      <c r="A281" s="834"/>
      <c r="B281" s="215"/>
      <c r="C281" s="829"/>
      <c r="D281" s="829"/>
      <c r="E281" s="835" t="s">
        <v>194</v>
      </c>
      <c r="F281" s="835"/>
      <c r="G281" s="838"/>
      <c r="H281" s="839"/>
      <c r="I281" s="838"/>
    </row>
    <row r="282" spans="1:9" ht="15" customHeight="1">
      <c r="A282" s="834">
        <v>2451</v>
      </c>
      <c r="B282" s="203" t="s">
        <v>286</v>
      </c>
      <c r="C282" s="842">
        <v>5</v>
      </c>
      <c r="D282" s="842">
        <v>1</v>
      </c>
      <c r="E282" s="835" t="s">
        <v>329</v>
      </c>
      <c r="F282" s="835"/>
      <c r="G282" s="836">
        <f>H282+I282</f>
        <v>599638.25300000003</v>
      </c>
      <c r="H282" s="843">
        <f>H284+H285</f>
        <v>28841</v>
      </c>
      <c r="I282" s="836">
        <f>I284+I286+I328</f>
        <v>570797.25300000003</v>
      </c>
    </row>
    <row r="283" spans="1:9" ht="27" customHeight="1">
      <c r="A283" s="834"/>
      <c r="B283" s="203"/>
      <c r="C283" s="842"/>
      <c r="D283" s="842"/>
      <c r="E283" s="835" t="s">
        <v>989</v>
      </c>
      <c r="F283" s="835"/>
      <c r="G283" s="836"/>
      <c r="H283" s="836"/>
      <c r="I283" s="836"/>
    </row>
    <row r="284" spans="1:9" ht="15.75" customHeight="1">
      <c r="A284" s="834"/>
      <c r="B284" s="203"/>
      <c r="C284" s="842"/>
      <c r="D284" s="842"/>
      <c r="E284" s="835" t="s">
        <v>1020</v>
      </c>
      <c r="F284" s="835">
        <v>4269</v>
      </c>
      <c r="G284" s="843">
        <f>H284+I284</f>
        <v>0</v>
      </c>
      <c r="H284" s="843">
        <f>'[2]chanap transp'!F76</f>
        <v>0</v>
      </c>
      <c r="I284" s="843"/>
    </row>
    <row r="285" spans="1:9" ht="26.25" customHeight="1">
      <c r="A285" s="834"/>
      <c r="B285" s="203"/>
      <c r="C285" s="842"/>
      <c r="D285" s="842"/>
      <c r="E285" s="835" t="s">
        <v>1010</v>
      </c>
      <c r="F285" s="835">
        <v>4637</v>
      </c>
      <c r="G285" s="843">
        <f>H285+I285</f>
        <v>28841</v>
      </c>
      <c r="H285" s="843">
        <f>'[2]chanap transp'!F104</f>
        <v>28841</v>
      </c>
      <c r="I285" s="843"/>
    </row>
    <row r="286" spans="1:9" ht="15" customHeight="1">
      <c r="A286" s="834"/>
      <c r="B286" s="203"/>
      <c r="C286" s="842"/>
      <c r="D286" s="842"/>
      <c r="E286" s="835" t="s">
        <v>1021</v>
      </c>
      <c r="F286" s="835">
        <v>5113</v>
      </c>
      <c r="G286" s="836">
        <f>H286+I286</f>
        <v>559122.25300000003</v>
      </c>
      <c r="H286" s="836"/>
      <c r="I286" s="836">
        <f>'[2]chanap transp'!F154</f>
        <v>559122.25300000003</v>
      </c>
    </row>
    <row r="287" spans="1:9" ht="30" hidden="1" customHeight="1">
      <c r="A287" s="834">
        <v>2452</v>
      </c>
      <c r="B287" s="203" t="s">
        <v>286</v>
      </c>
      <c r="C287" s="842">
        <v>5</v>
      </c>
      <c r="D287" s="842">
        <v>2</v>
      </c>
      <c r="E287" s="835" t="s">
        <v>330</v>
      </c>
      <c r="F287" s="835"/>
      <c r="G287" s="836"/>
      <c r="H287" s="836"/>
      <c r="I287" s="836"/>
    </row>
    <row r="288" spans="1:9" ht="30" hidden="1" customHeight="1">
      <c r="A288" s="834"/>
      <c r="B288" s="203"/>
      <c r="C288" s="842"/>
      <c r="D288" s="842"/>
      <c r="E288" s="835" t="s">
        <v>989</v>
      </c>
      <c r="F288" s="835"/>
      <c r="G288" s="836"/>
      <c r="H288" s="836"/>
      <c r="I288" s="836"/>
    </row>
    <row r="289" spans="1:9" ht="30" hidden="1" customHeight="1">
      <c r="A289" s="834"/>
      <c r="B289" s="203"/>
      <c r="C289" s="842"/>
      <c r="D289" s="842"/>
      <c r="E289" s="835" t="s">
        <v>1006</v>
      </c>
      <c r="F289" s="835"/>
      <c r="G289" s="836"/>
      <c r="H289" s="836"/>
      <c r="I289" s="836"/>
    </row>
    <row r="290" spans="1:9" ht="30" hidden="1" customHeight="1">
      <c r="A290" s="834"/>
      <c r="B290" s="203"/>
      <c r="C290" s="842"/>
      <c r="D290" s="842"/>
      <c r="E290" s="835" t="s">
        <v>1006</v>
      </c>
      <c r="F290" s="835"/>
      <c r="G290" s="836"/>
      <c r="H290" s="836"/>
      <c r="I290" s="836"/>
    </row>
    <row r="291" spans="1:9" ht="30" hidden="1" customHeight="1">
      <c r="A291" s="834">
        <v>2453</v>
      </c>
      <c r="B291" s="203" t="s">
        <v>286</v>
      </c>
      <c r="C291" s="842">
        <v>5</v>
      </c>
      <c r="D291" s="842">
        <v>3</v>
      </c>
      <c r="E291" s="835" t="s">
        <v>332</v>
      </c>
      <c r="F291" s="835"/>
      <c r="G291" s="836"/>
      <c r="H291" s="836"/>
      <c r="I291" s="836"/>
    </row>
    <row r="292" spans="1:9" ht="30" hidden="1" customHeight="1">
      <c r="A292" s="834"/>
      <c r="B292" s="203"/>
      <c r="C292" s="842"/>
      <c r="D292" s="842"/>
      <c r="E292" s="835" t="s">
        <v>989</v>
      </c>
      <c r="F292" s="835"/>
      <c r="G292" s="836"/>
      <c r="H292" s="836"/>
      <c r="I292" s="836"/>
    </row>
    <row r="293" spans="1:9" ht="30" hidden="1" customHeight="1">
      <c r="A293" s="834"/>
      <c r="B293" s="203"/>
      <c r="C293" s="842"/>
      <c r="D293" s="842"/>
      <c r="E293" s="835" t="s">
        <v>1006</v>
      </c>
      <c r="F293" s="835"/>
      <c r="G293" s="836"/>
      <c r="H293" s="836"/>
      <c r="I293" s="836"/>
    </row>
    <row r="294" spans="1:9" ht="30" hidden="1" customHeight="1">
      <c r="A294" s="834"/>
      <c r="B294" s="203"/>
      <c r="C294" s="842"/>
      <c r="D294" s="842"/>
      <c r="E294" s="835" t="s">
        <v>1006</v>
      </c>
      <c r="F294" s="835"/>
      <c r="G294" s="836"/>
      <c r="H294" s="836"/>
      <c r="I294" s="836"/>
    </row>
    <row r="295" spans="1:9" ht="30" hidden="1" customHeight="1">
      <c r="A295" s="834">
        <v>2454</v>
      </c>
      <c r="B295" s="203" t="s">
        <v>286</v>
      </c>
      <c r="C295" s="842">
        <v>5</v>
      </c>
      <c r="D295" s="842">
        <v>4</v>
      </c>
      <c r="E295" s="835" t="s">
        <v>334</v>
      </c>
      <c r="F295" s="835"/>
      <c r="G295" s="836"/>
      <c r="H295" s="836"/>
      <c r="I295" s="836"/>
    </row>
    <row r="296" spans="1:9" ht="30" hidden="1" customHeight="1">
      <c r="A296" s="834"/>
      <c r="B296" s="203"/>
      <c r="C296" s="842"/>
      <c r="D296" s="842"/>
      <c r="E296" s="835" t="s">
        <v>989</v>
      </c>
      <c r="F296" s="835"/>
      <c r="G296" s="836"/>
      <c r="H296" s="836"/>
      <c r="I296" s="836"/>
    </row>
    <row r="297" spans="1:9" ht="30" hidden="1" customHeight="1">
      <c r="A297" s="834"/>
      <c r="B297" s="203"/>
      <c r="C297" s="842"/>
      <c r="D297" s="842"/>
      <c r="E297" s="835" t="s">
        <v>1006</v>
      </c>
      <c r="F297" s="835"/>
      <c r="G297" s="836"/>
      <c r="H297" s="836"/>
      <c r="I297" s="836"/>
    </row>
    <row r="298" spans="1:9" ht="30" hidden="1" customHeight="1">
      <c r="A298" s="834"/>
      <c r="B298" s="203"/>
      <c r="C298" s="842"/>
      <c r="D298" s="842"/>
      <c r="E298" s="835" t="s">
        <v>1006</v>
      </c>
      <c r="F298" s="835"/>
      <c r="G298" s="836"/>
      <c r="H298" s="836"/>
      <c r="I298" s="836"/>
    </row>
    <row r="299" spans="1:9" ht="30" hidden="1" customHeight="1">
      <c r="A299" s="834">
        <v>2455</v>
      </c>
      <c r="B299" s="203" t="s">
        <v>286</v>
      </c>
      <c r="C299" s="842">
        <v>5</v>
      </c>
      <c r="D299" s="842">
        <v>5</v>
      </c>
      <c r="E299" s="835" t="s">
        <v>336</v>
      </c>
      <c r="F299" s="835"/>
      <c r="G299" s="836"/>
      <c r="H299" s="836"/>
      <c r="I299" s="836"/>
    </row>
    <row r="300" spans="1:9" ht="30" hidden="1" customHeight="1">
      <c r="A300" s="834"/>
      <c r="B300" s="203"/>
      <c r="C300" s="842"/>
      <c r="D300" s="842"/>
      <c r="E300" s="835" t="s">
        <v>989</v>
      </c>
      <c r="F300" s="835"/>
      <c r="G300" s="836"/>
      <c r="H300" s="836"/>
      <c r="I300" s="836"/>
    </row>
    <row r="301" spans="1:9" ht="30" hidden="1" customHeight="1">
      <c r="A301" s="834"/>
      <c r="B301" s="203"/>
      <c r="C301" s="842"/>
      <c r="D301" s="842"/>
      <c r="E301" s="835" t="s">
        <v>1006</v>
      </c>
      <c r="F301" s="835"/>
      <c r="G301" s="836"/>
      <c r="H301" s="836"/>
      <c r="I301" s="836"/>
    </row>
    <row r="302" spans="1:9" ht="30" hidden="1" customHeight="1">
      <c r="A302" s="834"/>
      <c r="B302" s="203"/>
      <c r="C302" s="842"/>
      <c r="D302" s="842"/>
      <c r="E302" s="835" t="s">
        <v>1006</v>
      </c>
      <c r="F302" s="835"/>
      <c r="G302" s="836"/>
      <c r="H302" s="836"/>
      <c r="I302" s="836"/>
    </row>
    <row r="303" spans="1:9" ht="30" hidden="1" customHeight="1">
      <c r="A303" s="834">
        <v>2460</v>
      </c>
      <c r="B303" s="215" t="s">
        <v>286</v>
      </c>
      <c r="C303" s="829">
        <v>6</v>
      </c>
      <c r="D303" s="829">
        <v>0</v>
      </c>
      <c r="E303" s="837" t="s">
        <v>338</v>
      </c>
      <c r="F303" s="837"/>
      <c r="G303" s="836">
        <f>H303+I303</f>
        <v>0</v>
      </c>
      <c r="H303" s="836">
        <f>H305</f>
        <v>0</v>
      </c>
      <c r="I303" s="836">
        <f>I305</f>
        <v>0</v>
      </c>
    </row>
    <row r="304" spans="1:9" s="841" customFormat="1" ht="30" hidden="1" customHeight="1">
      <c r="A304" s="834"/>
      <c r="B304" s="215"/>
      <c r="C304" s="829"/>
      <c r="D304" s="829"/>
      <c r="E304" s="835" t="s">
        <v>194</v>
      </c>
      <c r="F304" s="835"/>
      <c r="G304" s="838"/>
      <c r="H304" s="838"/>
      <c r="I304" s="838"/>
    </row>
    <row r="305" spans="1:9" ht="30" hidden="1" customHeight="1">
      <c r="A305" s="834">
        <v>2461</v>
      </c>
      <c r="B305" s="203" t="s">
        <v>286</v>
      </c>
      <c r="C305" s="842">
        <v>6</v>
      </c>
      <c r="D305" s="842">
        <v>1</v>
      </c>
      <c r="E305" s="835" t="s">
        <v>341</v>
      </c>
      <c r="F305" s="835"/>
      <c r="G305" s="836"/>
      <c r="H305" s="836"/>
      <c r="I305" s="836"/>
    </row>
    <row r="306" spans="1:9" ht="30" hidden="1" customHeight="1">
      <c r="A306" s="834"/>
      <c r="B306" s="203"/>
      <c r="C306" s="842"/>
      <c r="D306" s="842"/>
      <c r="E306" s="835" t="s">
        <v>989</v>
      </c>
      <c r="F306" s="835"/>
      <c r="G306" s="836"/>
      <c r="H306" s="836"/>
      <c r="I306" s="836"/>
    </row>
    <row r="307" spans="1:9" ht="30" hidden="1" customHeight="1">
      <c r="A307" s="834"/>
      <c r="B307" s="203"/>
      <c r="C307" s="842"/>
      <c r="D307" s="842"/>
      <c r="E307" s="835" t="s">
        <v>1006</v>
      </c>
      <c r="F307" s="835"/>
      <c r="G307" s="836"/>
      <c r="H307" s="836"/>
      <c r="I307" s="836"/>
    </row>
    <row r="308" spans="1:9" ht="30" hidden="1" customHeight="1">
      <c r="A308" s="834"/>
      <c r="B308" s="203"/>
      <c r="C308" s="842"/>
      <c r="D308" s="842"/>
      <c r="E308" s="835" t="s">
        <v>1006</v>
      </c>
      <c r="F308" s="835"/>
      <c r="G308" s="836"/>
      <c r="H308" s="836"/>
      <c r="I308" s="836"/>
    </row>
    <row r="309" spans="1:9" ht="30" hidden="1" customHeight="1">
      <c r="A309" s="834">
        <v>2470</v>
      </c>
      <c r="B309" s="215" t="s">
        <v>286</v>
      </c>
      <c r="C309" s="829">
        <v>7</v>
      </c>
      <c r="D309" s="829">
        <v>0</v>
      </c>
      <c r="E309" s="837" t="s">
        <v>342</v>
      </c>
      <c r="F309" s="837"/>
      <c r="G309" s="836">
        <f>H309+I309</f>
        <v>0</v>
      </c>
      <c r="H309" s="836">
        <f>H311+H315+H319+H323</f>
        <v>0</v>
      </c>
      <c r="I309" s="836">
        <f>I311+I315+I319+I323</f>
        <v>0</v>
      </c>
    </row>
    <row r="310" spans="1:9" s="841" customFormat="1" ht="30" hidden="1" customHeight="1">
      <c r="A310" s="834"/>
      <c r="B310" s="215"/>
      <c r="C310" s="829"/>
      <c r="D310" s="829"/>
      <c r="E310" s="835" t="s">
        <v>194</v>
      </c>
      <c r="F310" s="835"/>
      <c r="G310" s="838"/>
      <c r="H310" s="838"/>
      <c r="I310" s="838"/>
    </row>
    <row r="311" spans="1:9" ht="30" hidden="1" customHeight="1">
      <c r="A311" s="834">
        <v>2471</v>
      </c>
      <c r="B311" s="203" t="s">
        <v>286</v>
      </c>
      <c r="C311" s="842">
        <v>7</v>
      </c>
      <c r="D311" s="842">
        <v>1</v>
      </c>
      <c r="E311" s="835" t="s">
        <v>344</v>
      </c>
      <c r="F311" s="835"/>
      <c r="G311" s="836"/>
      <c r="H311" s="836"/>
      <c r="I311" s="836"/>
    </row>
    <row r="312" spans="1:9" ht="30" hidden="1" customHeight="1">
      <c r="A312" s="834"/>
      <c r="B312" s="203"/>
      <c r="C312" s="842"/>
      <c r="D312" s="842"/>
      <c r="E312" s="835" t="s">
        <v>989</v>
      </c>
      <c r="F312" s="835"/>
      <c r="G312" s="836"/>
      <c r="H312" s="836"/>
      <c r="I312" s="836"/>
    </row>
    <row r="313" spans="1:9" ht="30" hidden="1" customHeight="1">
      <c r="A313" s="834"/>
      <c r="B313" s="203"/>
      <c r="C313" s="842"/>
      <c r="D313" s="842"/>
      <c r="E313" s="835" t="s">
        <v>1006</v>
      </c>
      <c r="F313" s="835"/>
      <c r="G313" s="836"/>
      <c r="H313" s="836"/>
      <c r="I313" s="836"/>
    </row>
    <row r="314" spans="1:9" ht="30" hidden="1" customHeight="1">
      <c r="A314" s="834"/>
      <c r="B314" s="203"/>
      <c r="C314" s="842"/>
      <c r="D314" s="842"/>
      <c r="E314" s="835" t="s">
        <v>1006</v>
      </c>
      <c r="F314" s="835"/>
      <c r="G314" s="836"/>
      <c r="H314" s="836"/>
      <c r="I314" s="836"/>
    </row>
    <row r="315" spans="1:9" ht="30" hidden="1" customHeight="1">
      <c r="A315" s="834">
        <v>2472</v>
      </c>
      <c r="B315" s="203" t="s">
        <v>286</v>
      </c>
      <c r="C315" s="842">
        <v>7</v>
      </c>
      <c r="D315" s="842">
        <v>2</v>
      </c>
      <c r="E315" s="835" t="s">
        <v>345</v>
      </c>
      <c r="F315" s="835"/>
      <c r="G315" s="836"/>
      <c r="H315" s="836"/>
      <c r="I315" s="836"/>
    </row>
    <row r="316" spans="1:9" ht="30" hidden="1" customHeight="1">
      <c r="A316" s="834"/>
      <c r="B316" s="203"/>
      <c r="C316" s="842"/>
      <c r="D316" s="842"/>
      <c r="E316" s="835" t="s">
        <v>989</v>
      </c>
      <c r="F316" s="835"/>
      <c r="G316" s="836"/>
      <c r="H316" s="836"/>
      <c r="I316" s="836"/>
    </row>
    <row r="317" spans="1:9" ht="30" hidden="1" customHeight="1">
      <c r="A317" s="834"/>
      <c r="B317" s="203"/>
      <c r="C317" s="842"/>
      <c r="D317" s="842"/>
      <c r="E317" s="835" t="s">
        <v>1006</v>
      </c>
      <c r="F317" s="835"/>
      <c r="G317" s="836"/>
      <c r="H317" s="836"/>
      <c r="I317" s="836"/>
    </row>
    <row r="318" spans="1:9" ht="30" hidden="1" customHeight="1">
      <c r="A318" s="834"/>
      <c r="B318" s="203"/>
      <c r="C318" s="842"/>
      <c r="D318" s="842"/>
      <c r="E318" s="835" t="s">
        <v>1006</v>
      </c>
      <c r="F318" s="835"/>
      <c r="G318" s="836"/>
      <c r="H318" s="836"/>
      <c r="I318" s="836"/>
    </row>
    <row r="319" spans="1:9" ht="0.75" hidden="1" customHeight="1">
      <c r="A319" s="834">
        <v>2473</v>
      </c>
      <c r="B319" s="203" t="s">
        <v>286</v>
      </c>
      <c r="C319" s="842">
        <v>7</v>
      </c>
      <c r="D319" s="842">
        <v>3</v>
      </c>
      <c r="E319" s="835" t="s">
        <v>347</v>
      </c>
      <c r="F319" s="835"/>
      <c r="G319" s="836"/>
      <c r="H319" s="836"/>
      <c r="I319" s="836"/>
    </row>
    <row r="320" spans="1:9" ht="30" hidden="1" customHeight="1">
      <c r="A320" s="834"/>
      <c r="B320" s="203"/>
      <c r="C320" s="842"/>
      <c r="D320" s="842"/>
      <c r="E320" s="835" t="s">
        <v>989</v>
      </c>
      <c r="F320" s="835"/>
      <c r="G320" s="836"/>
      <c r="H320" s="836"/>
      <c r="I320" s="836"/>
    </row>
    <row r="321" spans="1:9" ht="30" hidden="1" customHeight="1">
      <c r="A321" s="834"/>
      <c r="B321" s="203"/>
      <c r="C321" s="842"/>
      <c r="D321" s="842"/>
      <c r="E321" s="835" t="s">
        <v>1006</v>
      </c>
      <c r="F321" s="835"/>
      <c r="G321" s="836"/>
      <c r="H321" s="836"/>
      <c r="I321" s="836"/>
    </row>
    <row r="322" spans="1:9" ht="30" hidden="1" customHeight="1">
      <c r="A322" s="834"/>
      <c r="B322" s="203"/>
      <c r="C322" s="842"/>
      <c r="D322" s="842"/>
      <c r="E322" s="835" t="s">
        <v>1006</v>
      </c>
      <c r="F322" s="835"/>
      <c r="G322" s="836"/>
      <c r="H322" s="836"/>
      <c r="I322" s="836"/>
    </row>
    <row r="323" spans="1:9" ht="30" hidden="1" customHeight="1">
      <c r="A323" s="834">
        <v>2474</v>
      </c>
      <c r="B323" s="203" t="s">
        <v>286</v>
      </c>
      <c r="C323" s="842">
        <v>7</v>
      </c>
      <c r="D323" s="842">
        <v>4</v>
      </c>
      <c r="E323" s="835" t="s">
        <v>349</v>
      </c>
      <c r="F323" s="835"/>
      <c r="G323" s="836"/>
      <c r="H323" s="836"/>
      <c r="I323" s="836"/>
    </row>
    <row r="324" spans="1:9" ht="30" hidden="1" customHeight="1">
      <c r="A324" s="834"/>
      <c r="B324" s="203"/>
      <c r="C324" s="842"/>
      <c r="D324" s="842"/>
      <c r="E324" s="835" t="s">
        <v>989</v>
      </c>
      <c r="F324" s="835"/>
      <c r="G324" s="836"/>
      <c r="H324" s="836"/>
      <c r="I324" s="836"/>
    </row>
    <row r="325" spans="1:9" ht="30" hidden="1" customHeight="1">
      <c r="A325" s="834"/>
      <c r="B325" s="203"/>
      <c r="C325" s="842"/>
      <c r="D325" s="842"/>
      <c r="E325" s="835" t="s">
        <v>1006</v>
      </c>
      <c r="F325" s="835"/>
      <c r="G325" s="836"/>
      <c r="H325" s="836"/>
      <c r="I325" s="836"/>
    </row>
    <row r="326" spans="1:9" ht="30" hidden="1" customHeight="1">
      <c r="A326" s="834"/>
      <c r="B326" s="203"/>
      <c r="C326" s="842"/>
      <c r="D326" s="842"/>
      <c r="E326" s="835" t="s">
        <v>1006</v>
      </c>
      <c r="F326" s="835"/>
      <c r="G326" s="836"/>
      <c r="H326" s="836"/>
      <c r="I326" s="836"/>
    </row>
    <row r="327" spans="1:9" ht="30" customHeight="1">
      <c r="A327" s="834"/>
      <c r="B327" s="203"/>
      <c r="C327" s="842"/>
      <c r="D327" s="842"/>
      <c r="E327" s="835" t="s">
        <v>1004</v>
      </c>
      <c r="F327" s="835">
        <v>5129</v>
      </c>
      <c r="G327" s="836">
        <f>I327</f>
        <v>982</v>
      </c>
      <c r="H327" s="836"/>
      <c r="I327" s="836">
        <f>'[2]chanap transp'!F157</f>
        <v>982</v>
      </c>
    </row>
    <row r="328" spans="1:9" ht="18.75" customHeight="1">
      <c r="A328" s="834"/>
      <c r="B328" s="203"/>
      <c r="C328" s="842"/>
      <c r="D328" s="842"/>
      <c r="E328" s="835" t="s">
        <v>1007</v>
      </c>
      <c r="F328" s="835">
        <v>5134</v>
      </c>
      <c r="G328" s="843">
        <f>H328+I328</f>
        <v>11675</v>
      </c>
      <c r="H328" s="843"/>
      <c r="I328" s="843">
        <f>'[2]chanap transp'!F161</f>
        <v>11675</v>
      </c>
    </row>
    <row r="329" spans="1:9" ht="24" hidden="1" customHeight="1">
      <c r="A329" s="834">
        <v>2480</v>
      </c>
      <c r="B329" s="215" t="s">
        <v>286</v>
      </c>
      <c r="C329" s="829">
        <v>8</v>
      </c>
      <c r="D329" s="829">
        <v>0</v>
      </c>
      <c r="E329" s="837" t="s">
        <v>351</v>
      </c>
      <c r="F329" s="837"/>
      <c r="G329" s="843">
        <f>H329+I329</f>
        <v>0</v>
      </c>
      <c r="H329" s="843">
        <f>H331+H335+H339+H343+H349+H346</f>
        <v>0</v>
      </c>
      <c r="I329" s="843">
        <f>I331+I335+I339+I343+I349+I346</f>
        <v>0</v>
      </c>
    </row>
    <row r="330" spans="1:9" s="841" customFormat="1" ht="24.75" hidden="1" customHeight="1">
      <c r="A330" s="834"/>
      <c r="B330" s="215"/>
      <c r="C330" s="829"/>
      <c r="D330" s="829"/>
      <c r="E330" s="835" t="s">
        <v>194</v>
      </c>
      <c r="F330" s="835"/>
      <c r="G330" s="839"/>
      <c r="H330" s="839"/>
      <c r="I330" s="839"/>
    </row>
    <row r="331" spans="1:9" ht="24.75" hidden="1" customHeight="1">
      <c r="A331" s="834">
        <v>2481</v>
      </c>
      <c r="B331" s="203" t="s">
        <v>286</v>
      </c>
      <c r="C331" s="842">
        <v>8</v>
      </c>
      <c r="D331" s="842">
        <v>1</v>
      </c>
      <c r="E331" s="835" t="s">
        <v>354</v>
      </c>
      <c r="F331" s="835"/>
      <c r="G331" s="843"/>
      <c r="H331" s="843"/>
      <c r="I331" s="843"/>
    </row>
    <row r="332" spans="1:9" ht="24.75" hidden="1" customHeight="1">
      <c r="A332" s="834"/>
      <c r="B332" s="203"/>
      <c r="C332" s="842"/>
      <c r="D332" s="842"/>
      <c r="E332" s="835" t="s">
        <v>989</v>
      </c>
      <c r="F332" s="835"/>
      <c r="G332" s="843"/>
      <c r="H332" s="843"/>
      <c r="I332" s="843"/>
    </row>
    <row r="333" spans="1:9" ht="24.75" hidden="1" customHeight="1">
      <c r="A333" s="834"/>
      <c r="B333" s="203"/>
      <c r="C333" s="842"/>
      <c r="D333" s="842"/>
      <c r="E333" s="835" t="s">
        <v>1006</v>
      </c>
      <c r="F333" s="835"/>
      <c r="G333" s="843"/>
      <c r="H333" s="843"/>
      <c r="I333" s="843"/>
    </row>
    <row r="334" spans="1:9" ht="24.75" hidden="1" customHeight="1">
      <c r="A334" s="834"/>
      <c r="B334" s="203"/>
      <c r="C334" s="842"/>
      <c r="D334" s="842"/>
      <c r="E334" s="835" t="s">
        <v>1006</v>
      </c>
      <c r="F334" s="835"/>
      <c r="G334" s="843"/>
      <c r="H334" s="843"/>
      <c r="I334" s="843"/>
    </row>
    <row r="335" spans="1:9" ht="24.75" hidden="1" customHeight="1">
      <c r="A335" s="834">
        <v>2482</v>
      </c>
      <c r="B335" s="203" t="s">
        <v>286</v>
      </c>
      <c r="C335" s="842">
        <v>8</v>
      </c>
      <c r="D335" s="842">
        <v>2</v>
      </c>
      <c r="E335" s="835" t="s">
        <v>355</v>
      </c>
      <c r="F335" s="835"/>
      <c r="G335" s="843"/>
      <c r="H335" s="843"/>
      <c r="I335" s="843"/>
    </row>
    <row r="336" spans="1:9" ht="24.75" hidden="1" customHeight="1">
      <c r="A336" s="834"/>
      <c r="B336" s="203"/>
      <c r="C336" s="842"/>
      <c r="D336" s="842"/>
      <c r="E336" s="835" t="s">
        <v>989</v>
      </c>
      <c r="F336" s="835"/>
      <c r="G336" s="843"/>
      <c r="H336" s="843"/>
      <c r="I336" s="843"/>
    </row>
    <row r="337" spans="1:9" ht="24.75" hidden="1" customHeight="1">
      <c r="A337" s="834"/>
      <c r="B337" s="203"/>
      <c r="C337" s="842"/>
      <c r="D337" s="842"/>
      <c r="E337" s="835" t="s">
        <v>1006</v>
      </c>
      <c r="F337" s="835"/>
      <c r="G337" s="843"/>
      <c r="H337" s="843"/>
      <c r="I337" s="843"/>
    </row>
    <row r="338" spans="1:9" ht="24.75" hidden="1" customHeight="1">
      <c r="A338" s="834"/>
      <c r="B338" s="203"/>
      <c r="C338" s="842"/>
      <c r="D338" s="842"/>
      <c r="E338" s="835" t="s">
        <v>1006</v>
      </c>
      <c r="F338" s="835"/>
      <c r="G338" s="843"/>
      <c r="H338" s="843"/>
      <c r="I338" s="843"/>
    </row>
    <row r="339" spans="1:9" ht="24.75" hidden="1" customHeight="1">
      <c r="A339" s="834">
        <v>2483</v>
      </c>
      <c r="B339" s="203" t="s">
        <v>286</v>
      </c>
      <c r="C339" s="842">
        <v>8</v>
      </c>
      <c r="D339" s="842">
        <v>3</v>
      </c>
      <c r="E339" s="835" t="s">
        <v>357</v>
      </c>
      <c r="F339" s="835"/>
      <c r="G339" s="843"/>
      <c r="H339" s="843"/>
      <c r="I339" s="843"/>
    </row>
    <row r="340" spans="1:9" ht="24.75" hidden="1" customHeight="1">
      <c r="A340" s="834"/>
      <c r="B340" s="203"/>
      <c r="C340" s="842"/>
      <c r="D340" s="842"/>
      <c r="E340" s="835" t="s">
        <v>989</v>
      </c>
      <c r="F340" s="835"/>
      <c r="G340" s="843"/>
      <c r="H340" s="843"/>
      <c r="I340" s="843"/>
    </row>
    <row r="341" spans="1:9" ht="24.75" hidden="1" customHeight="1">
      <c r="A341" s="834"/>
      <c r="B341" s="203"/>
      <c r="C341" s="842"/>
      <c r="D341" s="842"/>
      <c r="E341" s="835" t="s">
        <v>1006</v>
      </c>
      <c r="F341" s="835"/>
      <c r="G341" s="843"/>
      <c r="H341" s="843"/>
      <c r="I341" s="843"/>
    </row>
    <row r="342" spans="1:9" ht="24.75" hidden="1" customHeight="1">
      <c r="A342" s="834"/>
      <c r="B342" s="203"/>
      <c r="C342" s="842"/>
      <c r="D342" s="842"/>
      <c r="E342" s="835" t="s">
        <v>1006</v>
      </c>
      <c r="F342" s="835"/>
      <c r="G342" s="843"/>
      <c r="H342" s="843"/>
      <c r="I342" s="843"/>
    </row>
    <row r="343" spans="1:9" ht="24.75" hidden="1" customHeight="1">
      <c r="A343" s="834">
        <v>2484</v>
      </c>
      <c r="B343" s="203" t="s">
        <v>286</v>
      </c>
      <c r="C343" s="842">
        <v>8</v>
      </c>
      <c r="D343" s="842">
        <v>4</v>
      </c>
      <c r="E343" s="835" t="s">
        <v>359</v>
      </c>
      <c r="F343" s="835"/>
      <c r="G343" s="843"/>
      <c r="H343" s="843"/>
      <c r="I343" s="843"/>
    </row>
    <row r="344" spans="1:9" ht="24.75" hidden="1" customHeight="1">
      <c r="A344" s="834"/>
      <c r="B344" s="203"/>
      <c r="C344" s="842"/>
      <c r="D344" s="842"/>
      <c r="E344" s="835" t="s">
        <v>989</v>
      </c>
      <c r="F344" s="835"/>
      <c r="G344" s="843"/>
      <c r="H344" s="843"/>
      <c r="I344" s="843"/>
    </row>
    <row r="345" spans="1:9" ht="24.75" hidden="1" customHeight="1">
      <c r="A345" s="834"/>
      <c r="B345" s="203"/>
      <c r="C345" s="842"/>
      <c r="D345" s="842"/>
      <c r="E345" s="835" t="s">
        <v>1006</v>
      </c>
      <c r="F345" s="835"/>
      <c r="G345" s="843"/>
      <c r="H345" s="843"/>
      <c r="I345" s="843"/>
    </row>
    <row r="346" spans="1:9" ht="24.75" hidden="1" customHeight="1">
      <c r="A346" s="834">
        <v>2485</v>
      </c>
      <c r="B346" s="203" t="s">
        <v>286</v>
      </c>
      <c r="C346" s="203" t="s">
        <v>231</v>
      </c>
      <c r="D346" s="203" t="s">
        <v>219</v>
      </c>
      <c r="E346" s="835" t="s">
        <v>361</v>
      </c>
      <c r="F346" s="835"/>
      <c r="G346" s="843">
        <f>H346+I346</f>
        <v>0</v>
      </c>
      <c r="H346" s="843">
        <f>H348</f>
        <v>0</v>
      </c>
      <c r="I346" s="843">
        <f>I348</f>
        <v>0</v>
      </c>
    </row>
    <row r="347" spans="1:9" ht="24.75" hidden="1" customHeight="1">
      <c r="A347" s="834"/>
      <c r="B347" s="203"/>
      <c r="C347" s="842"/>
      <c r="D347" s="842"/>
      <c r="E347" s="849" t="s">
        <v>989</v>
      </c>
      <c r="F347" s="835"/>
      <c r="G347" s="843"/>
      <c r="H347" s="843"/>
      <c r="I347" s="843"/>
    </row>
    <row r="348" spans="1:9" ht="15" hidden="1" customHeight="1">
      <c r="A348" s="834"/>
      <c r="B348" s="203"/>
      <c r="C348" s="842"/>
      <c r="D348" s="842"/>
      <c r="E348" s="835" t="s">
        <v>1007</v>
      </c>
      <c r="F348" s="835">
        <v>5134</v>
      </c>
      <c r="G348" s="843">
        <f>H348+I348</f>
        <v>0</v>
      </c>
      <c r="H348" s="843"/>
      <c r="I348" s="843">
        <f>'[2]transp nax'!F161</f>
        <v>0</v>
      </c>
    </row>
    <row r="349" spans="1:9" ht="24.75" hidden="1" customHeight="1">
      <c r="A349" s="834">
        <v>2485</v>
      </c>
      <c r="B349" s="203" t="s">
        <v>286</v>
      </c>
      <c r="C349" s="842">
        <v>8</v>
      </c>
      <c r="D349" s="842">
        <v>7</v>
      </c>
      <c r="E349" s="835" t="s">
        <v>365</v>
      </c>
      <c r="F349" s="835"/>
      <c r="G349" s="843">
        <f>H349+I349</f>
        <v>0</v>
      </c>
      <c r="H349" s="843">
        <f>H351</f>
        <v>0</v>
      </c>
      <c r="I349" s="843">
        <f>I352</f>
        <v>0</v>
      </c>
    </row>
    <row r="350" spans="1:9" ht="40.5" hidden="1">
      <c r="A350" s="834"/>
      <c r="B350" s="203"/>
      <c r="C350" s="842"/>
      <c r="D350" s="842"/>
      <c r="E350" s="835" t="s">
        <v>989</v>
      </c>
      <c r="F350" s="835"/>
      <c r="G350" s="843"/>
      <c r="H350" s="843"/>
      <c r="I350" s="843"/>
    </row>
    <row r="351" spans="1:9" ht="15.75" hidden="1">
      <c r="A351" s="834"/>
      <c r="B351" s="203"/>
      <c r="C351" s="842"/>
      <c r="D351" s="842"/>
      <c r="E351" s="835" t="s">
        <v>1022</v>
      </c>
      <c r="F351" s="835"/>
      <c r="G351" s="843">
        <f>H351+I351</f>
        <v>0</v>
      </c>
      <c r="H351" s="843">
        <f>'[2]ajl nax'!F64</f>
        <v>0</v>
      </c>
      <c r="I351" s="843"/>
    </row>
    <row r="352" spans="1:9" ht="15.75" hidden="1">
      <c r="A352" s="834"/>
      <c r="B352" s="203"/>
      <c r="C352" s="842"/>
      <c r="D352" s="842"/>
      <c r="E352" s="835" t="s">
        <v>1007</v>
      </c>
      <c r="F352" s="835"/>
      <c r="G352" s="843">
        <f>H352+I352</f>
        <v>0</v>
      </c>
      <c r="H352" s="843"/>
      <c r="I352" s="843">
        <f>'[2]ajl nax'!F161</f>
        <v>0</v>
      </c>
    </row>
    <row r="353" spans="1:9" ht="27.75" customHeight="1">
      <c r="A353" s="834">
        <v>2490</v>
      </c>
      <c r="B353" s="215" t="s">
        <v>286</v>
      </c>
      <c r="C353" s="829">
        <v>9</v>
      </c>
      <c r="D353" s="829">
        <v>0</v>
      </c>
      <c r="E353" s="837" t="s">
        <v>368</v>
      </c>
      <c r="F353" s="837"/>
      <c r="G353" s="843">
        <f>H353+I353</f>
        <v>-260000</v>
      </c>
      <c r="H353" s="843">
        <f>H355</f>
        <v>0</v>
      </c>
      <c r="I353" s="843">
        <f>I355</f>
        <v>-260000</v>
      </c>
    </row>
    <row r="354" spans="1:9" s="841" customFormat="1" ht="10.5" customHeight="1">
      <c r="A354" s="834"/>
      <c r="B354" s="215"/>
      <c r="C354" s="829"/>
      <c r="D354" s="829"/>
      <c r="E354" s="835" t="s">
        <v>194</v>
      </c>
      <c r="F354" s="835"/>
      <c r="G354" s="839"/>
      <c r="H354" s="839"/>
      <c r="I354" s="839"/>
    </row>
    <row r="355" spans="1:9" ht="15" customHeight="1">
      <c r="A355" s="834">
        <v>2491</v>
      </c>
      <c r="B355" s="203" t="s">
        <v>286</v>
      </c>
      <c r="C355" s="842">
        <v>9</v>
      </c>
      <c r="D355" s="842">
        <v>1</v>
      </c>
      <c r="E355" s="835" t="s">
        <v>368</v>
      </c>
      <c r="F355" s="835"/>
      <c r="G355" s="843">
        <f>H355+I355</f>
        <v>-260000</v>
      </c>
      <c r="H355" s="843">
        <f>H357+H358</f>
        <v>0</v>
      </c>
      <c r="I355" s="843">
        <f>I357+I358</f>
        <v>-260000</v>
      </c>
    </row>
    <row r="356" spans="1:9" ht="25.5" customHeight="1">
      <c r="A356" s="834"/>
      <c r="B356" s="203"/>
      <c r="C356" s="842"/>
      <c r="D356" s="842"/>
      <c r="E356" s="835" t="s">
        <v>989</v>
      </c>
      <c r="F356" s="835"/>
      <c r="G356" s="843"/>
      <c r="H356" s="843"/>
      <c r="I356" s="843"/>
    </row>
    <row r="357" spans="1:9" ht="12.75" customHeight="1">
      <c r="A357" s="834"/>
      <c r="B357" s="203"/>
      <c r="C357" s="842"/>
      <c r="D357" s="842"/>
      <c r="E357" s="835" t="s">
        <v>938</v>
      </c>
      <c r="F357" s="835">
        <v>8111</v>
      </c>
      <c r="G357" s="843">
        <f>H357+I357</f>
        <v>0</v>
      </c>
      <c r="H357" s="843"/>
      <c r="I357" s="843">
        <f>'[2]tntes harab'!F156</f>
        <v>0</v>
      </c>
    </row>
    <row r="358" spans="1:9" ht="12" customHeight="1">
      <c r="A358" s="834"/>
      <c r="B358" s="203"/>
      <c r="C358" s="842"/>
      <c r="D358" s="842"/>
      <c r="E358" s="835" t="s">
        <v>970</v>
      </c>
      <c r="F358" s="835">
        <v>8411</v>
      </c>
      <c r="G358" s="843">
        <f>H358+I358</f>
        <v>-260000</v>
      </c>
      <c r="H358" s="843"/>
      <c r="I358" s="843">
        <f>'[2]tntes harab'!F172</f>
        <v>-260000</v>
      </c>
    </row>
    <row r="359" spans="1:9" s="832" customFormat="1" ht="46.5" customHeight="1">
      <c r="A359" s="828">
        <v>2500</v>
      </c>
      <c r="B359" s="215" t="s">
        <v>371</v>
      </c>
      <c r="C359" s="829">
        <v>0</v>
      </c>
      <c r="D359" s="829">
        <v>0</v>
      </c>
      <c r="E359" s="830" t="s">
        <v>1023</v>
      </c>
      <c r="F359" s="830"/>
      <c r="G359" s="852">
        <f>H359+I359</f>
        <v>97707.95</v>
      </c>
      <c r="H359" s="852">
        <f>H361+H370+H376+H382+H388+H396</f>
        <v>91890.15</v>
      </c>
      <c r="I359" s="852">
        <f>I361+I370+I376+I382+I388+I396+I368</f>
        <v>5817.8</v>
      </c>
    </row>
    <row r="360" spans="1:9" ht="11.25" customHeight="1">
      <c r="A360" s="834"/>
      <c r="B360" s="215"/>
      <c r="C360" s="829"/>
      <c r="D360" s="829"/>
      <c r="E360" s="835" t="s">
        <v>191</v>
      </c>
      <c r="F360" s="835"/>
      <c r="G360" s="843"/>
      <c r="H360" s="843"/>
      <c r="I360" s="843"/>
    </row>
    <row r="361" spans="1:9" ht="15.75">
      <c r="A361" s="834">
        <v>2510</v>
      </c>
      <c r="B361" s="215" t="s">
        <v>371</v>
      </c>
      <c r="C361" s="829">
        <v>1</v>
      </c>
      <c r="D361" s="829">
        <v>0</v>
      </c>
      <c r="E361" s="837" t="s">
        <v>375</v>
      </c>
      <c r="F361" s="837"/>
      <c r="G361" s="843">
        <f>H361+I361</f>
        <v>88476.7</v>
      </c>
      <c r="H361" s="843">
        <f>H363+H366+H367</f>
        <v>85818.9</v>
      </c>
      <c r="I361" s="843">
        <f>I363+I368+I369</f>
        <v>2657.8</v>
      </c>
    </row>
    <row r="362" spans="1:9" s="841" customFormat="1" ht="10.5" customHeight="1">
      <c r="A362" s="834"/>
      <c r="B362" s="215"/>
      <c r="C362" s="829"/>
      <c r="D362" s="829"/>
      <c r="E362" s="835" t="s">
        <v>194</v>
      </c>
      <c r="F362" s="835"/>
      <c r="G362" s="839"/>
      <c r="H362" s="839"/>
      <c r="I362" s="839"/>
    </row>
    <row r="363" spans="1:9" ht="12.75" customHeight="1">
      <c r="A363" s="834">
        <v>2511</v>
      </c>
      <c r="B363" s="203" t="s">
        <v>371</v>
      </c>
      <c r="C363" s="842">
        <v>1</v>
      </c>
      <c r="D363" s="842">
        <v>1</v>
      </c>
      <c r="E363" s="835" t="s">
        <v>375</v>
      </c>
      <c r="F363" s="835">
        <v>4213</v>
      </c>
      <c r="G363" s="843">
        <f>H363+I363</f>
        <v>0</v>
      </c>
      <c r="H363" s="843">
        <f>H365</f>
        <v>0</v>
      </c>
      <c r="I363" s="843">
        <f>I365</f>
        <v>0</v>
      </c>
    </row>
    <row r="364" spans="1:9" ht="27" customHeight="1">
      <c r="A364" s="834"/>
      <c r="B364" s="203"/>
      <c r="C364" s="842"/>
      <c r="D364" s="842"/>
      <c r="E364" s="835" t="s">
        <v>989</v>
      </c>
      <c r="F364" s="835"/>
      <c r="G364" s="843"/>
      <c r="H364" s="843"/>
      <c r="I364" s="843"/>
    </row>
    <row r="365" spans="1:9" ht="13.5" customHeight="1">
      <c r="A365" s="834"/>
      <c r="B365" s="203"/>
      <c r="C365" s="842"/>
      <c r="D365" s="842"/>
      <c r="E365" s="835" t="s">
        <v>717</v>
      </c>
      <c r="F365" s="835"/>
      <c r="G365" s="843">
        <f>H365</f>
        <v>0</v>
      </c>
      <c r="H365" s="843">
        <f>[2]axb!F45</f>
        <v>0</v>
      </c>
      <c r="I365" s="843"/>
    </row>
    <row r="366" spans="1:9" ht="48.75" customHeight="1">
      <c r="A366" s="834"/>
      <c r="B366" s="203"/>
      <c r="C366" s="842"/>
      <c r="D366" s="842"/>
      <c r="E366" s="835" t="s">
        <v>1010</v>
      </c>
      <c r="F366" s="835">
        <v>4637</v>
      </c>
      <c r="G366" s="843">
        <f>H366</f>
        <v>84858.9</v>
      </c>
      <c r="H366" s="843">
        <f>[2]axb!F104</f>
        <v>84858.9</v>
      </c>
      <c r="I366" s="843"/>
    </row>
    <row r="367" spans="1:9" ht="30" customHeight="1">
      <c r="A367" s="834"/>
      <c r="B367" s="203"/>
      <c r="C367" s="842"/>
      <c r="D367" s="842"/>
      <c r="E367" s="701" t="s">
        <v>828</v>
      </c>
      <c r="F367" s="835">
        <v>4655</v>
      </c>
      <c r="G367" s="843">
        <f>H367</f>
        <v>960</v>
      </c>
      <c r="H367" s="843">
        <f>[2]axb!F111</f>
        <v>960</v>
      </c>
      <c r="I367" s="843"/>
    </row>
    <row r="368" spans="1:9" ht="48.75" hidden="1" customHeight="1">
      <c r="A368" s="834"/>
      <c r="B368" s="203"/>
      <c r="C368" s="842"/>
      <c r="D368" s="842"/>
      <c r="E368" s="844" t="str">
        <f>[2]axb!B155</f>
        <v xml:space="preserve"> -Տրանսպորտային սարքավորումներ</v>
      </c>
      <c r="F368" s="835">
        <v>5121</v>
      </c>
      <c r="G368" s="843">
        <f>I368</f>
        <v>0</v>
      </c>
      <c r="H368" s="843"/>
      <c r="I368" s="843">
        <f>[2]axb!F155</f>
        <v>0</v>
      </c>
    </row>
    <row r="369" spans="1:9" ht="18" hidden="1" customHeight="1">
      <c r="A369" s="834"/>
      <c r="B369" s="203"/>
      <c r="C369" s="842"/>
      <c r="D369" s="842"/>
      <c r="E369" s="844" t="s">
        <v>1024</v>
      </c>
      <c r="F369" s="835">
        <v>5129</v>
      </c>
      <c r="G369" s="843">
        <f>I369</f>
        <v>2657.8</v>
      </c>
      <c r="H369" s="843"/>
      <c r="I369" s="843">
        <f>[2]axb!F157</f>
        <v>2657.8</v>
      </c>
    </row>
    <row r="370" spans="1:9" ht="15.75" hidden="1">
      <c r="A370" s="834">
        <v>2520</v>
      </c>
      <c r="B370" s="215" t="s">
        <v>371</v>
      </c>
      <c r="C370" s="829">
        <v>2</v>
      </c>
      <c r="D370" s="829">
        <v>0</v>
      </c>
      <c r="E370" s="837" t="s">
        <v>377</v>
      </c>
      <c r="F370" s="835"/>
      <c r="G370" s="843"/>
      <c r="H370" s="843"/>
      <c r="I370" s="843"/>
    </row>
    <row r="371" spans="1:9" s="841" customFormat="1" ht="10.5" hidden="1" customHeight="1">
      <c r="A371" s="834"/>
      <c r="B371" s="215"/>
      <c r="C371" s="829"/>
      <c r="D371" s="829"/>
      <c r="E371" s="835" t="s">
        <v>194</v>
      </c>
      <c r="F371" s="835"/>
      <c r="G371" s="839"/>
      <c r="H371" s="839"/>
      <c r="I371" s="839"/>
    </row>
    <row r="372" spans="1:9" ht="15.75" hidden="1">
      <c r="A372" s="834">
        <v>2521</v>
      </c>
      <c r="B372" s="203" t="s">
        <v>371</v>
      </c>
      <c r="C372" s="842">
        <v>2</v>
      </c>
      <c r="D372" s="842">
        <v>1</v>
      </c>
      <c r="E372" s="835" t="s">
        <v>380</v>
      </c>
      <c r="F372" s="835"/>
      <c r="G372" s="843"/>
      <c r="H372" s="843"/>
      <c r="I372" s="843"/>
    </row>
    <row r="373" spans="1:9" ht="40.5" hidden="1">
      <c r="A373" s="834"/>
      <c r="B373" s="203"/>
      <c r="C373" s="842"/>
      <c r="D373" s="842"/>
      <c r="E373" s="835" t="s">
        <v>989</v>
      </c>
      <c r="F373" s="835"/>
      <c r="G373" s="843"/>
      <c r="H373" s="843"/>
      <c r="I373" s="843"/>
    </row>
    <row r="374" spans="1:9" ht="15.75" hidden="1">
      <c r="A374" s="834"/>
      <c r="B374" s="203"/>
      <c r="C374" s="842"/>
      <c r="D374" s="842"/>
      <c r="E374" s="835" t="s">
        <v>1006</v>
      </c>
      <c r="F374" s="835"/>
      <c r="G374" s="843"/>
      <c r="H374" s="843"/>
      <c r="I374" s="843"/>
    </row>
    <row r="375" spans="1:9" ht="15.75" hidden="1">
      <c r="A375" s="834"/>
      <c r="B375" s="203"/>
      <c r="C375" s="842"/>
      <c r="D375" s="842"/>
      <c r="E375" s="835" t="s">
        <v>1006</v>
      </c>
      <c r="F375" s="835"/>
      <c r="G375" s="843"/>
      <c r="H375" s="843"/>
      <c r="I375" s="843"/>
    </row>
    <row r="376" spans="1:9" ht="15.75" hidden="1">
      <c r="A376" s="834">
        <v>2530</v>
      </c>
      <c r="B376" s="215" t="s">
        <v>371</v>
      </c>
      <c r="C376" s="829">
        <v>3</v>
      </c>
      <c r="D376" s="829">
        <v>0</v>
      </c>
      <c r="E376" s="837" t="s">
        <v>381</v>
      </c>
      <c r="F376" s="837"/>
      <c r="G376" s="843"/>
      <c r="H376" s="843"/>
      <c r="I376" s="843"/>
    </row>
    <row r="377" spans="1:9" s="841" customFormat="1" ht="10.5" hidden="1" customHeight="1">
      <c r="A377" s="834"/>
      <c r="B377" s="215"/>
      <c r="C377" s="829"/>
      <c r="D377" s="829"/>
      <c r="E377" s="835" t="s">
        <v>194</v>
      </c>
      <c r="F377" s="835"/>
      <c r="G377" s="839"/>
      <c r="H377" s="839"/>
      <c r="I377" s="839"/>
    </row>
    <row r="378" spans="1:9" ht="15.75" hidden="1">
      <c r="A378" s="834">
        <v>3531</v>
      </c>
      <c r="B378" s="203" t="s">
        <v>371</v>
      </c>
      <c r="C378" s="842">
        <v>3</v>
      </c>
      <c r="D378" s="842">
        <v>1</v>
      </c>
      <c r="E378" s="835" t="s">
        <v>381</v>
      </c>
      <c r="F378" s="835"/>
      <c r="G378" s="843"/>
      <c r="H378" s="843"/>
      <c r="I378" s="843"/>
    </row>
    <row r="379" spans="1:9" ht="40.5" hidden="1">
      <c r="A379" s="834"/>
      <c r="B379" s="203"/>
      <c r="C379" s="842"/>
      <c r="D379" s="842"/>
      <c r="E379" s="835" t="s">
        <v>989</v>
      </c>
      <c r="F379" s="835"/>
      <c r="G379" s="843"/>
      <c r="H379" s="843"/>
      <c r="I379" s="843"/>
    </row>
    <row r="380" spans="1:9" ht="15.75" hidden="1">
      <c r="A380" s="834"/>
      <c r="B380" s="203"/>
      <c r="C380" s="842"/>
      <c r="D380" s="842"/>
      <c r="E380" s="835" t="s">
        <v>1006</v>
      </c>
      <c r="F380" s="835"/>
      <c r="G380" s="843"/>
      <c r="H380" s="843"/>
      <c r="I380" s="843"/>
    </row>
    <row r="381" spans="1:9" ht="15.75" hidden="1">
      <c r="A381" s="834"/>
      <c r="B381" s="203"/>
      <c r="C381" s="842"/>
      <c r="D381" s="842"/>
      <c r="E381" s="835" t="s">
        <v>1006</v>
      </c>
      <c r="F381" s="835"/>
      <c r="G381" s="843"/>
      <c r="H381" s="843"/>
      <c r="I381" s="843"/>
    </row>
    <row r="382" spans="1:9" ht="19.5" hidden="1" customHeight="1">
      <c r="A382" s="834">
        <v>2540</v>
      </c>
      <c r="B382" s="215" t="s">
        <v>371</v>
      </c>
      <c r="C382" s="829">
        <v>4</v>
      </c>
      <c r="D382" s="829">
        <v>0</v>
      </c>
      <c r="E382" s="837" t="s">
        <v>384</v>
      </c>
      <c r="F382" s="837"/>
      <c r="G382" s="843"/>
      <c r="H382" s="843"/>
      <c r="I382" s="843"/>
    </row>
    <row r="383" spans="1:9" s="841" customFormat="1" ht="10.5" hidden="1" customHeight="1">
      <c r="A383" s="834"/>
      <c r="B383" s="215"/>
      <c r="C383" s="829"/>
      <c r="D383" s="829"/>
      <c r="E383" s="835" t="s">
        <v>194</v>
      </c>
      <c r="F383" s="835"/>
      <c r="G383" s="839"/>
      <c r="H383" s="839"/>
      <c r="I383" s="839"/>
    </row>
    <row r="384" spans="1:9" ht="17.25" hidden="1" customHeight="1">
      <c r="A384" s="834">
        <v>2541</v>
      </c>
      <c r="B384" s="203" t="s">
        <v>371</v>
      </c>
      <c r="C384" s="842">
        <v>4</v>
      </c>
      <c r="D384" s="842">
        <v>1</v>
      </c>
      <c r="E384" s="835" t="s">
        <v>384</v>
      </c>
      <c r="F384" s="835"/>
      <c r="G384" s="843"/>
      <c r="H384" s="843"/>
      <c r="I384" s="843"/>
    </row>
    <row r="385" spans="1:9" ht="40.5" hidden="1">
      <c r="A385" s="834"/>
      <c r="B385" s="203"/>
      <c r="C385" s="842"/>
      <c r="D385" s="842"/>
      <c r="E385" s="835" t="s">
        <v>989</v>
      </c>
      <c r="F385" s="835"/>
      <c r="G385" s="843"/>
      <c r="H385" s="843"/>
      <c r="I385" s="843"/>
    </row>
    <row r="386" spans="1:9" ht="15.75" hidden="1">
      <c r="A386" s="834"/>
      <c r="B386" s="203"/>
      <c r="C386" s="842"/>
      <c r="D386" s="842"/>
      <c r="E386" s="835" t="s">
        <v>1006</v>
      </c>
      <c r="F386" s="835"/>
      <c r="G386" s="843"/>
      <c r="H386" s="843"/>
      <c r="I386" s="843"/>
    </row>
    <row r="387" spans="1:9" ht="15.75" hidden="1">
      <c r="A387" s="834"/>
      <c r="B387" s="203"/>
      <c r="C387" s="842"/>
      <c r="D387" s="842"/>
      <c r="E387" s="835" t="s">
        <v>1006</v>
      </c>
      <c r="F387" s="835"/>
      <c r="G387" s="843"/>
      <c r="H387" s="843"/>
      <c r="I387" s="843"/>
    </row>
    <row r="388" spans="1:9" ht="32.25" hidden="1" customHeight="1">
      <c r="A388" s="834">
        <v>2550</v>
      </c>
      <c r="B388" s="215" t="s">
        <v>371</v>
      </c>
      <c r="C388" s="829">
        <v>5</v>
      </c>
      <c r="D388" s="829">
        <v>0</v>
      </c>
      <c r="E388" s="837" t="s">
        <v>387</v>
      </c>
      <c r="F388" s="837"/>
      <c r="G388" s="843"/>
      <c r="H388" s="843"/>
      <c r="I388" s="843"/>
    </row>
    <row r="389" spans="1:9" s="841" customFormat="1" ht="10.5" hidden="1" customHeight="1">
      <c r="A389" s="834"/>
      <c r="B389" s="215"/>
      <c r="C389" s="829"/>
      <c r="D389" s="829"/>
      <c r="E389" s="835" t="s">
        <v>194</v>
      </c>
      <c r="F389" s="835"/>
      <c r="G389" s="839"/>
      <c r="H389" s="839"/>
      <c r="I389" s="839"/>
    </row>
    <row r="390" spans="1:9" ht="27" hidden="1">
      <c r="A390" s="834">
        <v>2551</v>
      </c>
      <c r="B390" s="203" t="s">
        <v>371</v>
      </c>
      <c r="C390" s="842">
        <v>5</v>
      </c>
      <c r="D390" s="842">
        <v>1</v>
      </c>
      <c r="E390" s="835" t="s">
        <v>387</v>
      </c>
      <c r="F390" s="835"/>
      <c r="G390" s="843"/>
      <c r="H390" s="843"/>
      <c r="I390" s="843"/>
    </row>
    <row r="391" spans="1:9" ht="40.5" hidden="1">
      <c r="A391" s="834"/>
      <c r="B391" s="203"/>
      <c r="C391" s="842"/>
      <c r="D391" s="842"/>
      <c r="E391" s="835" t="s">
        <v>989</v>
      </c>
      <c r="F391" s="835"/>
      <c r="G391" s="843"/>
      <c r="H391" s="843"/>
      <c r="I391" s="843"/>
    </row>
    <row r="392" spans="1:9" ht="15.75" hidden="1">
      <c r="A392" s="834"/>
      <c r="B392" s="203"/>
      <c r="C392" s="842"/>
      <c r="D392" s="842"/>
      <c r="E392" s="835" t="s">
        <v>1006</v>
      </c>
      <c r="F392" s="835"/>
      <c r="G392" s="843"/>
      <c r="H392" s="843"/>
      <c r="I392" s="843"/>
    </row>
    <row r="393" spans="1:9" ht="15.75" hidden="1">
      <c r="A393" s="834"/>
      <c r="B393" s="203"/>
      <c r="C393" s="842"/>
      <c r="D393" s="842"/>
      <c r="E393" s="835" t="s">
        <v>1006</v>
      </c>
      <c r="F393" s="835"/>
      <c r="G393" s="843"/>
      <c r="H393" s="843"/>
      <c r="I393" s="843"/>
    </row>
    <row r="394" spans="1:9" ht="15.75" hidden="1">
      <c r="A394" s="834"/>
      <c r="B394" s="203"/>
      <c r="C394" s="842"/>
      <c r="D394" s="842"/>
      <c r="E394" s="844"/>
      <c r="F394" s="835"/>
      <c r="G394" s="843"/>
      <c r="H394" s="843"/>
      <c r="I394" s="843"/>
    </row>
    <row r="395" spans="1:9" ht="15.75" hidden="1">
      <c r="A395" s="834"/>
      <c r="B395" s="203"/>
      <c r="C395" s="842"/>
      <c r="D395" s="842"/>
      <c r="E395" s="844"/>
      <c r="F395" s="835"/>
      <c r="G395" s="843"/>
      <c r="H395" s="843"/>
      <c r="I395" s="843"/>
    </row>
    <row r="396" spans="1:9" ht="27">
      <c r="A396" s="834">
        <v>2560</v>
      </c>
      <c r="B396" s="215" t="s">
        <v>371</v>
      </c>
      <c r="C396" s="829">
        <v>6</v>
      </c>
      <c r="D396" s="829">
        <v>0</v>
      </c>
      <c r="E396" s="837" t="s">
        <v>390</v>
      </c>
      <c r="F396" s="837"/>
      <c r="G396" s="843">
        <f>H396+I396</f>
        <v>9231.25</v>
      </c>
      <c r="H396" s="843">
        <f>H398</f>
        <v>6071.25</v>
      </c>
      <c r="I396" s="843">
        <f>I398</f>
        <v>3160</v>
      </c>
    </row>
    <row r="397" spans="1:9" s="841" customFormat="1" ht="10.5" customHeight="1">
      <c r="A397" s="834"/>
      <c r="B397" s="215"/>
      <c r="C397" s="829"/>
      <c r="D397" s="829"/>
      <c r="E397" s="835" t="s">
        <v>194</v>
      </c>
      <c r="F397" s="835"/>
      <c r="G397" s="839"/>
      <c r="H397" s="839"/>
      <c r="I397" s="839"/>
    </row>
    <row r="398" spans="1:9" ht="27">
      <c r="A398" s="834">
        <v>2561</v>
      </c>
      <c r="B398" s="203" t="s">
        <v>371</v>
      </c>
      <c r="C398" s="842">
        <v>6</v>
      </c>
      <c r="D398" s="842">
        <v>1</v>
      </c>
      <c r="E398" s="835" t="s">
        <v>390</v>
      </c>
      <c r="F398" s="835"/>
      <c r="G398" s="843">
        <f>H398+I398</f>
        <v>9231.25</v>
      </c>
      <c r="H398" s="843">
        <f>H400+H403+H401+H402</f>
        <v>6071.25</v>
      </c>
      <c r="I398" s="843">
        <f>I400+I404+I403</f>
        <v>3160</v>
      </c>
    </row>
    <row r="399" spans="1:9" ht="23.25" customHeight="1">
      <c r="A399" s="834"/>
      <c r="B399" s="203"/>
      <c r="C399" s="842"/>
      <c r="D399" s="842"/>
      <c r="E399" s="849" t="s">
        <v>989</v>
      </c>
      <c r="F399" s="835"/>
      <c r="G399" s="843"/>
      <c r="H399" s="843"/>
      <c r="I399" s="843"/>
    </row>
    <row r="400" spans="1:9" ht="13.5" customHeight="1">
      <c r="A400" s="834"/>
      <c r="B400" s="203"/>
      <c r="C400" s="842"/>
      <c r="D400" s="842"/>
      <c r="E400" s="835" t="s">
        <v>717</v>
      </c>
      <c r="F400" s="835">
        <v>4213</v>
      </c>
      <c r="G400" s="843">
        <f>H400+I400</f>
        <v>1000</v>
      </c>
      <c r="H400" s="843">
        <f>'[2]srgaka mig'!F45</f>
        <v>1000</v>
      </c>
      <c r="I400" s="843"/>
    </row>
    <row r="401" spans="1:9" ht="35.25" customHeight="1">
      <c r="A401" s="834"/>
      <c r="B401" s="203"/>
      <c r="C401" s="842"/>
      <c r="D401" s="842"/>
      <c r="E401" s="835" t="s">
        <v>1010</v>
      </c>
      <c r="F401" s="835">
        <v>4637</v>
      </c>
      <c r="G401" s="843">
        <f>H401+I401</f>
        <v>4751.25</v>
      </c>
      <c r="H401" s="843">
        <f>'[2]srgaka mig'!F104</f>
        <v>4751.25</v>
      </c>
      <c r="I401" s="843"/>
    </row>
    <row r="402" spans="1:9" ht="35.25" customHeight="1">
      <c r="A402" s="834"/>
      <c r="B402" s="203"/>
      <c r="C402" s="842"/>
      <c r="D402" s="842"/>
      <c r="E402" s="701" t="s">
        <v>828</v>
      </c>
      <c r="F402" s="835">
        <v>4655</v>
      </c>
      <c r="G402" s="843">
        <f>H402</f>
        <v>320</v>
      </c>
      <c r="H402" s="843">
        <f>'[2]srgaka mig'!F111</f>
        <v>320</v>
      </c>
      <c r="I402" s="843"/>
    </row>
    <row r="403" spans="1:9" ht="26.25" customHeight="1">
      <c r="A403" s="834"/>
      <c r="B403" s="203"/>
      <c r="C403" s="842"/>
      <c r="D403" s="842"/>
      <c r="E403" s="844" t="s">
        <v>1003</v>
      </c>
      <c r="F403" s="835">
        <v>5122</v>
      </c>
      <c r="G403" s="843">
        <f>H403+I403</f>
        <v>2160</v>
      </c>
      <c r="H403" s="843"/>
      <c r="I403" s="843">
        <f>'[2]srgaka mig'!F156</f>
        <v>2160</v>
      </c>
    </row>
    <row r="404" spans="1:9" ht="26.25" customHeight="1">
      <c r="A404" s="834"/>
      <c r="B404" s="203"/>
      <c r="C404" s="842"/>
      <c r="D404" s="842"/>
      <c r="E404" s="853" t="s">
        <v>903</v>
      </c>
      <c r="F404" s="835">
        <v>5131</v>
      </c>
      <c r="G404" s="843">
        <f>H404+I404</f>
        <v>1000</v>
      </c>
      <c r="H404" s="843"/>
      <c r="I404" s="836">
        <f>'[2]srgaka mig'!F158</f>
        <v>1000</v>
      </c>
    </row>
    <row r="405" spans="1:9" s="832" customFormat="1" ht="52.5" customHeight="1">
      <c r="A405" s="828">
        <v>2600</v>
      </c>
      <c r="B405" s="215" t="s">
        <v>393</v>
      </c>
      <c r="C405" s="829">
        <v>0</v>
      </c>
      <c r="D405" s="829">
        <v>0</v>
      </c>
      <c r="E405" s="830" t="s">
        <v>1025</v>
      </c>
      <c r="F405" s="830"/>
      <c r="G405" s="823">
        <f>H405+I405</f>
        <v>718759.84400000004</v>
      </c>
      <c r="H405" s="823">
        <f>H407+H415+H421+H428+H438+H444</f>
        <v>31439.8</v>
      </c>
      <c r="I405" s="852">
        <f>I407+I415+I421+I428+I438+I444</f>
        <v>687320.04399999999</v>
      </c>
    </row>
    <row r="406" spans="1:9" ht="12.75" customHeight="1">
      <c r="A406" s="834"/>
      <c r="B406" s="215"/>
      <c r="C406" s="829"/>
      <c r="D406" s="829"/>
      <c r="E406" s="835" t="s">
        <v>191</v>
      </c>
      <c r="F406" s="835"/>
      <c r="G406" s="843"/>
      <c r="H406" s="843"/>
      <c r="I406" s="843"/>
    </row>
    <row r="407" spans="1:9" ht="12.75" customHeight="1">
      <c r="A407" s="834">
        <v>2610</v>
      </c>
      <c r="B407" s="215" t="s">
        <v>393</v>
      </c>
      <c r="C407" s="829">
        <v>1</v>
      </c>
      <c r="D407" s="829">
        <v>0</v>
      </c>
      <c r="E407" s="837" t="s">
        <v>397</v>
      </c>
      <c r="F407" s="837"/>
      <c r="G407" s="843">
        <f>I407+H407</f>
        <v>445545.076</v>
      </c>
      <c r="H407" s="843">
        <f>H409</f>
        <v>10448.5</v>
      </c>
      <c r="I407" s="843">
        <f>I409</f>
        <v>435096.576</v>
      </c>
    </row>
    <row r="408" spans="1:9" s="841" customFormat="1" ht="12" customHeight="1">
      <c r="A408" s="834"/>
      <c r="B408" s="215"/>
      <c r="C408" s="829"/>
      <c r="D408" s="829"/>
      <c r="E408" s="835" t="s">
        <v>194</v>
      </c>
      <c r="F408" s="835"/>
      <c r="G408" s="839"/>
      <c r="H408" s="839"/>
      <c r="I408" s="839"/>
    </row>
    <row r="409" spans="1:9" ht="13.5" customHeight="1">
      <c r="A409" s="834">
        <v>2611</v>
      </c>
      <c r="B409" s="203" t="s">
        <v>393</v>
      </c>
      <c r="C409" s="842">
        <v>1</v>
      </c>
      <c r="D409" s="842">
        <v>1</v>
      </c>
      <c r="E409" s="835" t="s">
        <v>399</v>
      </c>
      <c r="F409" s="835"/>
      <c r="G409" s="843">
        <f>I409+H409</f>
        <v>445545.076</v>
      </c>
      <c r="H409" s="843">
        <f>SUM(H411:H414)</f>
        <v>10448.5</v>
      </c>
      <c r="I409" s="843">
        <f>I413+I414</f>
        <v>435096.576</v>
      </c>
    </row>
    <row r="410" spans="1:9" ht="31.5" customHeight="1">
      <c r="A410" s="834"/>
      <c r="B410" s="203"/>
      <c r="C410" s="842"/>
      <c r="D410" s="842"/>
      <c r="E410" s="835" t="s">
        <v>989</v>
      </c>
      <c r="F410" s="835"/>
      <c r="G410" s="843"/>
      <c r="H410" s="843"/>
      <c r="I410" s="843"/>
    </row>
    <row r="411" spans="1:9" ht="39" customHeight="1">
      <c r="A411" s="834"/>
      <c r="B411" s="203"/>
      <c r="C411" s="842"/>
      <c r="D411" s="842"/>
      <c r="E411" s="835" t="s">
        <v>1010</v>
      </c>
      <c r="F411" s="835">
        <v>4637</v>
      </c>
      <c r="G411" s="843">
        <f>I411+H411</f>
        <v>10248.5</v>
      </c>
      <c r="H411" s="843">
        <f>'[2]bnak shin'!F104</f>
        <v>10248.5</v>
      </c>
      <c r="I411" s="843"/>
    </row>
    <row r="412" spans="1:9" ht="31.5" customHeight="1">
      <c r="A412" s="834"/>
      <c r="B412" s="203"/>
      <c r="C412" s="842"/>
      <c r="D412" s="842"/>
      <c r="E412" s="701" t="s">
        <v>828</v>
      </c>
      <c r="F412" s="835">
        <v>4655</v>
      </c>
      <c r="G412" s="843">
        <f>H412</f>
        <v>200</v>
      </c>
      <c r="H412" s="843">
        <f>'[2]bnak shin'!F111</f>
        <v>200</v>
      </c>
      <c r="I412" s="843"/>
    </row>
    <row r="413" spans="1:9" ht="27">
      <c r="A413" s="834"/>
      <c r="B413" s="203"/>
      <c r="C413" s="842"/>
      <c r="D413" s="842"/>
      <c r="E413" s="835" t="s">
        <v>1005</v>
      </c>
      <c r="F413" s="835">
        <v>5113</v>
      </c>
      <c r="G413" s="843">
        <f>I413+H413</f>
        <v>431551.576</v>
      </c>
      <c r="H413" s="843"/>
      <c r="I413" s="843">
        <f>'[2]bnak shin'!F154</f>
        <v>431551.576</v>
      </c>
    </row>
    <row r="414" spans="1:9" ht="15.75" hidden="1">
      <c r="A414" s="834"/>
      <c r="B414" s="203"/>
      <c r="C414" s="842"/>
      <c r="D414" s="842"/>
      <c r="E414" s="844" t="s">
        <v>1007</v>
      </c>
      <c r="F414" s="835">
        <v>5134</v>
      </c>
      <c r="G414" s="843">
        <f>I414+H414</f>
        <v>3545</v>
      </c>
      <c r="H414" s="843"/>
      <c r="I414" s="843">
        <f>'[2]bnak shin'!F161</f>
        <v>3545</v>
      </c>
    </row>
    <row r="415" spans="1:9" ht="15.75" hidden="1">
      <c r="A415" s="834">
        <v>2620</v>
      </c>
      <c r="B415" s="215" t="s">
        <v>393</v>
      </c>
      <c r="C415" s="829">
        <v>2</v>
      </c>
      <c r="D415" s="829">
        <v>0</v>
      </c>
      <c r="E415" s="837" t="s">
        <v>400</v>
      </c>
      <c r="F415" s="837"/>
      <c r="G415" s="843"/>
      <c r="H415" s="843"/>
      <c r="I415" s="843"/>
    </row>
    <row r="416" spans="1:9" s="841" customFormat="1" ht="10.5" hidden="1" customHeight="1">
      <c r="A416" s="834"/>
      <c r="B416" s="215"/>
      <c r="C416" s="829"/>
      <c r="D416" s="829"/>
      <c r="E416" s="835" t="s">
        <v>194</v>
      </c>
      <c r="F416" s="835"/>
      <c r="G416" s="839"/>
      <c r="H416" s="839"/>
      <c r="I416" s="839"/>
    </row>
    <row r="417" spans="1:9" ht="15.75" hidden="1">
      <c r="A417" s="834">
        <v>2621</v>
      </c>
      <c r="B417" s="203" t="s">
        <v>393</v>
      </c>
      <c r="C417" s="842">
        <v>2</v>
      </c>
      <c r="D417" s="842">
        <v>1</v>
      </c>
      <c r="E417" s="835" t="s">
        <v>400</v>
      </c>
      <c r="F417" s="835"/>
      <c r="G417" s="843"/>
      <c r="H417" s="843"/>
      <c r="I417" s="843"/>
    </row>
    <row r="418" spans="1:9" ht="40.5" hidden="1">
      <c r="A418" s="834"/>
      <c r="B418" s="203"/>
      <c r="C418" s="842"/>
      <c r="D418" s="842"/>
      <c r="E418" s="835" t="s">
        <v>989</v>
      </c>
      <c r="F418" s="835"/>
      <c r="G418" s="843"/>
      <c r="H418" s="843"/>
      <c r="I418" s="843"/>
    </row>
    <row r="419" spans="1:9" ht="15.75" hidden="1">
      <c r="A419" s="834"/>
      <c r="B419" s="203"/>
      <c r="C419" s="842"/>
      <c r="D419" s="842"/>
      <c r="E419" s="835" t="s">
        <v>1006</v>
      </c>
      <c r="F419" s="835"/>
      <c r="G419" s="843"/>
      <c r="H419" s="843"/>
      <c r="I419" s="843"/>
    </row>
    <row r="420" spans="1:9" ht="15.75" hidden="1">
      <c r="A420" s="834"/>
      <c r="B420" s="203"/>
      <c r="C420" s="842"/>
      <c r="D420" s="842"/>
      <c r="E420" s="835" t="s">
        <v>1006</v>
      </c>
      <c r="F420" s="835"/>
      <c r="G420" s="843"/>
      <c r="H420" s="843"/>
      <c r="I420" s="843"/>
    </row>
    <row r="421" spans="1:9" ht="15.75">
      <c r="A421" s="834">
        <v>2630</v>
      </c>
      <c r="B421" s="215" t="s">
        <v>393</v>
      </c>
      <c r="C421" s="829">
        <v>3</v>
      </c>
      <c r="D421" s="829">
        <v>0</v>
      </c>
      <c r="E421" s="837" t="s">
        <v>403</v>
      </c>
      <c r="F421" s="837"/>
      <c r="G421" s="843">
        <f>I421+H421</f>
        <v>253123.46799999999</v>
      </c>
      <c r="H421" s="843">
        <f>H423</f>
        <v>900</v>
      </c>
      <c r="I421" s="843">
        <f>I423</f>
        <v>252223.46799999999</v>
      </c>
    </row>
    <row r="422" spans="1:9" s="841" customFormat="1" ht="10.5" customHeight="1">
      <c r="A422" s="834"/>
      <c r="B422" s="215"/>
      <c r="C422" s="829"/>
      <c r="D422" s="829"/>
      <c r="E422" s="835" t="s">
        <v>194</v>
      </c>
      <c r="F422" s="835"/>
      <c r="G422" s="839"/>
      <c r="H422" s="839"/>
      <c r="I422" s="839"/>
    </row>
    <row r="423" spans="1:9" ht="15.75">
      <c r="A423" s="834">
        <v>2631</v>
      </c>
      <c r="B423" s="203" t="s">
        <v>393</v>
      </c>
      <c r="C423" s="842">
        <v>3</v>
      </c>
      <c r="D423" s="842">
        <v>1</v>
      </c>
      <c r="E423" s="835" t="s">
        <v>406</v>
      </c>
      <c r="F423" s="835"/>
      <c r="G423" s="843">
        <f>I423+H423</f>
        <v>253123.46799999999</v>
      </c>
      <c r="H423" s="843">
        <f>H426+H427+H425</f>
        <v>900</v>
      </c>
      <c r="I423" s="843">
        <f>I426+I427+I425</f>
        <v>252223.46799999999</v>
      </c>
    </row>
    <row r="424" spans="1:9" ht="24" customHeight="1">
      <c r="A424" s="834"/>
      <c r="B424" s="203"/>
      <c r="C424" s="842"/>
      <c r="D424" s="842"/>
      <c r="E424" s="849" t="s">
        <v>989</v>
      </c>
      <c r="F424" s="835"/>
      <c r="G424" s="843"/>
      <c r="H424" s="843"/>
      <c r="I424" s="843"/>
    </row>
    <row r="425" spans="1:9" ht="14.25" customHeight="1">
      <c r="A425" s="834"/>
      <c r="B425" s="203"/>
      <c r="C425" s="842"/>
      <c r="D425" s="842"/>
      <c r="E425" s="835" t="s">
        <v>750</v>
      </c>
      <c r="F425" s="835">
        <v>4241</v>
      </c>
      <c r="G425" s="843">
        <f>I425+H425</f>
        <v>900</v>
      </c>
      <c r="H425" s="843">
        <f>[2]jramatakararum!F64</f>
        <v>900</v>
      </c>
      <c r="I425" s="843"/>
    </row>
    <row r="426" spans="1:9" ht="15.75">
      <c r="A426" s="834"/>
      <c r="B426" s="203"/>
      <c r="C426" s="842"/>
      <c r="D426" s="842"/>
      <c r="E426" s="835" t="s">
        <v>1014</v>
      </c>
      <c r="F426" s="835">
        <v>5112</v>
      </c>
      <c r="G426" s="843">
        <f>I426+H426</f>
        <v>243783.46799999999</v>
      </c>
      <c r="H426" s="843"/>
      <c r="I426" s="843">
        <f>[2]jramatakararum!F153</f>
        <v>243783.46799999999</v>
      </c>
    </row>
    <row r="427" spans="1:9" ht="15.75">
      <c r="A427" s="834"/>
      <c r="B427" s="203"/>
      <c r="C427" s="842"/>
      <c r="D427" s="842"/>
      <c r="E427" s="844" t="s">
        <v>1007</v>
      </c>
      <c r="F427" s="835">
        <v>5134</v>
      </c>
      <c r="G427" s="843">
        <f>I427+H427</f>
        <v>8440</v>
      </c>
      <c r="H427" s="843"/>
      <c r="I427" s="843">
        <f>[2]jramatakararum!F161</f>
        <v>8440</v>
      </c>
    </row>
    <row r="428" spans="1:9" ht="14.25" customHeight="1">
      <c r="A428" s="834">
        <v>2640</v>
      </c>
      <c r="B428" s="215" t="s">
        <v>393</v>
      </c>
      <c r="C428" s="829">
        <v>4</v>
      </c>
      <c r="D428" s="829">
        <v>0</v>
      </c>
      <c r="E428" s="837" t="s">
        <v>407</v>
      </c>
      <c r="F428" s="837"/>
      <c r="G428" s="836">
        <f>H428+I428</f>
        <v>20091.3</v>
      </c>
      <c r="H428" s="836">
        <f>H430</f>
        <v>20091.3</v>
      </c>
      <c r="I428" s="836">
        <f>I430</f>
        <v>0</v>
      </c>
    </row>
    <row r="429" spans="1:9" s="841" customFormat="1" ht="14.25" customHeight="1">
      <c r="A429" s="834"/>
      <c r="B429" s="215"/>
      <c r="C429" s="829"/>
      <c r="D429" s="829"/>
      <c r="E429" s="835" t="s">
        <v>194</v>
      </c>
      <c r="F429" s="835"/>
      <c r="G429" s="838"/>
      <c r="H429" s="838"/>
      <c r="I429" s="838"/>
    </row>
    <row r="430" spans="1:9" ht="12.75" customHeight="1">
      <c r="A430" s="834">
        <v>2641</v>
      </c>
      <c r="B430" s="203" t="s">
        <v>393</v>
      </c>
      <c r="C430" s="842">
        <v>4</v>
      </c>
      <c r="D430" s="842">
        <v>1</v>
      </c>
      <c r="E430" s="835" t="s">
        <v>410</v>
      </c>
      <c r="F430" s="835"/>
      <c r="G430" s="836">
        <f>H430+I430</f>
        <v>20091.3</v>
      </c>
      <c r="H430" s="836">
        <f>H432+H433+H434+H435</f>
        <v>20091.3</v>
      </c>
      <c r="I430" s="836">
        <f>I432+I433+I437+I436+I524</f>
        <v>0</v>
      </c>
    </row>
    <row r="431" spans="1:9" ht="27.75" customHeight="1">
      <c r="A431" s="834"/>
      <c r="B431" s="203"/>
      <c r="C431" s="842"/>
      <c r="D431" s="842"/>
      <c r="E431" s="835" t="s">
        <v>989</v>
      </c>
      <c r="F431" s="835"/>
      <c r="G431" s="836"/>
      <c r="H431" s="836"/>
      <c r="I431" s="836"/>
    </row>
    <row r="432" spans="1:9" ht="17.25" customHeight="1">
      <c r="A432" s="834"/>
      <c r="B432" s="203"/>
      <c r="C432" s="842"/>
      <c r="D432" s="842"/>
      <c r="E432" s="835" t="s">
        <v>1026</v>
      </c>
      <c r="F432" s="835">
        <v>4212</v>
      </c>
      <c r="G432" s="836">
        <f>H432+I432</f>
        <v>11220</v>
      </c>
      <c r="H432" s="836">
        <f>[2]lusav!F44</f>
        <v>11220</v>
      </c>
      <c r="I432" s="836"/>
    </row>
    <row r="433" spans="1:9" ht="18.75" customHeight="1">
      <c r="A433" s="834"/>
      <c r="B433" s="203"/>
      <c r="C433" s="842"/>
      <c r="D433" s="842"/>
      <c r="E433" s="847" t="s">
        <v>1027</v>
      </c>
      <c r="F433" s="835">
        <v>4239</v>
      </c>
      <c r="G433" s="843">
        <f>H433+I433</f>
        <v>1584</v>
      </c>
      <c r="H433" s="843">
        <f>[2]lusav!F66</f>
        <v>1584</v>
      </c>
      <c r="I433" s="843"/>
    </row>
    <row r="434" spans="1:9" ht="18.75" customHeight="1">
      <c r="A434" s="834"/>
      <c r="B434" s="203"/>
      <c r="C434" s="842"/>
      <c r="D434" s="842"/>
      <c r="E434" s="847" t="s">
        <v>1028</v>
      </c>
      <c r="F434" s="844" t="s">
        <v>773</v>
      </c>
      <c r="G434" s="843">
        <f>H434+I434</f>
        <v>1000</v>
      </c>
      <c r="H434" s="843">
        <f>[2]lusav!F76</f>
        <v>1000</v>
      </c>
      <c r="I434" s="843"/>
    </row>
    <row r="435" spans="1:9" ht="26.25" customHeight="1">
      <c r="A435" s="834"/>
      <c r="B435" s="203"/>
      <c r="C435" s="842"/>
      <c r="D435" s="842"/>
      <c r="E435" s="847" t="s">
        <v>1010</v>
      </c>
      <c r="F435" s="844" t="s">
        <v>816</v>
      </c>
      <c r="G435" s="843">
        <f>H435+I435</f>
        <v>6287.3</v>
      </c>
      <c r="H435" s="843">
        <f>[2]lusav!F104</f>
        <v>6287.3</v>
      </c>
      <c r="I435" s="843"/>
    </row>
    <row r="436" spans="1:9" ht="18" customHeight="1">
      <c r="A436" s="834"/>
      <c r="B436" s="203"/>
      <c r="C436" s="842"/>
      <c r="D436" s="842"/>
      <c r="E436" s="844" t="s">
        <v>1029</v>
      </c>
      <c r="F436" s="835">
        <v>5112</v>
      </c>
      <c r="G436" s="843"/>
      <c r="H436" s="843"/>
      <c r="I436" s="843">
        <f>[2]lusav!F153</f>
        <v>0</v>
      </c>
    </row>
    <row r="437" spans="1:9" ht="15.75" customHeight="1">
      <c r="A437" s="834"/>
      <c r="B437" s="203"/>
      <c r="C437" s="842"/>
      <c r="D437" s="842"/>
      <c r="E437" s="835" t="s">
        <v>1005</v>
      </c>
      <c r="F437" s="835">
        <v>5113</v>
      </c>
      <c r="G437" s="843">
        <f>I437+H437</f>
        <v>0</v>
      </c>
      <c r="H437" s="843"/>
      <c r="I437" s="843">
        <f>[2]lusav!F154</f>
        <v>0</v>
      </c>
    </row>
    <row r="438" spans="1:9" ht="15" hidden="1" customHeight="1">
      <c r="A438" s="834">
        <v>2650</v>
      </c>
      <c r="B438" s="215" t="s">
        <v>393</v>
      </c>
      <c r="C438" s="829">
        <v>5</v>
      </c>
      <c r="D438" s="829">
        <v>0</v>
      </c>
      <c r="E438" s="837" t="s">
        <v>411</v>
      </c>
      <c r="F438" s="837"/>
      <c r="G438" s="836">
        <f>H438+I438</f>
        <v>0</v>
      </c>
      <c r="H438" s="836"/>
      <c r="I438" s="836">
        <f>I440</f>
        <v>0</v>
      </c>
    </row>
    <row r="439" spans="1:9" s="841" customFormat="1" ht="15" hidden="1" customHeight="1">
      <c r="A439" s="834"/>
      <c r="B439" s="215"/>
      <c r="C439" s="829"/>
      <c r="D439" s="829"/>
      <c r="E439" s="835" t="s">
        <v>194</v>
      </c>
      <c r="F439" s="835"/>
      <c r="G439" s="838"/>
      <c r="H439" s="838"/>
      <c r="I439" s="838"/>
    </row>
    <row r="440" spans="1:9" ht="15" hidden="1" customHeight="1">
      <c r="A440" s="834">
        <v>2651</v>
      </c>
      <c r="B440" s="203" t="s">
        <v>393</v>
      </c>
      <c r="C440" s="842">
        <v>5</v>
      </c>
      <c r="D440" s="842">
        <v>1</v>
      </c>
      <c r="E440" s="835" t="s">
        <v>411</v>
      </c>
      <c r="F440" s="835"/>
      <c r="G440" s="836">
        <f>H440+I440</f>
        <v>0</v>
      </c>
      <c r="H440" s="836"/>
      <c r="I440" s="836">
        <f>I442+I443</f>
        <v>0</v>
      </c>
    </row>
    <row r="441" spans="1:9" ht="15" hidden="1" customHeight="1">
      <c r="A441" s="834"/>
      <c r="B441" s="203"/>
      <c r="C441" s="842"/>
      <c r="D441" s="842"/>
      <c r="E441" s="835" t="s">
        <v>989</v>
      </c>
      <c r="F441" s="835"/>
      <c r="G441" s="836"/>
      <c r="H441" s="836"/>
      <c r="I441" s="836"/>
    </row>
    <row r="442" spans="1:9" ht="15" hidden="1" customHeight="1">
      <c r="A442" s="834"/>
      <c r="B442" s="203"/>
      <c r="C442" s="842"/>
      <c r="D442" s="842"/>
      <c r="E442" s="835" t="s">
        <v>1005</v>
      </c>
      <c r="F442" s="835">
        <v>5113</v>
      </c>
      <c r="G442" s="836">
        <f>I442+H442</f>
        <v>0</v>
      </c>
      <c r="H442" s="836"/>
      <c r="I442" s="836"/>
    </row>
    <row r="443" spans="1:9" ht="15" hidden="1" customHeight="1">
      <c r="A443" s="834"/>
      <c r="B443" s="203"/>
      <c r="C443" s="842"/>
      <c r="D443" s="842"/>
      <c r="E443" s="844" t="str">
        <f>'[2]bnak shin'!B161</f>
        <v>-Նախագծահետազոտական ծախսեր</v>
      </c>
      <c r="F443" s="835">
        <v>5134</v>
      </c>
      <c r="G443" s="836">
        <f>I443+H443</f>
        <v>0</v>
      </c>
      <c r="H443" s="836"/>
      <c r="I443" s="836"/>
    </row>
    <row r="444" spans="1:9" ht="15" hidden="1" customHeight="1">
      <c r="A444" s="834">
        <v>2660</v>
      </c>
      <c r="B444" s="215" t="s">
        <v>393</v>
      </c>
      <c r="C444" s="829">
        <v>6</v>
      </c>
      <c r="D444" s="829">
        <v>0</v>
      </c>
      <c r="E444" s="837" t="s">
        <v>414</v>
      </c>
      <c r="F444" s="837"/>
      <c r="G444" s="836"/>
      <c r="H444" s="836"/>
      <c r="I444" s="836"/>
    </row>
    <row r="445" spans="1:9" s="841" customFormat="1" ht="15" hidden="1" customHeight="1">
      <c r="A445" s="834"/>
      <c r="B445" s="215"/>
      <c r="C445" s="829"/>
      <c r="D445" s="829"/>
      <c r="E445" s="835" t="s">
        <v>194</v>
      </c>
      <c r="F445" s="835"/>
      <c r="G445" s="838"/>
      <c r="H445" s="838"/>
      <c r="I445" s="838"/>
    </row>
    <row r="446" spans="1:9" ht="15" hidden="1" customHeight="1">
      <c r="A446" s="834">
        <v>2661</v>
      </c>
      <c r="B446" s="203" t="s">
        <v>393</v>
      </c>
      <c r="C446" s="842">
        <v>6</v>
      </c>
      <c r="D446" s="842">
        <v>1</v>
      </c>
      <c r="E446" s="835" t="s">
        <v>414</v>
      </c>
      <c r="F446" s="835"/>
      <c r="G446" s="836"/>
      <c r="H446" s="836"/>
      <c r="I446" s="836"/>
    </row>
    <row r="447" spans="1:9" ht="15" hidden="1" customHeight="1">
      <c r="A447" s="834"/>
      <c r="B447" s="203"/>
      <c r="C447" s="842"/>
      <c r="D447" s="842"/>
      <c r="E447" s="835" t="s">
        <v>989</v>
      </c>
      <c r="F447" s="835"/>
      <c r="G447" s="836"/>
      <c r="H447" s="836"/>
      <c r="I447" s="836"/>
    </row>
    <row r="448" spans="1:9" ht="15" hidden="1" customHeight="1">
      <c r="A448" s="834"/>
      <c r="B448" s="203"/>
      <c r="C448" s="842"/>
      <c r="D448" s="842"/>
      <c r="E448" s="835" t="s">
        <v>1006</v>
      </c>
      <c r="F448" s="835"/>
      <c r="G448" s="836"/>
      <c r="H448" s="836"/>
      <c r="I448" s="836"/>
    </row>
    <row r="449" spans="1:9" ht="15" hidden="1" customHeight="1">
      <c r="A449" s="834"/>
      <c r="B449" s="203"/>
      <c r="C449" s="842"/>
      <c r="D449" s="842"/>
      <c r="E449" s="835" t="s">
        <v>1006</v>
      </c>
      <c r="F449" s="835"/>
      <c r="G449" s="836"/>
      <c r="H449" s="836"/>
      <c r="I449" s="836"/>
    </row>
    <row r="450" spans="1:9" s="832" customFormat="1" ht="15" hidden="1" customHeight="1">
      <c r="A450" s="828">
        <v>2700</v>
      </c>
      <c r="B450" s="215" t="s">
        <v>417</v>
      </c>
      <c r="C450" s="829">
        <v>0</v>
      </c>
      <c r="D450" s="829">
        <v>0</v>
      </c>
      <c r="E450" s="830" t="s">
        <v>1030</v>
      </c>
      <c r="F450" s="830"/>
      <c r="G450" s="823">
        <f>H450+I450</f>
        <v>0</v>
      </c>
      <c r="H450" s="823">
        <f>H452+H466+H484+H502+H508+H514</f>
        <v>0</v>
      </c>
      <c r="I450" s="823">
        <f>I452+I466+I484+I502+I508+I514</f>
        <v>0</v>
      </c>
    </row>
    <row r="451" spans="1:9" ht="15" hidden="1" customHeight="1">
      <c r="A451" s="834"/>
      <c r="B451" s="215"/>
      <c r="C451" s="829"/>
      <c r="D451" s="829"/>
      <c r="E451" s="835" t="s">
        <v>191</v>
      </c>
      <c r="F451" s="835"/>
      <c r="G451" s="836"/>
      <c r="H451" s="836"/>
      <c r="I451" s="836"/>
    </row>
    <row r="452" spans="1:9" ht="15" hidden="1" customHeight="1">
      <c r="A452" s="834">
        <v>2710</v>
      </c>
      <c r="B452" s="215" t="s">
        <v>417</v>
      </c>
      <c r="C452" s="829">
        <v>1</v>
      </c>
      <c r="D452" s="829">
        <v>0</v>
      </c>
      <c r="E452" s="837" t="s">
        <v>421</v>
      </c>
      <c r="F452" s="837"/>
      <c r="G452" s="836"/>
      <c r="H452" s="836"/>
      <c r="I452" s="836"/>
    </row>
    <row r="453" spans="1:9" s="841" customFormat="1" ht="15" hidden="1" customHeight="1">
      <c r="A453" s="834"/>
      <c r="B453" s="215"/>
      <c r="C453" s="829"/>
      <c r="D453" s="829"/>
      <c r="E453" s="835" t="s">
        <v>194</v>
      </c>
      <c r="F453" s="835"/>
      <c r="G453" s="838"/>
      <c r="H453" s="838"/>
      <c r="I453" s="838"/>
    </row>
    <row r="454" spans="1:9" ht="15" hidden="1" customHeight="1">
      <c r="A454" s="834">
        <v>2711</v>
      </c>
      <c r="B454" s="203" t="s">
        <v>417</v>
      </c>
      <c r="C454" s="842">
        <v>1</v>
      </c>
      <c r="D454" s="842">
        <v>1</v>
      </c>
      <c r="E454" s="835" t="s">
        <v>423</v>
      </c>
      <c r="F454" s="835"/>
      <c r="G454" s="836"/>
      <c r="H454" s="836"/>
      <c r="I454" s="836"/>
    </row>
    <row r="455" spans="1:9" ht="15" hidden="1" customHeight="1">
      <c r="A455" s="834"/>
      <c r="B455" s="203"/>
      <c r="C455" s="842"/>
      <c r="D455" s="842"/>
      <c r="E455" s="835" t="s">
        <v>989</v>
      </c>
      <c r="F455" s="835"/>
      <c r="G455" s="836"/>
      <c r="H455" s="836"/>
      <c r="I455" s="836"/>
    </row>
    <row r="456" spans="1:9" ht="0.75" hidden="1" customHeight="1">
      <c r="A456" s="834"/>
      <c r="B456" s="203"/>
      <c r="C456" s="842"/>
      <c r="D456" s="842"/>
      <c r="E456" s="835" t="s">
        <v>1006</v>
      </c>
      <c r="F456" s="835"/>
      <c r="G456" s="836"/>
      <c r="H456" s="836"/>
      <c r="I456" s="836"/>
    </row>
    <row r="457" spans="1:9" ht="15" hidden="1" customHeight="1">
      <c r="A457" s="834"/>
      <c r="B457" s="203"/>
      <c r="C457" s="842"/>
      <c r="D457" s="842"/>
      <c r="E457" s="835" t="s">
        <v>1006</v>
      </c>
      <c r="F457" s="835"/>
      <c r="G457" s="836"/>
      <c r="H457" s="836"/>
      <c r="I457" s="836"/>
    </row>
    <row r="458" spans="1:9" ht="15" hidden="1" customHeight="1">
      <c r="A458" s="834">
        <v>2712</v>
      </c>
      <c r="B458" s="203" t="s">
        <v>417</v>
      </c>
      <c r="C458" s="842">
        <v>1</v>
      </c>
      <c r="D458" s="842">
        <v>2</v>
      </c>
      <c r="E458" s="835" t="s">
        <v>424</v>
      </c>
      <c r="F458" s="835"/>
      <c r="G458" s="836"/>
      <c r="H458" s="836"/>
      <c r="I458" s="836"/>
    </row>
    <row r="459" spans="1:9" ht="15" hidden="1" customHeight="1">
      <c r="A459" s="834"/>
      <c r="B459" s="203"/>
      <c r="C459" s="842"/>
      <c r="D459" s="842"/>
      <c r="E459" s="835" t="s">
        <v>989</v>
      </c>
      <c r="F459" s="835"/>
      <c r="G459" s="836"/>
      <c r="H459" s="836"/>
      <c r="I459" s="836"/>
    </row>
    <row r="460" spans="1:9" ht="15" hidden="1" customHeight="1">
      <c r="A460" s="834"/>
      <c r="B460" s="203"/>
      <c r="C460" s="842"/>
      <c r="D460" s="842"/>
      <c r="E460" s="835" t="s">
        <v>1006</v>
      </c>
      <c r="F460" s="835"/>
      <c r="G460" s="836"/>
      <c r="H460" s="836"/>
      <c r="I460" s="836"/>
    </row>
    <row r="461" spans="1:9" ht="15" hidden="1" customHeight="1">
      <c r="A461" s="834"/>
      <c r="B461" s="203"/>
      <c r="C461" s="842"/>
      <c r="D461" s="842"/>
      <c r="E461" s="835" t="s">
        <v>1006</v>
      </c>
      <c r="F461" s="835"/>
      <c r="G461" s="836"/>
      <c r="H461" s="836"/>
      <c r="I461" s="836"/>
    </row>
    <row r="462" spans="1:9" ht="15" hidden="1" customHeight="1">
      <c r="A462" s="834">
        <v>2713</v>
      </c>
      <c r="B462" s="203" t="s">
        <v>417</v>
      </c>
      <c r="C462" s="842">
        <v>1</v>
      </c>
      <c r="D462" s="842">
        <v>3</v>
      </c>
      <c r="E462" s="835" t="s">
        <v>426</v>
      </c>
      <c r="F462" s="835"/>
      <c r="G462" s="836"/>
      <c r="H462" s="836"/>
      <c r="I462" s="836"/>
    </row>
    <row r="463" spans="1:9" ht="15" hidden="1" customHeight="1">
      <c r="A463" s="834"/>
      <c r="B463" s="203"/>
      <c r="C463" s="842"/>
      <c r="D463" s="842"/>
      <c r="E463" s="835" t="s">
        <v>989</v>
      </c>
      <c r="F463" s="835"/>
      <c r="G463" s="836"/>
      <c r="H463" s="836"/>
      <c r="I463" s="836"/>
    </row>
    <row r="464" spans="1:9" ht="15" hidden="1" customHeight="1">
      <c r="A464" s="834"/>
      <c r="B464" s="203"/>
      <c r="C464" s="842"/>
      <c r="D464" s="842"/>
      <c r="E464" s="835" t="s">
        <v>1006</v>
      </c>
      <c r="F464" s="835"/>
      <c r="G464" s="836"/>
      <c r="H464" s="836"/>
      <c r="I464" s="836"/>
    </row>
    <row r="465" spans="1:9" ht="15" hidden="1" customHeight="1">
      <c r="A465" s="834"/>
      <c r="B465" s="203"/>
      <c r="C465" s="842"/>
      <c r="D465" s="842"/>
      <c r="E465" s="835" t="s">
        <v>1006</v>
      </c>
      <c r="F465" s="835"/>
      <c r="G465" s="836"/>
      <c r="H465" s="836"/>
      <c r="I465" s="836"/>
    </row>
    <row r="466" spans="1:9" ht="15" hidden="1" customHeight="1">
      <c r="A466" s="834">
        <v>2720</v>
      </c>
      <c r="B466" s="215" t="s">
        <v>417</v>
      </c>
      <c r="C466" s="829">
        <v>2</v>
      </c>
      <c r="D466" s="829">
        <v>0</v>
      </c>
      <c r="E466" s="837" t="s">
        <v>428</v>
      </c>
      <c r="F466" s="837"/>
      <c r="G466" s="836"/>
      <c r="H466" s="836"/>
      <c r="I466" s="836"/>
    </row>
    <row r="467" spans="1:9" s="841" customFormat="1" ht="15" hidden="1" customHeight="1">
      <c r="A467" s="834"/>
      <c r="B467" s="215"/>
      <c r="C467" s="829"/>
      <c r="D467" s="829"/>
      <c r="E467" s="835" t="s">
        <v>194</v>
      </c>
      <c r="F467" s="835"/>
      <c r="G467" s="838"/>
      <c r="H467" s="838"/>
      <c r="I467" s="838"/>
    </row>
    <row r="468" spans="1:9" ht="15" hidden="1" customHeight="1">
      <c r="A468" s="834">
        <v>2721</v>
      </c>
      <c r="B468" s="203" t="s">
        <v>417</v>
      </c>
      <c r="C468" s="842">
        <v>2</v>
      </c>
      <c r="D468" s="842">
        <v>1</v>
      </c>
      <c r="E468" s="835" t="s">
        <v>431</v>
      </c>
      <c r="F468" s="835"/>
      <c r="G468" s="836"/>
      <c r="H468" s="836"/>
      <c r="I468" s="836"/>
    </row>
    <row r="469" spans="1:9" ht="15" hidden="1" customHeight="1">
      <c r="A469" s="834"/>
      <c r="B469" s="203"/>
      <c r="C469" s="842"/>
      <c r="D469" s="842"/>
      <c r="E469" s="835" t="s">
        <v>989</v>
      </c>
      <c r="F469" s="835"/>
      <c r="G469" s="836"/>
      <c r="H469" s="836"/>
      <c r="I469" s="836"/>
    </row>
    <row r="470" spans="1:9" ht="15" hidden="1" customHeight="1">
      <c r="A470" s="834"/>
      <c r="B470" s="203"/>
      <c r="C470" s="842"/>
      <c r="D470" s="842"/>
      <c r="E470" s="835" t="s">
        <v>1006</v>
      </c>
      <c r="F470" s="835"/>
      <c r="G470" s="836"/>
      <c r="H470" s="836"/>
      <c r="I470" s="836"/>
    </row>
    <row r="471" spans="1:9" ht="15" hidden="1" customHeight="1">
      <c r="A471" s="834"/>
      <c r="B471" s="203"/>
      <c r="C471" s="842"/>
      <c r="D471" s="842"/>
      <c r="E471" s="835" t="s">
        <v>1006</v>
      </c>
      <c r="F471" s="835"/>
      <c r="G471" s="836"/>
      <c r="H471" s="836"/>
      <c r="I471" s="836"/>
    </row>
    <row r="472" spans="1:9" ht="15" hidden="1" customHeight="1">
      <c r="A472" s="834">
        <v>2722</v>
      </c>
      <c r="B472" s="203" t="s">
        <v>417</v>
      </c>
      <c r="C472" s="842">
        <v>2</v>
      </c>
      <c r="D472" s="842">
        <v>2</v>
      </c>
      <c r="E472" s="835" t="s">
        <v>432</v>
      </c>
      <c r="F472" s="835"/>
      <c r="G472" s="836"/>
      <c r="H472" s="836"/>
      <c r="I472" s="836"/>
    </row>
    <row r="473" spans="1:9" ht="15" hidden="1" customHeight="1">
      <c r="A473" s="834"/>
      <c r="B473" s="203"/>
      <c r="C473" s="842"/>
      <c r="D473" s="842"/>
      <c r="E473" s="835" t="s">
        <v>989</v>
      </c>
      <c r="F473" s="835"/>
      <c r="G473" s="836"/>
      <c r="H473" s="836"/>
      <c r="I473" s="836"/>
    </row>
    <row r="474" spans="1:9" ht="15" hidden="1" customHeight="1">
      <c r="A474" s="834"/>
      <c r="B474" s="203"/>
      <c r="C474" s="842"/>
      <c r="D474" s="842"/>
      <c r="E474" s="835" t="s">
        <v>1006</v>
      </c>
      <c r="F474" s="835"/>
      <c r="G474" s="836"/>
      <c r="H474" s="836"/>
      <c r="I474" s="836"/>
    </row>
    <row r="475" spans="1:9" ht="15" hidden="1" customHeight="1">
      <c r="A475" s="834"/>
      <c r="B475" s="203"/>
      <c r="C475" s="842"/>
      <c r="D475" s="842"/>
      <c r="E475" s="835" t="s">
        <v>1006</v>
      </c>
      <c r="F475" s="835"/>
      <c r="G475" s="836"/>
      <c r="H475" s="836"/>
      <c r="I475" s="836"/>
    </row>
    <row r="476" spans="1:9" ht="15" hidden="1" customHeight="1">
      <c r="A476" s="834">
        <v>2723</v>
      </c>
      <c r="B476" s="203" t="s">
        <v>417</v>
      </c>
      <c r="C476" s="842">
        <v>2</v>
      </c>
      <c r="D476" s="842">
        <v>3</v>
      </c>
      <c r="E476" s="835" t="s">
        <v>434</v>
      </c>
      <c r="F476" s="835"/>
      <c r="G476" s="836"/>
      <c r="H476" s="836"/>
      <c r="I476" s="836"/>
    </row>
    <row r="477" spans="1:9" ht="15" hidden="1" customHeight="1">
      <c r="A477" s="834"/>
      <c r="B477" s="203"/>
      <c r="C477" s="842"/>
      <c r="D477" s="842"/>
      <c r="E477" s="835" t="s">
        <v>989</v>
      </c>
      <c r="F477" s="835"/>
      <c r="G477" s="836"/>
      <c r="H477" s="836"/>
      <c r="I477" s="836"/>
    </row>
    <row r="478" spans="1:9" ht="15" hidden="1" customHeight="1">
      <c r="A478" s="834"/>
      <c r="B478" s="203"/>
      <c r="C478" s="842"/>
      <c r="D478" s="842"/>
      <c r="E478" s="835" t="s">
        <v>1006</v>
      </c>
      <c r="F478" s="835"/>
      <c r="G478" s="836"/>
      <c r="H478" s="836"/>
      <c r="I478" s="836"/>
    </row>
    <row r="479" spans="1:9" ht="15" hidden="1" customHeight="1">
      <c r="A479" s="834"/>
      <c r="B479" s="203"/>
      <c r="C479" s="842"/>
      <c r="D479" s="842"/>
      <c r="E479" s="835" t="s">
        <v>1006</v>
      </c>
      <c r="F479" s="835"/>
      <c r="G479" s="836"/>
      <c r="H479" s="836"/>
      <c r="I479" s="836"/>
    </row>
    <row r="480" spans="1:9" ht="15" hidden="1" customHeight="1">
      <c r="A480" s="834">
        <v>2724</v>
      </c>
      <c r="B480" s="203" t="s">
        <v>417</v>
      </c>
      <c r="C480" s="842">
        <v>2</v>
      </c>
      <c r="D480" s="842">
        <v>4</v>
      </c>
      <c r="E480" s="835" t="s">
        <v>436</v>
      </c>
      <c r="F480" s="835"/>
      <c r="G480" s="836"/>
      <c r="H480" s="836"/>
      <c r="I480" s="836"/>
    </row>
    <row r="481" spans="1:9" ht="15" hidden="1" customHeight="1">
      <c r="A481" s="834"/>
      <c r="B481" s="203"/>
      <c r="C481" s="842"/>
      <c r="D481" s="842"/>
      <c r="E481" s="835" t="s">
        <v>989</v>
      </c>
      <c r="F481" s="835"/>
      <c r="G481" s="836"/>
      <c r="H481" s="836"/>
      <c r="I481" s="836"/>
    </row>
    <row r="482" spans="1:9" ht="15" hidden="1" customHeight="1">
      <c r="A482" s="834"/>
      <c r="B482" s="203"/>
      <c r="C482" s="842"/>
      <c r="D482" s="842"/>
      <c r="E482" s="835" t="s">
        <v>1006</v>
      </c>
      <c r="F482" s="835"/>
      <c r="G482" s="836"/>
      <c r="H482" s="836"/>
      <c r="I482" s="836"/>
    </row>
    <row r="483" spans="1:9" ht="15" hidden="1" customHeight="1">
      <c r="A483" s="834"/>
      <c r="B483" s="203"/>
      <c r="C483" s="842"/>
      <c r="D483" s="842"/>
      <c r="E483" s="835" t="s">
        <v>1006</v>
      </c>
      <c r="F483" s="835"/>
      <c r="G483" s="836"/>
      <c r="H483" s="836"/>
      <c r="I483" s="836"/>
    </row>
    <row r="484" spans="1:9" ht="15" hidden="1" customHeight="1">
      <c r="A484" s="834">
        <v>2730</v>
      </c>
      <c r="B484" s="215" t="s">
        <v>417</v>
      </c>
      <c r="C484" s="829">
        <v>3</v>
      </c>
      <c r="D484" s="829">
        <v>0</v>
      </c>
      <c r="E484" s="837" t="s">
        <v>438</v>
      </c>
      <c r="F484" s="837"/>
      <c r="G484" s="836"/>
      <c r="H484" s="836"/>
      <c r="I484" s="836"/>
    </row>
    <row r="485" spans="1:9" s="841" customFormat="1" ht="15" hidden="1" customHeight="1">
      <c r="A485" s="834"/>
      <c r="B485" s="215"/>
      <c r="C485" s="829"/>
      <c r="D485" s="829"/>
      <c r="E485" s="835" t="s">
        <v>194</v>
      </c>
      <c r="F485" s="835"/>
      <c r="G485" s="838"/>
      <c r="H485" s="838"/>
      <c r="I485" s="838"/>
    </row>
    <row r="486" spans="1:9" ht="15" hidden="1" customHeight="1">
      <c r="A486" s="834">
        <v>2731</v>
      </c>
      <c r="B486" s="203" t="s">
        <v>417</v>
      </c>
      <c r="C486" s="842">
        <v>3</v>
      </c>
      <c r="D486" s="842">
        <v>1</v>
      </c>
      <c r="E486" s="835" t="s">
        <v>441</v>
      </c>
      <c r="F486" s="835"/>
      <c r="G486" s="836"/>
      <c r="H486" s="836"/>
      <c r="I486" s="836"/>
    </row>
    <row r="487" spans="1:9" ht="15" hidden="1" customHeight="1">
      <c r="A487" s="834"/>
      <c r="B487" s="203"/>
      <c r="C487" s="842"/>
      <c r="D487" s="842"/>
      <c r="E487" s="835" t="s">
        <v>989</v>
      </c>
      <c r="F487" s="835"/>
      <c r="G487" s="836"/>
      <c r="H487" s="836"/>
      <c r="I487" s="836"/>
    </row>
    <row r="488" spans="1:9" ht="15" hidden="1" customHeight="1">
      <c r="A488" s="834"/>
      <c r="B488" s="203"/>
      <c r="C488" s="842"/>
      <c r="D488" s="842"/>
      <c r="E488" s="835" t="s">
        <v>1006</v>
      </c>
      <c r="F488" s="835"/>
      <c r="G488" s="836"/>
      <c r="H488" s="836"/>
      <c r="I488" s="836"/>
    </row>
    <row r="489" spans="1:9" ht="15" hidden="1" customHeight="1">
      <c r="A489" s="834"/>
      <c r="B489" s="203"/>
      <c r="C489" s="842"/>
      <c r="D489" s="842"/>
      <c r="E489" s="835" t="s">
        <v>1006</v>
      </c>
      <c r="F489" s="835"/>
      <c r="G489" s="836"/>
      <c r="H489" s="836"/>
      <c r="I489" s="836"/>
    </row>
    <row r="490" spans="1:9" ht="15" hidden="1" customHeight="1">
      <c r="A490" s="834">
        <v>2732</v>
      </c>
      <c r="B490" s="203" t="s">
        <v>417</v>
      </c>
      <c r="C490" s="842">
        <v>3</v>
      </c>
      <c r="D490" s="842">
        <v>2</v>
      </c>
      <c r="E490" s="835" t="s">
        <v>442</v>
      </c>
      <c r="F490" s="835"/>
      <c r="G490" s="836"/>
      <c r="H490" s="836"/>
      <c r="I490" s="836"/>
    </row>
    <row r="491" spans="1:9" ht="15" hidden="1" customHeight="1">
      <c r="A491" s="834"/>
      <c r="B491" s="203"/>
      <c r="C491" s="842"/>
      <c r="D491" s="842"/>
      <c r="E491" s="835" t="s">
        <v>989</v>
      </c>
      <c r="F491" s="835"/>
      <c r="G491" s="836"/>
      <c r="H491" s="836"/>
      <c r="I491" s="836"/>
    </row>
    <row r="492" spans="1:9" ht="15" hidden="1" customHeight="1">
      <c r="A492" s="834"/>
      <c r="B492" s="203"/>
      <c r="C492" s="842"/>
      <c r="D492" s="842"/>
      <c r="E492" s="835" t="s">
        <v>1006</v>
      </c>
      <c r="F492" s="835"/>
      <c r="G492" s="836"/>
      <c r="H492" s="836"/>
      <c r="I492" s="836"/>
    </row>
    <row r="493" spans="1:9" ht="15" hidden="1" customHeight="1">
      <c r="A493" s="834"/>
      <c r="B493" s="203"/>
      <c r="C493" s="842"/>
      <c r="D493" s="842"/>
      <c r="E493" s="835" t="s">
        <v>1006</v>
      </c>
      <c r="F493" s="835"/>
      <c r="G493" s="836"/>
      <c r="H493" s="836"/>
      <c r="I493" s="836"/>
    </row>
    <row r="494" spans="1:9" ht="15" hidden="1" customHeight="1">
      <c r="A494" s="834">
        <v>2733</v>
      </c>
      <c r="B494" s="203" t="s">
        <v>417</v>
      </c>
      <c r="C494" s="842">
        <v>3</v>
      </c>
      <c r="D494" s="842">
        <v>3</v>
      </c>
      <c r="E494" s="835" t="s">
        <v>444</v>
      </c>
      <c r="F494" s="835"/>
      <c r="G494" s="836"/>
      <c r="H494" s="836"/>
      <c r="I494" s="836"/>
    </row>
    <row r="495" spans="1:9" ht="15" hidden="1" customHeight="1">
      <c r="A495" s="834"/>
      <c r="B495" s="203"/>
      <c r="C495" s="842"/>
      <c r="D495" s="842"/>
      <c r="E495" s="835" t="s">
        <v>989</v>
      </c>
      <c r="F495" s="835"/>
      <c r="G495" s="836"/>
      <c r="H495" s="836"/>
      <c r="I495" s="836"/>
    </row>
    <row r="496" spans="1:9" ht="15" hidden="1" customHeight="1">
      <c r="A496" s="834"/>
      <c r="B496" s="203"/>
      <c r="C496" s="842"/>
      <c r="D496" s="842"/>
      <c r="E496" s="835" t="s">
        <v>1006</v>
      </c>
      <c r="F496" s="835"/>
      <c r="G496" s="836"/>
      <c r="H496" s="836"/>
      <c r="I496" s="836"/>
    </row>
    <row r="497" spans="1:9" ht="15" hidden="1" customHeight="1">
      <c r="A497" s="834"/>
      <c r="B497" s="203"/>
      <c r="C497" s="842"/>
      <c r="D497" s="842"/>
      <c r="E497" s="835" t="s">
        <v>1006</v>
      </c>
      <c r="F497" s="835"/>
      <c r="G497" s="836"/>
      <c r="H497" s="836"/>
      <c r="I497" s="836"/>
    </row>
    <row r="498" spans="1:9" ht="15" hidden="1" customHeight="1">
      <c r="A498" s="834">
        <v>2734</v>
      </c>
      <c r="B498" s="203" t="s">
        <v>417</v>
      </c>
      <c r="C498" s="842">
        <v>3</v>
      </c>
      <c r="D498" s="842">
        <v>4</v>
      </c>
      <c r="E498" s="835" t="s">
        <v>446</v>
      </c>
      <c r="F498" s="835"/>
      <c r="G498" s="836"/>
      <c r="H498" s="836"/>
      <c r="I498" s="836"/>
    </row>
    <row r="499" spans="1:9" ht="15" hidden="1" customHeight="1">
      <c r="A499" s="834"/>
      <c r="B499" s="203"/>
      <c r="C499" s="842"/>
      <c r="D499" s="842"/>
      <c r="E499" s="835" t="s">
        <v>989</v>
      </c>
      <c r="F499" s="835"/>
      <c r="G499" s="836"/>
      <c r="H499" s="836"/>
      <c r="I499" s="836"/>
    </row>
    <row r="500" spans="1:9" ht="15" hidden="1" customHeight="1">
      <c r="A500" s="834"/>
      <c r="B500" s="203"/>
      <c r="C500" s="842"/>
      <c r="D500" s="842"/>
      <c r="E500" s="835" t="s">
        <v>1006</v>
      </c>
      <c r="F500" s="835"/>
      <c r="G500" s="836"/>
      <c r="H500" s="836"/>
      <c r="I500" s="836"/>
    </row>
    <row r="501" spans="1:9" ht="15" hidden="1" customHeight="1">
      <c r="A501" s="834"/>
      <c r="B501" s="203"/>
      <c r="C501" s="842"/>
      <c r="D501" s="842"/>
      <c r="E501" s="835" t="s">
        <v>1006</v>
      </c>
      <c r="F501" s="835"/>
      <c r="G501" s="836"/>
      <c r="H501" s="836"/>
      <c r="I501" s="836"/>
    </row>
    <row r="502" spans="1:9" ht="15" hidden="1" customHeight="1">
      <c r="A502" s="834">
        <v>2740</v>
      </c>
      <c r="B502" s="215" t="s">
        <v>417</v>
      </c>
      <c r="C502" s="829">
        <v>4</v>
      </c>
      <c r="D502" s="829">
        <v>0</v>
      </c>
      <c r="E502" s="837" t="s">
        <v>448</v>
      </c>
      <c r="F502" s="837"/>
      <c r="G502" s="836"/>
      <c r="H502" s="836"/>
      <c r="I502" s="836"/>
    </row>
    <row r="503" spans="1:9" s="841" customFormat="1" ht="15" hidden="1" customHeight="1">
      <c r="A503" s="834"/>
      <c r="B503" s="215"/>
      <c r="C503" s="829"/>
      <c r="D503" s="829"/>
      <c r="E503" s="835" t="s">
        <v>194</v>
      </c>
      <c r="F503" s="835"/>
      <c r="G503" s="838"/>
      <c r="H503" s="838"/>
      <c r="I503" s="838"/>
    </row>
    <row r="504" spans="1:9" ht="15" hidden="1" customHeight="1">
      <c r="A504" s="834">
        <v>2741</v>
      </c>
      <c r="B504" s="203" t="s">
        <v>417</v>
      </c>
      <c r="C504" s="842">
        <v>4</v>
      </c>
      <c r="D504" s="842">
        <v>1</v>
      </c>
      <c r="E504" s="835" t="s">
        <v>448</v>
      </c>
      <c r="F504" s="835"/>
      <c r="G504" s="836"/>
      <c r="H504" s="836"/>
      <c r="I504" s="836"/>
    </row>
    <row r="505" spans="1:9" ht="15" hidden="1" customHeight="1">
      <c r="A505" s="834"/>
      <c r="B505" s="203"/>
      <c r="C505" s="842"/>
      <c r="D505" s="842"/>
      <c r="E505" s="835" t="s">
        <v>989</v>
      </c>
      <c r="F505" s="835"/>
      <c r="G505" s="836"/>
      <c r="H505" s="836"/>
      <c r="I505" s="836"/>
    </row>
    <row r="506" spans="1:9" ht="15" hidden="1" customHeight="1">
      <c r="A506" s="834"/>
      <c r="B506" s="203"/>
      <c r="C506" s="842"/>
      <c r="D506" s="842"/>
      <c r="E506" s="835" t="s">
        <v>1006</v>
      </c>
      <c r="F506" s="835"/>
      <c r="G506" s="836"/>
      <c r="H506" s="836"/>
      <c r="I506" s="836"/>
    </row>
    <row r="507" spans="1:9" ht="15" hidden="1" customHeight="1">
      <c r="A507" s="834"/>
      <c r="B507" s="203"/>
      <c r="C507" s="842"/>
      <c r="D507" s="842"/>
      <c r="E507" s="835" t="s">
        <v>1006</v>
      </c>
      <c r="F507" s="835"/>
      <c r="G507" s="836"/>
      <c r="H507" s="836"/>
      <c r="I507" s="836"/>
    </row>
    <row r="508" spans="1:9" ht="15" hidden="1" customHeight="1">
      <c r="A508" s="834">
        <v>2750</v>
      </c>
      <c r="B508" s="215" t="s">
        <v>417</v>
      </c>
      <c r="C508" s="829">
        <v>5</v>
      </c>
      <c r="D508" s="829">
        <v>0</v>
      </c>
      <c r="E508" s="837" t="s">
        <v>451</v>
      </c>
      <c r="F508" s="837"/>
      <c r="G508" s="836"/>
      <c r="H508" s="836"/>
      <c r="I508" s="836"/>
    </row>
    <row r="509" spans="1:9" s="841" customFormat="1" ht="15" hidden="1" customHeight="1">
      <c r="A509" s="834"/>
      <c r="B509" s="215"/>
      <c r="C509" s="829"/>
      <c r="D509" s="829"/>
      <c r="E509" s="835" t="s">
        <v>194</v>
      </c>
      <c r="F509" s="835"/>
      <c r="G509" s="838"/>
      <c r="H509" s="838"/>
      <c r="I509" s="838"/>
    </row>
    <row r="510" spans="1:9" ht="15" hidden="1" customHeight="1">
      <c r="A510" s="834">
        <v>2751</v>
      </c>
      <c r="B510" s="203" t="s">
        <v>417</v>
      </c>
      <c r="C510" s="842">
        <v>5</v>
      </c>
      <c r="D510" s="842">
        <v>1</v>
      </c>
      <c r="E510" s="835" t="s">
        <v>451</v>
      </c>
      <c r="F510" s="835"/>
      <c r="G510" s="836"/>
      <c r="H510" s="836"/>
      <c r="I510" s="836"/>
    </row>
    <row r="511" spans="1:9" ht="15" hidden="1" customHeight="1">
      <c r="A511" s="834"/>
      <c r="B511" s="203"/>
      <c r="C511" s="842"/>
      <c r="D511" s="842"/>
      <c r="E511" s="835" t="s">
        <v>989</v>
      </c>
      <c r="F511" s="835"/>
      <c r="G511" s="836"/>
      <c r="H511" s="836"/>
      <c r="I511" s="836"/>
    </row>
    <row r="512" spans="1:9" ht="15" hidden="1" customHeight="1">
      <c r="A512" s="834"/>
      <c r="B512" s="203"/>
      <c r="C512" s="842"/>
      <c r="D512" s="842"/>
      <c r="E512" s="835" t="s">
        <v>1006</v>
      </c>
      <c r="F512" s="835"/>
      <c r="G512" s="836"/>
      <c r="H512" s="836"/>
      <c r="I512" s="836"/>
    </row>
    <row r="513" spans="1:9" ht="15" hidden="1" customHeight="1">
      <c r="A513" s="834"/>
      <c r="B513" s="203"/>
      <c r="C513" s="842"/>
      <c r="D513" s="842"/>
      <c r="E513" s="835" t="s">
        <v>1006</v>
      </c>
      <c r="F513" s="835"/>
      <c r="G513" s="836"/>
      <c r="H513" s="836"/>
      <c r="I513" s="836"/>
    </row>
    <row r="514" spans="1:9" ht="15" hidden="1" customHeight="1">
      <c r="A514" s="834">
        <v>2760</v>
      </c>
      <c r="B514" s="215" t="s">
        <v>417</v>
      </c>
      <c r="C514" s="829">
        <v>6</v>
      </c>
      <c r="D514" s="829">
        <v>0</v>
      </c>
      <c r="E514" s="837" t="s">
        <v>454</v>
      </c>
      <c r="F514" s="837"/>
      <c r="G514" s="836"/>
      <c r="H514" s="836"/>
      <c r="I514" s="836"/>
    </row>
    <row r="515" spans="1:9" s="841" customFormat="1" ht="15" hidden="1" customHeight="1">
      <c r="A515" s="834"/>
      <c r="B515" s="215"/>
      <c r="C515" s="829"/>
      <c r="D515" s="829"/>
      <c r="E515" s="835" t="s">
        <v>194</v>
      </c>
      <c r="F515" s="835"/>
      <c r="G515" s="838"/>
      <c r="H515" s="838"/>
      <c r="I515" s="838"/>
    </row>
    <row r="516" spans="1:9" ht="15" hidden="1" customHeight="1">
      <c r="A516" s="834">
        <v>2761</v>
      </c>
      <c r="B516" s="203" t="s">
        <v>417</v>
      </c>
      <c r="C516" s="842">
        <v>6</v>
      </c>
      <c r="D516" s="842">
        <v>1</v>
      </c>
      <c r="E516" s="835" t="s">
        <v>456</v>
      </c>
      <c r="F516" s="835"/>
      <c r="G516" s="836"/>
      <c r="H516" s="836"/>
      <c r="I516" s="836"/>
    </row>
    <row r="517" spans="1:9" ht="15" hidden="1" customHeight="1">
      <c r="A517" s="834"/>
      <c r="B517" s="203"/>
      <c r="C517" s="842"/>
      <c r="D517" s="842"/>
      <c r="E517" s="835" t="s">
        <v>989</v>
      </c>
      <c r="F517" s="835"/>
      <c r="G517" s="836"/>
      <c r="H517" s="836"/>
      <c r="I517" s="836"/>
    </row>
    <row r="518" spans="1:9" ht="15" hidden="1" customHeight="1">
      <c r="A518" s="834"/>
      <c r="B518" s="203"/>
      <c r="C518" s="842"/>
      <c r="D518" s="842"/>
      <c r="E518" s="835" t="s">
        <v>1006</v>
      </c>
      <c r="F518" s="835"/>
      <c r="G518" s="836"/>
      <c r="H518" s="836"/>
      <c r="I518" s="836"/>
    </row>
    <row r="519" spans="1:9" ht="15" hidden="1" customHeight="1">
      <c r="A519" s="834"/>
      <c r="B519" s="203"/>
      <c r="C519" s="842"/>
      <c r="D519" s="842"/>
      <c r="E519" s="835" t="s">
        <v>1006</v>
      </c>
      <c r="F519" s="835"/>
      <c r="G519" s="836"/>
      <c r="H519" s="836"/>
      <c r="I519" s="836"/>
    </row>
    <row r="520" spans="1:9" ht="15" hidden="1" customHeight="1">
      <c r="A520" s="834">
        <v>2762</v>
      </c>
      <c r="B520" s="203" t="s">
        <v>417</v>
      </c>
      <c r="C520" s="842">
        <v>6</v>
      </c>
      <c r="D520" s="842">
        <v>2</v>
      </c>
      <c r="E520" s="835" t="s">
        <v>454</v>
      </c>
      <c r="F520" s="835"/>
      <c r="G520" s="836"/>
      <c r="H520" s="836"/>
      <c r="I520" s="836"/>
    </row>
    <row r="521" spans="1:9" ht="15" hidden="1" customHeight="1">
      <c r="A521" s="834"/>
      <c r="B521" s="203"/>
      <c r="C521" s="842"/>
      <c r="D521" s="842"/>
      <c r="E521" s="835" t="s">
        <v>989</v>
      </c>
      <c r="F521" s="835"/>
      <c r="G521" s="836"/>
      <c r="H521" s="836"/>
      <c r="I521" s="836"/>
    </row>
    <row r="522" spans="1:9" ht="15" hidden="1" customHeight="1">
      <c r="A522" s="834"/>
      <c r="B522" s="203"/>
      <c r="C522" s="842"/>
      <c r="D522" s="842"/>
      <c r="E522" s="835" t="s">
        <v>1006</v>
      </c>
      <c r="F522" s="835"/>
      <c r="G522" s="836"/>
      <c r="H522" s="836"/>
      <c r="I522" s="836"/>
    </row>
    <row r="523" spans="1:9" ht="15" hidden="1" customHeight="1">
      <c r="A523" s="834"/>
      <c r="B523" s="203"/>
      <c r="C523" s="842"/>
      <c r="D523" s="842"/>
      <c r="E523" s="835" t="s">
        <v>1006</v>
      </c>
      <c r="F523" s="835"/>
      <c r="G523" s="836"/>
      <c r="H523" s="836"/>
      <c r="I523" s="836"/>
    </row>
    <row r="524" spans="1:9" ht="15" hidden="1" customHeight="1">
      <c r="A524" s="834"/>
      <c r="B524" s="203"/>
      <c r="C524" s="842"/>
      <c r="D524" s="842"/>
      <c r="E524" s="847" t="s">
        <v>1007</v>
      </c>
      <c r="F524" s="835">
        <v>5134</v>
      </c>
      <c r="G524" s="836"/>
      <c r="H524" s="836"/>
      <c r="I524" s="836">
        <f>[2]lusav!F161</f>
        <v>0</v>
      </c>
    </row>
    <row r="525" spans="1:9" s="832" customFormat="1" ht="15" customHeight="1">
      <c r="A525" s="828">
        <v>2800</v>
      </c>
      <c r="B525" s="215" t="s">
        <v>457</v>
      </c>
      <c r="C525" s="829">
        <v>0</v>
      </c>
      <c r="D525" s="829">
        <v>0</v>
      </c>
      <c r="E525" s="830" t="s">
        <v>1031</v>
      </c>
      <c r="F525" s="830"/>
      <c r="G525" s="823">
        <f>H525+I525</f>
        <v>801663.37340000004</v>
      </c>
      <c r="H525" s="823">
        <f>H527+H543+H591+H604+H620+H626</f>
        <v>56288.390399999997</v>
      </c>
      <c r="I525" s="852">
        <f>I527+I543+I591+I604+I620+I626</f>
        <v>745374.98300000001</v>
      </c>
    </row>
    <row r="526" spans="1:9" ht="15" customHeight="1">
      <c r="A526" s="834"/>
      <c r="B526" s="215"/>
      <c r="C526" s="829"/>
      <c r="D526" s="829"/>
      <c r="E526" s="835" t="s">
        <v>191</v>
      </c>
      <c r="F526" s="835"/>
      <c r="G526" s="836"/>
      <c r="H526" s="836"/>
      <c r="I526" s="843"/>
    </row>
    <row r="527" spans="1:9" ht="13.5" customHeight="1">
      <c r="A527" s="834">
        <v>2810</v>
      </c>
      <c r="B527" s="203" t="s">
        <v>457</v>
      </c>
      <c r="C527" s="842">
        <v>1</v>
      </c>
      <c r="D527" s="842">
        <v>0</v>
      </c>
      <c r="E527" s="837" t="s">
        <v>461</v>
      </c>
      <c r="F527" s="837"/>
      <c r="G527" s="843">
        <f>H527+I527</f>
        <v>495861.4</v>
      </c>
      <c r="H527" s="843">
        <f>H529</f>
        <v>11450</v>
      </c>
      <c r="I527" s="843">
        <f>I529</f>
        <v>484411.4</v>
      </c>
    </row>
    <row r="528" spans="1:9" s="841" customFormat="1" ht="13.5" customHeight="1">
      <c r="A528" s="834"/>
      <c r="B528" s="215"/>
      <c r="C528" s="829"/>
      <c r="D528" s="829"/>
      <c r="E528" s="835" t="s">
        <v>194</v>
      </c>
      <c r="F528" s="835"/>
      <c r="G528" s="839"/>
      <c r="H528" s="839"/>
      <c r="I528" s="839"/>
    </row>
    <row r="529" spans="1:11" ht="13.5" customHeight="1">
      <c r="A529" s="834">
        <v>2811</v>
      </c>
      <c r="B529" s="203" t="s">
        <v>457</v>
      </c>
      <c r="C529" s="842">
        <v>1</v>
      </c>
      <c r="D529" s="842">
        <v>1</v>
      </c>
      <c r="E529" s="835" t="s">
        <v>461</v>
      </c>
      <c r="F529" s="835"/>
      <c r="G529" s="843">
        <f>H529+I529</f>
        <v>495861.4</v>
      </c>
      <c r="H529" s="843">
        <f>SUM(H531:H542)</f>
        <v>11450</v>
      </c>
      <c r="I529" s="843">
        <f>SUM(I530:I542)</f>
        <v>484411.4</v>
      </c>
    </row>
    <row r="530" spans="1:11" ht="27" customHeight="1">
      <c r="A530" s="834"/>
      <c r="B530" s="203"/>
      <c r="C530" s="842"/>
      <c r="D530" s="842"/>
      <c r="E530" s="835" t="s">
        <v>989</v>
      </c>
      <c r="F530" s="835"/>
      <c r="G530" s="836"/>
      <c r="H530" s="836"/>
      <c r="I530" s="836"/>
      <c r="K530" s="854"/>
    </row>
    <row r="531" spans="1:11" ht="15.75">
      <c r="A531" s="834"/>
      <c r="B531" s="203"/>
      <c r="C531" s="842"/>
      <c r="D531" s="842"/>
      <c r="E531" s="844" t="s">
        <v>1032</v>
      </c>
      <c r="F531" s="844" t="s">
        <v>748</v>
      </c>
      <c r="G531" s="843">
        <f t="shared" ref="G531:G543" si="3">H531+I531</f>
        <v>10000</v>
      </c>
      <c r="H531" s="843">
        <f>'[2]hangst sport'!F62</f>
        <v>10000</v>
      </c>
      <c r="I531" s="843"/>
    </row>
    <row r="532" spans="1:11" ht="15.75">
      <c r="A532" s="834"/>
      <c r="B532" s="203"/>
      <c r="C532" s="842"/>
      <c r="D532" s="842"/>
      <c r="E532" s="844" t="s">
        <v>1033</v>
      </c>
      <c r="F532" s="844" t="s">
        <v>741</v>
      </c>
      <c r="G532" s="843">
        <f t="shared" si="3"/>
        <v>0</v>
      </c>
      <c r="H532" s="843">
        <f>'[2]hangst sport'!F58</f>
        <v>0</v>
      </c>
      <c r="I532" s="843"/>
    </row>
    <row r="533" spans="1:11" ht="15.75">
      <c r="A533" s="834"/>
      <c r="B533" s="203"/>
      <c r="C533" s="842"/>
      <c r="D533" s="842"/>
      <c r="E533" s="844" t="s">
        <v>1000</v>
      </c>
      <c r="F533" s="844" t="s">
        <v>759</v>
      </c>
      <c r="G533" s="843">
        <f t="shared" si="3"/>
        <v>0</v>
      </c>
      <c r="H533" s="843">
        <f>'[2]hangst sport'!F69</f>
        <v>0</v>
      </c>
      <c r="I533" s="843"/>
    </row>
    <row r="534" spans="1:11" ht="15.75">
      <c r="A534" s="834"/>
      <c r="B534" s="203"/>
      <c r="C534" s="842"/>
      <c r="D534" s="842"/>
      <c r="E534" s="844" t="s">
        <v>1009</v>
      </c>
      <c r="F534" s="844" t="s">
        <v>773</v>
      </c>
      <c r="G534" s="843">
        <f t="shared" si="3"/>
        <v>1050</v>
      </c>
      <c r="H534" s="843">
        <f>'[2]hangst sport'!F76</f>
        <v>1050</v>
      </c>
      <c r="I534" s="843"/>
    </row>
    <row r="535" spans="1:11" ht="28.5" customHeight="1">
      <c r="A535" s="834"/>
      <c r="B535" s="203"/>
      <c r="C535" s="842"/>
      <c r="D535" s="842"/>
      <c r="E535" s="844" t="s">
        <v>1010</v>
      </c>
      <c r="F535" s="844" t="s">
        <v>816</v>
      </c>
      <c r="G535" s="843">
        <f t="shared" si="3"/>
        <v>0</v>
      </c>
      <c r="H535" s="843">
        <f>'[2]hangst sport'!F104</f>
        <v>0</v>
      </c>
      <c r="I535" s="843"/>
    </row>
    <row r="536" spans="1:11" ht="17.25" customHeight="1">
      <c r="A536" s="834"/>
      <c r="B536" s="203"/>
      <c r="C536" s="842"/>
      <c r="D536" s="842"/>
      <c r="E536" s="844" t="s">
        <v>1034</v>
      </c>
      <c r="F536" s="844" t="s">
        <v>820</v>
      </c>
      <c r="G536" s="843">
        <f t="shared" si="3"/>
        <v>0</v>
      </c>
      <c r="H536" s="843">
        <f>'[2]hangst sport'!F106</f>
        <v>0</v>
      </c>
      <c r="I536" s="843"/>
    </row>
    <row r="537" spans="1:11" ht="17.25" customHeight="1">
      <c r="A537" s="834"/>
      <c r="B537" s="203"/>
      <c r="C537" s="842"/>
      <c r="D537" s="842"/>
      <c r="E537" s="844" t="s">
        <v>1011</v>
      </c>
      <c r="F537" s="844" t="s">
        <v>833</v>
      </c>
      <c r="G537" s="843">
        <f t="shared" si="3"/>
        <v>0</v>
      </c>
      <c r="H537" s="843">
        <f>'[2]hangst sport'!F113</f>
        <v>0</v>
      </c>
      <c r="I537" s="843"/>
    </row>
    <row r="538" spans="1:11" ht="17.25" customHeight="1">
      <c r="A538" s="834"/>
      <c r="B538" s="203"/>
      <c r="C538" s="842"/>
      <c r="D538" s="842"/>
      <c r="E538" s="835" t="s">
        <v>1035</v>
      </c>
      <c r="F538" s="844" t="s">
        <v>850</v>
      </c>
      <c r="G538" s="843">
        <f t="shared" si="3"/>
        <v>400</v>
      </c>
      <c r="H538" s="843">
        <f>'[2]hangst sport'!J127</f>
        <v>400</v>
      </c>
      <c r="I538" s="843"/>
    </row>
    <row r="539" spans="1:11" ht="17.25" customHeight="1">
      <c r="A539" s="834"/>
      <c r="B539" s="203"/>
      <c r="C539" s="842"/>
      <c r="D539" s="842"/>
      <c r="E539" s="844" t="s">
        <v>1019</v>
      </c>
      <c r="F539" s="844" t="s">
        <v>892</v>
      </c>
      <c r="G539" s="843">
        <f t="shared" si="3"/>
        <v>0</v>
      </c>
      <c r="H539" s="843"/>
      <c r="I539" s="843"/>
    </row>
    <row r="540" spans="1:11" ht="17.25" customHeight="1">
      <c r="A540" s="834"/>
      <c r="B540" s="203"/>
      <c r="C540" s="842"/>
      <c r="D540" s="842"/>
      <c r="E540" s="847" t="s">
        <v>1021</v>
      </c>
      <c r="F540" s="844" t="s">
        <v>894</v>
      </c>
      <c r="G540" s="843">
        <f t="shared" si="3"/>
        <v>477396.4</v>
      </c>
      <c r="H540" s="843"/>
      <c r="I540" s="843">
        <f>'[2]hangst sport'!F154</f>
        <v>477396.4</v>
      </c>
    </row>
    <row r="541" spans="1:11" ht="17.25" customHeight="1">
      <c r="A541" s="834"/>
      <c r="B541" s="203"/>
      <c r="C541" s="842"/>
      <c r="D541" s="842"/>
      <c r="E541" s="847" t="s">
        <v>1004</v>
      </c>
      <c r="F541" s="844" t="s">
        <v>901</v>
      </c>
      <c r="G541" s="843">
        <f t="shared" si="3"/>
        <v>0</v>
      </c>
      <c r="H541" s="843"/>
      <c r="I541" s="843">
        <f>'[2]hangst sport'!F157</f>
        <v>0</v>
      </c>
    </row>
    <row r="542" spans="1:11" ht="17.25" customHeight="1">
      <c r="A542" s="834"/>
      <c r="B542" s="203"/>
      <c r="C542" s="842"/>
      <c r="D542" s="842"/>
      <c r="E542" s="847" t="s">
        <v>1007</v>
      </c>
      <c r="F542" s="844" t="s">
        <v>910</v>
      </c>
      <c r="G542" s="843">
        <f t="shared" si="3"/>
        <v>7015</v>
      </c>
      <c r="H542" s="843"/>
      <c r="I542" s="843">
        <f>'[2]hangst sport'!F161</f>
        <v>7015</v>
      </c>
    </row>
    <row r="543" spans="1:11" ht="14.25" customHeight="1">
      <c r="A543" s="834">
        <v>2820</v>
      </c>
      <c r="B543" s="215" t="s">
        <v>457</v>
      </c>
      <c r="C543" s="829">
        <v>2</v>
      </c>
      <c r="D543" s="829">
        <v>0</v>
      </c>
      <c r="E543" s="837" t="s">
        <v>463</v>
      </c>
      <c r="F543" s="837"/>
      <c r="G543" s="836">
        <f t="shared" si="3"/>
        <v>300294.67340000003</v>
      </c>
      <c r="H543" s="836">
        <f>H545+H559+H563+H570+H579+H583+H587</f>
        <v>39331.090399999994</v>
      </c>
      <c r="I543" s="843">
        <f>I545+I559+I563+I570+I579+I583+I587</f>
        <v>260963.58300000001</v>
      </c>
    </row>
    <row r="544" spans="1:11" s="841" customFormat="1" ht="12.75" customHeight="1">
      <c r="A544" s="834"/>
      <c r="B544" s="215"/>
      <c r="C544" s="829"/>
      <c r="D544" s="829"/>
      <c r="E544" s="835" t="s">
        <v>194</v>
      </c>
      <c r="F544" s="835"/>
      <c r="G544" s="838"/>
      <c r="H544" s="838"/>
      <c r="I544" s="839"/>
    </row>
    <row r="545" spans="1:9" ht="13.5" customHeight="1">
      <c r="A545" s="834">
        <v>2821</v>
      </c>
      <c r="B545" s="203" t="s">
        <v>457</v>
      </c>
      <c r="C545" s="842">
        <v>2</v>
      </c>
      <c r="D545" s="842">
        <v>1</v>
      </c>
      <c r="E545" s="835" t="s">
        <v>466</v>
      </c>
      <c r="F545" s="835"/>
      <c r="G545" s="843">
        <f>H545+I545</f>
        <v>64083.283000000003</v>
      </c>
      <c r="H545" s="843">
        <f>H547+H548+H549+H550+H551+H552+H553+H554+H558+H555</f>
        <v>15414.4</v>
      </c>
      <c r="I545" s="843">
        <f>SUM(I554:I557)</f>
        <v>48668.883000000002</v>
      </c>
    </row>
    <row r="546" spans="1:9" ht="27.75" hidden="1" customHeight="1">
      <c r="A546" s="834"/>
      <c r="B546" s="203"/>
      <c r="C546" s="842"/>
      <c r="D546" s="842"/>
      <c r="E546" s="835" t="s">
        <v>989</v>
      </c>
      <c r="F546" s="835"/>
      <c r="G546" s="843"/>
      <c r="H546" s="843"/>
      <c r="I546" s="836"/>
    </row>
    <row r="547" spans="1:9" ht="27" hidden="1">
      <c r="A547" s="834"/>
      <c r="B547" s="203"/>
      <c r="C547" s="842"/>
      <c r="D547" s="842"/>
      <c r="E547" s="835" t="s">
        <v>699</v>
      </c>
      <c r="F547" s="835"/>
      <c r="G547" s="843">
        <f t="shared" ref="G547:G553" si="4">H547+I547</f>
        <v>0</v>
      </c>
      <c r="H547" s="843"/>
      <c r="I547" s="836"/>
    </row>
    <row r="548" spans="1:9" ht="15.75" hidden="1">
      <c r="A548" s="834"/>
      <c r="B548" s="203"/>
      <c r="C548" s="842"/>
      <c r="D548" s="842"/>
      <c r="E548" s="835" t="s">
        <v>1008</v>
      </c>
      <c r="F548" s="835"/>
      <c r="G548" s="843">
        <f t="shared" si="4"/>
        <v>0</v>
      </c>
      <c r="H548" s="843"/>
      <c r="I548" s="836"/>
    </row>
    <row r="549" spans="1:9" ht="15.75" hidden="1">
      <c r="A549" s="834"/>
      <c r="B549" s="203"/>
      <c r="C549" s="842"/>
      <c r="D549" s="842"/>
      <c r="E549" s="835" t="s">
        <v>717</v>
      </c>
      <c r="F549" s="835"/>
      <c r="G549" s="843">
        <f t="shared" si="4"/>
        <v>0</v>
      </c>
      <c r="H549" s="843"/>
      <c r="I549" s="836"/>
    </row>
    <row r="550" spans="1:9" ht="12.75" hidden="1" customHeight="1">
      <c r="A550" s="834"/>
      <c r="B550" s="203"/>
      <c r="C550" s="842"/>
      <c r="D550" s="842"/>
      <c r="E550" s="835" t="s">
        <v>719</v>
      </c>
      <c r="F550" s="835"/>
      <c r="G550" s="843">
        <f t="shared" si="4"/>
        <v>0</v>
      </c>
      <c r="H550" s="843"/>
      <c r="I550" s="836"/>
    </row>
    <row r="551" spans="1:9" ht="14.25" hidden="1" customHeight="1">
      <c r="A551" s="834"/>
      <c r="B551" s="203"/>
      <c r="C551" s="842"/>
      <c r="D551" s="842"/>
      <c r="E551" s="844" t="s">
        <v>1036</v>
      </c>
      <c r="F551" s="844"/>
      <c r="G551" s="843">
        <f t="shared" si="4"/>
        <v>0</v>
      </c>
      <c r="H551" s="843"/>
      <c r="I551" s="836"/>
    </row>
    <row r="552" spans="1:9" ht="12.75" hidden="1" customHeight="1">
      <c r="A552" s="834"/>
      <c r="B552" s="203"/>
      <c r="C552" s="842"/>
      <c r="D552" s="842"/>
      <c r="E552" s="844" t="s">
        <v>758</v>
      </c>
      <c r="F552" s="844"/>
      <c r="G552" s="843">
        <f t="shared" si="4"/>
        <v>0</v>
      </c>
      <c r="H552" s="843"/>
      <c r="I552" s="836"/>
    </row>
    <row r="553" spans="1:9" ht="15" hidden="1" customHeight="1">
      <c r="A553" s="834"/>
      <c r="B553" s="203"/>
      <c r="C553" s="842"/>
      <c r="D553" s="842"/>
      <c r="E553" s="844" t="s">
        <v>772</v>
      </c>
      <c r="F553" s="844"/>
      <c r="G553" s="843">
        <f t="shared" si="4"/>
        <v>0</v>
      </c>
      <c r="H553" s="843"/>
      <c r="I553" s="836"/>
    </row>
    <row r="554" spans="1:9" ht="29.25" customHeight="1">
      <c r="A554" s="834"/>
      <c r="B554" s="203"/>
      <c r="C554" s="842"/>
      <c r="D554" s="842"/>
      <c r="E554" s="835" t="s">
        <v>1010</v>
      </c>
      <c r="F554" s="835">
        <v>4637</v>
      </c>
      <c r="G554" s="843">
        <f>H554+I554</f>
        <v>14989.4</v>
      </c>
      <c r="H554" s="843">
        <f>'[2]kentr. grad'!F105</f>
        <v>14989.4</v>
      </c>
      <c r="I554" s="836"/>
    </row>
    <row r="555" spans="1:9" ht="29.25" customHeight="1">
      <c r="A555" s="834"/>
      <c r="B555" s="203"/>
      <c r="C555" s="842"/>
      <c r="D555" s="842"/>
      <c r="E555" s="835" t="s">
        <v>1037</v>
      </c>
      <c r="F555" s="835">
        <v>4655</v>
      </c>
      <c r="G555" s="843">
        <f>H555+I555</f>
        <v>425</v>
      </c>
      <c r="H555" s="843">
        <f>'[2]kentr. grad'!F112</f>
        <v>425</v>
      </c>
      <c r="I555" s="836"/>
    </row>
    <row r="556" spans="1:9" ht="29.25" customHeight="1">
      <c r="A556" s="834"/>
      <c r="B556" s="203"/>
      <c r="C556" s="842"/>
      <c r="D556" s="842"/>
      <c r="E556" s="835" t="s">
        <v>1005</v>
      </c>
      <c r="F556" s="835">
        <v>5113</v>
      </c>
      <c r="G556" s="843">
        <f>H556+I556</f>
        <v>48668.883000000002</v>
      </c>
      <c r="H556" s="843"/>
      <c r="I556" s="843">
        <f>'[2]kentr. grad'!F155</f>
        <v>48668.883000000002</v>
      </c>
    </row>
    <row r="557" spans="1:9" ht="29.25" customHeight="1">
      <c r="A557" s="834"/>
      <c r="B557" s="203"/>
      <c r="C557" s="842"/>
      <c r="D557" s="842"/>
      <c r="E557" s="835" t="s">
        <v>1007</v>
      </c>
      <c r="F557" s="835">
        <v>5134</v>
      </c>
      <c r="G557" s="843">
        <f>H557+I557</f>
        <v>0</v>
      </c>
      <c r="H557" s="843"/>
      <c r="I557" s="843">
        <f>'[2]kentr. grad'!F162</f>
        <v>0</v>
      </c>
    </row>
    <row r="558" spans="1:9" ht="14.25" hidden="1" customHeight="1">
      <c r="A558" s="834"/>
      <c r="B558" s="203"/>
      <c r="C558" s="842"/>
      <c r="D558" s="842"/>
      <c r="E558" s="835" t="s">
        <v>1001</v>
      </c>
      <c r="F558" s="835"/>
      <c r="G558" s="843">
        <f>H558+I558</f>
        <v>0</v>
      </c>
      <c r="H558" s="843">
        <f>'[2]kentr. grad'!F138</f>
        <v>0</v>
      </c>
      <c r="I558" s="836"/>
    </row>
    <row r="559" spans="1:9" ht="11.25" hidden="1" customHeight="1">
      <c r="A559" s="834">
        <v>2822</v>
      </c>
      <c r="B559" s="203" t="s">
        <v>457</v>
      </c>
      <c r="C559" s="842">
        <v>2</v>
      </c>
      <c r="D559" s="842">
        <v>2</v>
      </c>
      <c r="E559" s="835" t="s">
        <v>467</v>
      </c>
      <c r="F559" s="835"/>
      <c r="G559" s="836"/>
      <c r="H559" s="836"/>
      <c r="I559" s="836"/>
    </row>
    <row r="560" spans="1:9" ht="11.25" hidden="1" customHeight="1">
      <c r="A560" s="834"/>
      <c r="B560" s="203"/>
      <c r="C560" s="842"/>
      <c r="D560" s="842"/>
      <c r="E560" s="835" t="s">
        <v>989</v>
      </c>
      <c r="F560" s="835"/>
      <c r="G560" s="836"/>
      <c r="H560" s="836"/>
      <c r="I560" s="836"/>
    </row>
    <row r="561" spans="1:9" ht="11.25" hidden="1" customHeight="1">
      <c r="A561" s="834"/>
      <c r="B561" s="203"/>
      <c r="C561" s="842"/>
      <c r="D561" s="842"/>
      <c r="E561" s="835" t="s">
        <v>1006</v>
      </c>
      <c r="F561" s="835"/>
      <c r="G561" s="836"/>
      <c r="H561" s="836"/>
      <c r="I561" s="836"/>
    </row>
    <row r="562" spans="1:9" ht="11.25" hidden="1" customHeight="1">
      <c r="A562" s="834"/>
      <c r="B562" s="203"/>
      <c r="C562" s="842"/>
      <c r="D562" s="842"/>
      <c r="E562" s="835" t="s">
        <v>1006</v>
      </c>
      <c r="F562" s="835"/>
      <c r="G562" s="836"/>
      <c r="H562" s="836"/>
      <c r="I562" s="836"/>
    </row>
    <row r="563" spans="1:9" ht="16.5" customHeight="1">
      <c r="A563" s="834">
        <v>2823</v>
      </c>
      <c r="B563" s="203" t="s">
        <v>457</v>
      </c>
      <c r="C563" s="842">
        <v>2</v>
      </c>
      <c r="D563" s="842">
        <v>3</v>
      </c>
      <c r="E563" s="835" t="s">
        <v>468</v>
      </c>
      <c r="F563" s="835"/>
      <c r="G563" s="836">
        <f>H563+I563</f>
        <v>234980.46000000002</v>
      </c>
      <c r="H563" s="836">
        <f>H565+H567+H566</f>
        <v>22685.759999999998</v>
      </c>
      <c r="I563" s="843">
        <f>SUM(I564:I569)</f>
        <v>212294.7</v>
      </c>
    </row>
    <row r="564" spans="1:9" ht="27.75" customHeight="1">
      <c r="A564" s="834"/>
      <c r="B564" s="203"/>
      <c r="C564" s="842"/>
      <c r="D564" s="842"/>
      <c r="E564" s="835" t="s">
        <v>989</v>
      </c>
      <c r="F564" s="835"/>
      <c r="G564" s="836"/>
      <c r="H564" s="836"/>
      <c r="I564" s="836"/>
    </row>
    <row r="565" spans="1:9" ht="40.5">
      <c r="A565" s="834"/>
      <c r="B565" s="203"/>
      <c r="C565" s="842"/>
      <c r="D565" s="842"/>
      <c r="E565" s="835" t="s">
        <v>1010</v>
      </c>
      <c r="F565" s="835">
        <v>4637</v>
      </c>
      <c r="G565" s="836">
        <f>H565+I565</f>
        <v>22410.76</v>
      </c>
      <c r="H565" s="836">
        <f>'[2]mshak palat'!F104</f>
        <v>22410.76</v>
      </c>
      <c r="I565" s="836"/>
    </row>
    <row r="566" spans="1:9" ht="40.5">
      <c r="A566" s="834"/>
      <c r="B566" s="203"/>
      <c r="C566" s="842"/>
      <c r="D566" s="842"/>
      <c r="E566" s="835" t="s">
        <v>1037</v>
      </c>
      <c r="F566" s="835">
        <v>4655</v>
      </c>
      <c r="G566" s="836">
        <f>H566</f>
        <v>275</v>
      </c>
      <c r="H566" s="836">
        <f>'[2]mshak palat'!F111</f>
        <v>275</v>
      </c>
      <c r="I566" s="836"/>
    </row>
    <row r="567" spans="1:9" ht="15.75">
      <c r="A567" s="834"/>
      <c r="B567" s="203"/>
      <c r="C567" s="842"/>
      <c r="D567" s="842"/>
      <c r="E567" s="835" t="s">
        <v>1011</v>
      </c>
      <c r="F567" s="835">
        <v>4657</v>
      </c>
      <c r="G567" s="843">
        <f>H567+I567</f>
        <v>0</v>
      </c>
      <c r="H567" s="843">
        <f>'[2]mshak palat'!F113</f>
        <v>0</v>
      </c>
      <c r="I567" s="843"/>
    </row>
    <row r="568" spans="1:9" ht="27">
      <c r="A568" s="834"/>
      <c r="B568" s="203"/>
      <c r="C568" s="842"/>
      <c r="D568" s="842"/>
      <c r="E568" s="835" t="s">
        <v>1005</v>
      </c>
      <c r="F568" s="835">
        <v>5113</v>
      </c>
      <c r="G568" s="843">
        <f>H568+I568</f>
        <v>211415.2</v>
      </c>
      <c r="H568" s="843"/>
      <c r="I568" s="843">
        <f>'[2]mshak palat'!F154</f>
        <v>211415.2</v>
      </c>
    </row>
    <row r="569" spans="1:9" ht="15.75">
      <c r="A569" s="834"/>
      <c r="B569" s="203"/>
      <c r="C569" s="842"/>
      <c r="D569" s="842"/>
      <c r="E569" s="835" t="s">
        <v>1007</v>
      </c>
      <c r="F569" s="835">
        <v>5134</v>
      </c>
      <c r="G569" s="843">
        <f>H569+I569</f>
        <v>879.5</v>
      </c>
      <c r="H569" s="843"/>
      <c r="I569" s="843">
        <f>'[2]mshak palat'!F161</f>
        <v>879.5</v>
      </c>
    </row>
    <row r="570" spans="1:9" ht="15.75">
      <c r="A570" s="834">
        <v>2824</v>
      </c>
      <c r="B570" s="203" t="s">
        <v>457</v>
      </c>
      <c r="C570" s="842">
        <v>2</v>
      </c>
      <c r="D570" s="842">
        <v>4</v>
      </c>
      <c r="E570" s="835" t="s">
        <v>469</v>
      </c>
      <c r="F570" s="835"/>
      <c r="G570" s="843">
        <f>H570+I570</f>
        <v>1230.9304</v>
      </c>
      <c r="H570" s="836">
        <f>H577+H575+H574+H572+H573+H576</f>
        <v>1230.9304</v>
      </c>
      <c r="I570" s="843"/>
    </row>
    <row r="571" spans="1:9" ht="26.25" customHeight="1">
      <c r="A571" s="834"/>
      <c r="B571" s="203"/>
      <c r="C571" s="842"/>
      <c r="D571" s="842"/>
      <c r="E571" s="835" t="s">
        <v>989</v>
      </c>
      <c r="F571" s="835"/>
      <c r="G571" s="843"/>
      <c r="H571" s="843"/>
      <c r="I571" s="843"/>
    </row>
    <row r="572" spans="1:9" ht="17.25" customHeight="1">
      <c r="A572" s="834"/>
      <c r="B572" s="203"/>
      <c r="C572" s="842"/>
      <c r="D572" s="842"/>
      <c r="E572" s="835" t="s">
        <v>994</v>
      </c>
      <c r="F572" s="835">
        <v>4216</v>
      </c>
      <c r="G572" s="843">
        <f>H572+I572</f>
        <v>0</v>
      </c>
      <c r="H572" s="843">
        <f>'[2]mshak kazm'!F48</f>
        <v>0</v>
      </c>
      <c r="I572" s="843"/>
    </row>
    <row r="573" spans="1:9" ht="17.25" customHeight="1">
      <c r="A573" s="834"/>
      <c r="B573" s="203"/>
      <c r="C573" s="842"/>
      <c r="D573" s="842"/>
      <c r="E573" s="700" t="s">
        <v>747</v>
      </c>
      <c r="F573" s="835">
        <v>4239</v>
      </c>
      <c r="G573" s="836">
        <f>H573+I573</f>
        <v>730.93039999999996</v>
      </c>
      <c r="H573" s="836">
        <f>'[2]mshak kazm'!F62</f>
        <v>730.93039999999996</v>
      </c>
      <c r="I573" s="843"/>
    </row>
    <row r="574" spans="1:9" ht="18" customHeight="1">
      <c r="A574" s="834"/>
      <c r="B574" s="203"/>
      <c r="C574" s="842"/>
      <c r="D574" s="842"/>
      <c r="E574" s="835" t="s">
        <v>1038</v>
      </c>
      <c r="F574" s="835">
        <v>4237</v>
      </c>
      <c r="G574" s="843">
        <f>H574+I574</f>
        <v>0</v>
      </c>
      <c r="H574" s="843">
        <f>'[2]mshak kazm'!F61</f>
        <v>0</v>
      </c>
      <c r="I574" s="843"/>
    </row>
    <row r="575" spans="1:9" ht="20.25" customHeight="1">
      <c r="A575" s="834"/>
      <c r="B575" s="203"/>
      <c r="C575" s="842"/>
      <c r="D575" s="842"/>
      <c r="E575" s="835" t="s">
        <v>1039</v>
      </c>
      <c r="F575" s="835">
        <v>4261</v>
      </c>
      <c r="G575" s="843">
        <f>H575+I575</f>
        <v>0</v>
      </c>
      <c r="H575" s="843">
        <f>'[2]mshak kazm'!F69</f>
        <v>0</v>
      </c>
      <c r="I575" s="843"/>
    </row>
    <row r="576" spans="1:9" ht="20.25" customHeight="1">
      <c r="A576" s="834"/>
      <c r="B576" s="203"/>
      <c r="C576" s="842"/>
      <c r="D576" s="842"/>
      <c r="E576" s="844" t="s">
        <v>1009</v>
      </c>
      <c r="F576" s="835">
        <v>4269</v>
      </c>
      <c r="G576" s="843">
        <f>I576+H576</f>
        <v>0</v>
      </c>
      <c r="H576" s="843">
        <f>'[2]mshak kazm'!F76</f>
        <v>0</v>
      </c>
      <c r="I576" s="843"/>
    </row>
    <row r="577" spans="1:9" ht="27">
      <c r="A577" s="834"/>
      <c r="B577" s="203"/>
      <c r="C577" s="842"/>
      <c r="D577" s="842"/>
      <c r="E577" s="835" t="s">
        <v>858</v>
      </c>
      <c r="F577" s="835">
        <v>4819</v>
      </c>
      <c r="G577" s="843">
        <f>H577+I577</f>
        <v>500</v>
      </c>
      <c r="H577" s="843">
        <f>'[2]mshak kazm'!F133</f>
        <v>500</v>
      </c>
      <c r="I577" s="843"/>
    </row>
    <row r="578" spans="1:9" ht="15.75" hidden="1">
      <c r="A578" s="834"/>
      <c r="B578" s="203"/>
      <c r="C578" s="842"/>
      <c r="D578" s="842"/>
      <c r="E578" s="835" t="s">
        <v>1006</v>
      </c>
      <c r="F578" s="835"/>
      <c r="G578" s="843"/>
      <c r="H578" s="843"/>
      <c r="I578" s="843"/>
    </row>
    <row r="579" spans="1:9" ht="15.75" hidden="1">
      <c r="A579" s="834">
        <v>2825</v>
      </c>
      <c r="B579" s="203" t="s">
        <v>457</v>
      </c>
      <c r="C579" s="842">
        <v>2</v>
      </c>
      <c r="D579" s="842">
        <v>5</v>
      </c>
      <c r="E579" s="835" t="s">
        <v>471</v>
      </c>
      <c r="F579" s="835"/>
      <c r="G579" s="843"/>
      <c r="H579" s="843"/>
      <c r="I579" s="843"/>
    </row>
    <row r="580" spans="1:9" ht="40.5" hidden="1">
      <c r="A580" s="834"/>
      <c r="B580" s="203"/>
      <c r="C580" s="842"/>
      <c r="D580" s="842"/>
      <c r="E580" s="835" t="s">
        <v>989</v>
      </c>
      <c r="F580" s="835"/>
      <c r="G580" s="843"/>
      <c r="H580" s="843"/>
      <c r="I580" s="843"/>
    </row>
    <row r="581" spans="1:9" ht="15.75" hidden="1">
      <c r="A581" s="834"/>
      <c r="B581" s="203"/>
      <c r="C581" s="842"/>
      <c r="D581" s="842"/>
      <c r="E581" s="835" t="s">
        <v>1006</v>
      </c>
      <c r="F581" s="835"/>
      <c r="G581" s="843"/>
      <c r="H581" s="843"/>
      <c r="I581" s="843"/>
    </row>
    <row r="582" spans="1:9" ht="15.75" hidden="1">
      <c r="A582" s="834"/>
      <c r="B582" s="203"/>
      <c r="C582" s="842"/>
      <c r="D582" s="842"/>
      <c r="E582" s="835" t="s">
        <v>1006</v>
      </c>
      <c r="F582" s="835"/>
      <c r="G582" s="843"/>
      <c r="H582" s="843"/>
      <c r="I582" s="843"/>
    </row>
    <row r="583" spans="1:9" ht="15.75" hidden="1">
      <c r="A583" s="834">
        <v>2826</v>
      </c>
      <c r="B583" s="203" t="s">
        <v>457</v>
      </c>
      <c r="C583" s="842">
        <v>2</v>
      </c>
      <c r="D583" s="842">
        <v>6</v>
      </c>
      <c r="E583" s="835" t="s">
        <v>472</v>
      </c>
      <c r="F583" s="835"/>
      <c r="G583" s="843"/>
      <c r="H583" s="843"/>
      <c r="I583" s="843"/>
    </row>
    <row r="584" spans="1:9" ht="40.5" hidden="1">
      <c r="A584" s="834"/>
      <c r="B584" s="203"/>
      <c r="C584" s="842"/>
      <c r="D584" s="842"/>
      <c r="E584" s="835" t="s">
        <v>989</v>
      </c>
      <c r="F584" s="835"/>
      <c r="G584" s="843"/>
      <c r="H584" s="843"/>
      <c r="I584" s="843"/>
    </row>
    <row r="585" spans="1:9" ht="15.75" hidden="1">
      <c r="A585" s="834"/>
      <c r="B585" s="203"/>
      <c r="C585" s="842"/>
      <c r="D585" s="842"/>
      <c r="E585" s="835" t="s">
        <v>1006</v>
      </c>
      <c r="F585" s="835"/>
      <c r="G585" s="843"/>
      <c r="H585" s="843"/>
      <c r="I585" s="843"/>
    </row>
    <row r="586" spans="1:9" ht="15.75" hidden="1">
      <c r="A586" s="834"/>
      <c r="B586" s="203"/>
      <c r="C586" s="842"/>
      <c r="D586" s="842"/>
      <c r="E586" s="835" t="s">
        <v>1006</v>
      </c>
      <c r="F586" s="835"/>
      <c r="G586" s="843"/>
      <c r="H586" s="843"/>
      <c r="I586" s="843"/>
    </row>
    <row r="587" spans="1:9" ht="33.75" hidden="1" customHeight="1">
      <c r="A587" s="834">
        <v>2827</v>
      </c>
      <c r="B587" s="203" t="s">
        <v>457</v>
      </c>
      <c r="C587" s="842">
        <v>2</v>
      </c>
      <c r="D587" s="842">
        <v>7</v>
      </c>
      <c r="E587" s="835" t="s">
        <v>473</v>
      </c>
      <c r="F587" s="835"/>
      <c r="G587" s="843"/>
      <c r="H587" s="843"/>
      <c r="I587" s="843"/>
    </row>
    <row r="588" spans="1:9" ht="40.5" hidden="1">
      <c r="A588" s="834"/>
      <c r="B588" s="203"/>
      <c r="C588" s="842"/>
      <c r="D588" s="842"/>
      <c r="E588" s="835" t="s">
        <v>989</v>
      </c>
      <c r="F588" s="835"/>
      <c r="G588" s="843"/>
      <c r="H588" s="843"/>
      <c r="I588" s="843"/>
    </row>
    <row r="589" spans="1:9" ht="15.75" hidden="1">
      <c r="A589" s="834"/>
      <c r="B589" s="203"/>
      <c r="C589" s="842"/>
      <c r="D589" s="842"/>
      <c r="E589" s="835" t="s">
        <v>1006</v>
      </c>
      <c r="F589" s="835"/>
      <c r="G589" s="843"/>
      <c r="H589" s="843"/>
      <c r="I589" s="843"/>
    </row>
    <row r="590" spans="1:9" ht="15.75" hidden="1">
      <c r="A590" s="834"/>
      <c r="B590" s="203"/>
      <c r="C590" s="842"/>
      <c r="D590" s="842"/>
      <c r="E590" s="835" t="s">
        <v>1006</v>
      </c>
      <c r="F590" s="835"/>
      <c r="G590" s="843"/>
      <c r="H590" s="843"/>
      <c r="I590" s="843"/>
    </row>
    <row r="591" spans="1:9" ht="26.25" customHeight="1">
      <c r="A591" s="834">
        <v>2830</v>
      </c>
      <c r="B591" s="215" t="s">
        <v>457</v>
      </c>
      <c r="C591" s="829">
        <v>3</v>
      </c>
      <c r="D591" s="829">
        <v>0</v>
      </c>
      <c r="E591" s="837" t="s">
        <v>474</v>
      </c>
      <c r="F591" s="837"/>
      <c r="G591" s="843">
        <f>H591+I591</f>
        <v>3222.3</v>
      </c>
      <c r="H591" s="843">
        <f>H593+H596+H600</f>
        <v>3222.3</v>
      </c>
      <c r="I591" s="843">
        <f>I593+I596+I600</f>
        <v>0</v>
      </c>
    </row>
    <row r="592" spans="1:9" s="841" customFormat="1" ht="15" customHeight="1">
      <c r="A592" s="834"/>
      <c r="B592" s="215"/>
      <c r="C592" s="829"/>
      <c r="D592" s="829"/>
      <c r="E592" s="835" t="s">
        <v>194</v>
      </c>
      <c r="F592" s="835"/>
      <c r="G592" s="839"/>
      <c r="H592" s="839"/>
      <c r="I592" s="839"/>
    </row>
    <row r="593" spans="1:9" ht="14.25" customHeight="1">
      <c r="A593" s="834">
        <v>2831</v>
      </c>
      <c r="B593" s="203" t="s">
        <v>457</v>
      </c>
      <c r="C593" s="842">
        <v>3</v>
      </c>
      <c r="D593" s="842">
        <v>1</v>
      </c>
      <c r="E593" s="835" t="s">
        <v>476</v>
      </c>
      <c r="F593" s="835">
        <v>4234</v>
      </c>
      <c r="G593" s="843">
        <f>H593+I593</f>
        <v>350</v>
      </c>
      <c r="H593" s="843">
        <f>H595</f>
        <v>350</v>
      </c>
      <c r="I593" s="843"/>
    </row>
    <row r="594" spans="1:9" ht="27" customHeight="1">
      <c r="A594" s="834"/>
      <c r="B594" s="203"/>
      <c r="C594" s="842"/>
      <c r="D594" s="842"/>
      <c r="E594" s="835" t="s">
        <v>989</v>
      </c>
      <c r="F594" s="835"/>
      <c r="G594" s="843"/>
      <c r="H594" s="843"/>
      <c r="I594" s="843"/>
    </row>
    <row r="595" spans="1:9" ht="13.5" customHeight="1">
      <c r="A595" s="834"/>
      <c r="B595" s="203"/>
      <c r="C595" s="842"/>
      <c r="D595" s="842"/>
      <c r="E595" s="844" t="s">
        <v>1033</v>
      </c>
      <c r="F595" s="844"/>
      <c r="G595" s="843">
        <f>H595+I595</f>
        <v>350</v>
      </c>
      <c r="H595" s="843">
        <f>[2]herutahax!F58</f>
        <v>350</v>
      </c>
      <c r="I595" s="843"/>
    </row>
    <row r="596" spans="1:9" ht="13.5" hidden="1" customHeight="1">
      <c r="A596" s="834">
        <v>2832</v>
      </c>
      <c r="B596" s="203" t="s">
        <v>457</v>
      </c>
      <c r="C596" s="842">
        <v>3</v>
      </c>
      <c r="D596" s="842">
        <v>2</v>
      </c>
      <c r="E596" s="835" t="s">
        <v>477</v>
      </c>
      <c r="F596" s="835"/>
      <c r="G596" s="843"/>
      <c r="H596" s="843"/>
      <c r="I596" s="843"/>
    </row>
    <row r="597" spans="1:9" ht="13.5" hidden="1" customHeight="1">
      <c r="A597" s="834"/>
      <c r="B597" s="203"/>
      <c r="C597" s="842"/>
      <c r="D597" s="842"/>
      <c r="E597" s="835" t="s">
        <v>989</v>
      </c>
      <c r="F597" s="835"/>
      <c r="G597" s="843"/>
      <c r="H597" s="843"/>
      <c r="I597" s="843"/>
    </row>
    <row r="598" spans="1:9" ht="13.5" hidden="1" customHeight="1">
      <c r="A598" s="834"/>
      <c r="B598" s="203"/>
      <c r="C598" s="842"/>
      <c r="D598" s="842"/>
      <c r="E598" s="835" t="s">
        <v>1006</v>
      </c>
      <c r="F598" s="835"/>
      <c r="G598" s="843"/>
      <c r="H598" s="843"/>
      <c r="I598" s="843"/>
    </row>
    <row r="599" spans="1:9" ht="13.5" hidden="1" customHeight="1">
      <c r="A599" s="834"/>
      <c r="B599" s="203"/>
      <c r="C599" s="842"/>
      <c r="D599" s="842"/>
      <c r="E599" s="835" t="s">
        <v>1006</v>
      </c>
      <c r="F599" s="835"/>
      <c r="G599" s="843"/>
      <c r="H599" s="843"/>
      <c r="I599" s="843"/>
    </row>
    <row r="600" spans="1:9" ht="13.5" customHeight="1">
      <c r="A600" s="834">
        <v>2833</v>
      </c>
      <c r="B600" s="203" t="s">
        <v>457</v>
      </c>
      <c r="C600" s="842">
        <v>3</v>
      </c>
      <c r="D600" s="842">
        <v>3</v>
      </c>
      <c r="E600" s="835" t="s">
        <v>478</v>
      </c>
      <c r="F600" s="835"/>
      <c r="G600" s="843">
        <f>H600+I600</f>
        <v>2872.3</v>
      </c>
      <c r="H600" s="843">
        <f>H602+H603</f>
        <v>2872.3</v>
      </c>
      <c r="I600" s="843"/>
    </row>
    <row r="601" spans="1:9" ht="26.25" customHeight="1">
      <c r="A601" s="834"/>
      <c r="B601" s="203"/>
      <c r="C601" s="842"/>
      <c r="D601" s="842"/>
      <c r="E601" s="835" t="s">
        <v>989</v>
      </c>
      <c r="F601" s="835"/>
      <c r="G601" s="843"/>
      <c r="H601" s="843"/>
      <c r="I601" s="843"/>
    </row>
    <row r="602" spans="1:9" ht="13.5" customHeight="1">
      <c r="A602" s="834"/>
      <c r="B602" s="203"/>
      <c r="C602" s="842"/>
      <c r="D602" s="842"/>
      <c r="E602" s="835" t="s">
        <v>719</v>
      </c>
      <c r="F602" s="835">
        <v>4214</v>
      </c>
      <c r="G602" s="843">
        <f>H602+I602</f>
        <v>1980</v>
      </c>
      <c r="H602" s="843">
        <f>[2]texekat!F46</f>
        <v>1980</v>
      </c>
      <c r="I602" s="843"/>
    </row>
    <row r="603" spans="1:9" ht="15" customHeight="1">
      <c r="A603" s="834"/>
      <c r="B603" s="203"/>
      <c r="C603" s="842"/>
      <c r="D603" s="842"/>
      <c r="E603" s="835" t="s">
        <v>740</v>
      </c>
      <c r="F603" s="835">
        <v>4234</v>
      </c>
      <c r="G603" s="843">
        <f>H603+I603</f>
        <v>892.3</v>
      </c>
      <c r="H603" s="843">
        <f>[2]texekat!F58</f>
        <v>892.3</v>
      </c>
      <c r="I603" s="843"/>
    </row>
    <row r="604" spans="1:9" ht="14.25" customHeight="1">
      <c r="A604" s="834">
        <v>2840</v>
      </c>
      <c r="B604" s="215" t="s">
        <v>457</v>
      </c>
      <c r="C604" s="829">
        <v>4</v>
      </c>
      <c r="D604" s="829">
        <v>0</v>
      </c>
      <c r="E604" s="837" t="s">
        <v>479</v>
      </c>
      <c r="F604" s="837"/>
      <c r="G604" s="843">
        <f t="shared" ref="G604:G636" si="5">H604+I604</f>
        <v>2285</v>
      </c>
      <c r="H604" s="843">
        <f>H610+H616</f>
        <v>2285</v>
      </c>
      <c r="I604" s="843"/>
    </row>
    <row r="605" spans="1:9" s="841" customFormat="1" ht="13.5" customHeight="1">
      <c r="A605" s="834"/>
      <c r="B605" s="215"/>
      <c r="C605" s="829"/>
      <c r="D605" s="829"/>
      <c r="E605" s="835" t="s">
        <v>194</v>
      </c>
      <c r="F605" s="835"/>
      <c r="G605" s="843">
        <f t="shared" si="5"/>
        <v>0</v>
      </c>
      <c r="H605" s="839"/>
      <c r="I605" s="839"/>
    </row>
    <row r="606" spans="1:9" ht="22.5" hidden="1" customHeight="1">
      <c r="A606" s="834">
        <v>2841</v>
      </c>
      <c r="B606" s="203" t="s">
        <v>457</v>
      </c>
      <c r="C606" s="842">
        <v>4</v>
      </c>
      <c r="D606" s="842">
        <v>1</v>
      </c>
      <c r="E606" s="835" t="s">
        <v>482</v>
      </c>
      <c r="F606" s="835"/>
      <c r="G606" s="843">
        <f t="shared" si="5"/>
        <v>0</v>
      </c>
      <c r="H606" s="843"/>
      <c r="I606" s="843"/>
    </row>
    <row r="607" spans="1:9" ht="22.5" hidden="1" customHeight="1">
      <c r="A607" s="834"/>
      <c r="B607" s="203"/>
      <c r="C607" s="842"/>
      <c r="D607" s="842"/>
      <c r="E607" s="835" t="s">
        <v>989</v>
      </c>
      <c r="F607" s="835"/>
      <c r="G607" s="843">
        <f t="shared" si="5"/>
        <v>0</v>
      </c>
      <c r="H607" s="843"/>
      <c r="I607" s="843"/>
    </row>
    <row r="608" spans="1:9" ht="22.5" hidden="1" customHeight="1">
      <c r="A608" s="834"/>
      <c r="B608" s="203"/>
      <c r="C608" s="842"/>
      <c r="D608" s="842"/>
      <c r="E608" s="835" t="s">
        <v>1006</v>
      </c>
      <c r="F608" s="835"/>
      <c r="G608" s="843">
        <f t="shared" si="5"/>
        <v>0</v>
      </c>
      <c r="H608" s="843"/>
      <c r="I608" s="843"/>
    </row>
    <row r="609" spans="1:9" ht="22.5" hidden="1" customHeight="1">
      <c r="A609" s="834"/>
      <c r="B609" s="203"/>
      <c r="C609" s="842"/>
      <c r="D609" s="842"/>
      <c r="E609" s="835" t="s">
        <v>1006</v>
      </c>
      <c r="F609" s="835"/>
      <c r="G609" s="843">
        <f t="shared" si="5"/>
        <v>0</v>
      </c>
      <c r="H609" s="843"/>
      <c r="I609" s="843"/>
    </row>
    <row r="610" spans="1:9" ht="26.25" customHeight="1">
      <c r="A610" s="834">
        <v>2842</v>
      </c>
      <c r="B610" s="203" t="s">
        <v>457</v>
      </c>
      <c r="C610" s="842">
        <v>4</v>
      </c>
      <c r="D610" s="842">
        <v>2</v>
      </c>
      <c r="E610" s="835" t="s">
        <v>483</v>
      </c>
      <c r="F610" s="835"/>
      <c r="G610" s="843">
        <f t="shared" si="5"/>
        <v>1335</v>
      </c>
      <c r="H610" s="843">
        <f>H612+H613+H614</f>
        <v>1335</v>
      </c>
      <c r="I610" s="843"/>
    </row>
    <row r="611" spans="1:9" ht="30" customHeight="1">
      <c r="A611" s="834"/>
      <c r="B611" s="203"/>
      <c r="C611" s="842"/>
      <c r="D611" s="842"/>
      <c r="E611" s="835" t="s">
        <v>989</v>
      </c>
      <c r="F611" s="835"/>
      <c r="G611" s="843"/>
      <c r="H611" s="843"/>
      <c r="I611" s="843"/>
    </row>
    <row r="612" spans="1:9" ht="30" customHeight="1">
      <c r="A612" s="834"/>
      <c r="B612" s="203"/>
      <c r="C612" s="842"/>
      <c r="D612" s="842"/>
      <c r="E612" s="844" t="s">
        <v>770</v>
      </c>
      <c r="F612" s="835">
        <v>4267</v>
      </c>
      <c r="G612" s="843">
        <f>H612</f>
        <v>0</v>
      </c>
      <c r="H612" s="843">
        <f>'[2]qax. kusakc.'!F75</f>
        <v>0</v>
      </c>
      <c r="I612" s="843"/>
    </row>
    <row r="613" spans="1:9" ht="30" customHeight="1">
      <c r="A613" s="834"/>
      <c r="B613" s="203"/>
      <c r="C613" s="842"/>
      <c r="D613" s="842"/>
      <c r="E613" s="844" t="s">
        <v>1009</v>
      </c>
      <c r="F613" s="835">
        <v>4269</v>
      </c>
      <c r="G613" s="843">
        <f>H613</f>
        <v>0</v>
      </c>
      <c r="H613" s="843">
        <f>'[2]qax. kusakc.'!F76</f>
        <v>0</v>
      </c>
      <c r="I613" s="843"/>
    </row>
    <row r="614" spans="1:9" ht="30" customHeight="1">
      <c r="A614" s="834"/>
      <c r="B614" s="203"/>
      <c r="C614" s="842"/>
      <c r="D614" s="842"/>
      <c r="E614" s="835" t="s">
        <v>1040</v>
      </c>
      <c r="F614" s="835">
        <v>4819</v>
      </c>
      <c r="G614" s="843">
        <f t="shared" si="5"/>
        <v>1335</v>
      </c>
      <c r="H614" s="843">
        <f>'[2]qax. kusakc.'!F133</f>
        <v>1335</v>
      </c>
      <c r="I614" s="843"/>
    </row>
    <row r="615" spans="1:9" ht="30" hidden="1" customHeight="1">
      <c r="A615" s="834"/>
      <c r="B615" s="203"/>
      <c r="C615" s="842"/>
      <c r="D615" s="842"/>
      <c r="E615" s="835" t="s">
        <v>1006</v>
      </c>
      <c r="F615" s="835"/>
      <c r="G615" s="843">
        <f t="shared" si="5"/>
        <v>0</v>
      </c>
      <c r="H615" s="843"/>
      <c r="I615" s="843"/>
    </row>
    <row r="616" spans="1:9" ht="30" customHeight="1">
      <c r="A616" s="834">
        <v>2843</v>
      </c>
      <c r="B616" s="203" t="s">
        <v>457</v>
      </c>
      <c r="C616" s="842">
        <v>4</v>
      </c>
      <c r="D616" s="842">
        <v>3</v>
      </c>
      <c r="E616" s="835" t="s">
        <v>479</v>
      </c>
      <c r="F616" s="835"/>
      <c r="G616" s="843">
        <f t="shared" si="5"/>
        <v>950</v>
      </c>
      <c r="H616" s="843">
        <f>H618</f>
        <v>950</v>
      </c>
      <c r="I616" s="843"/>
    </row>
    <row r="617" spans="1:9" ht="24" customHeight="1">
      <c r="A617" s="834"/>
      <c r="B617" s="203"/>
      <c r="C617" s="842"/>
      <c r="D617" s="842"/>
      <c r="E617" s="849" t="s">
        <v>989</v>
      </c>
      <c r="F617" s="835"/>
      <c r="G617" s="843">
        <f t="shared" si="5"/>
        <v>0</v>
      </c>
      <c r="H617" s="843"/>
      <c r="I617" s="843"/>
    </row>
    <row r="618" spans="1:9" ht="30" customHeight="1">
      <c r="A618" s="834"/>
      <c r="B618" s="203"/>
      <c r="C618" s="842"/>
      <c r="D618" s="842"/>
      <c r="E618" s="835" t="s">
        <v>1040</v>
      </c>
      <c r="F618" s="835"/>
      <c r="G618" s="843">
        <f t="shared" si="5"/>
        <v>950</v>
      </c>
      <c r="H618" s="843">
        <f>[2]kronakan!F133</f>
        <v>950</v>
      </c>
      <c r="I618" s="843"/>
    </row>
    <row r="619" spans="1:9" ht="30" hidden="1" customHeight="1">
      <c r="A619" s="834"/>
      <c r="B619" s="203"/>
      <c r="C619" s="842"/>
      <c r="D619" s="842"/>
      <c r="E619" s="835" t="s">
        <v>1006</v>
      </c>
      <c r="F619" s="835"/>
      <c r="G619" s="836">
        <f t="shared" si="5"/>
        <v>0</v>
      </c>
      <c r="H619" s="836"/>
      <c r="I619" s="836"/>
    </row>
    <row r="620" spans="1:9" ht="30" hidden="1" customHeight="1">
      <c r="A620" s="834">
        <v>2850</v>
      </c>
      <c r="B620" s="215" t="s">
        <v>457</v>
      </c>
      <c r="C620" s="829">
        <v>5</v>
      </c>
      <c r="D620" s="829">
        <v>0</v>
      </c>
      <c r="E620" s="855" t="s">
        <v>484</v>
      </c>
      <c r="F620" s="855"/>
      <c r="G620" s="836">
        <f t="shared" si="5"/>
        <v>0</v>
      </c>
      <c r="H620" s="836"/>
      <c r="I620" s="836"/>
    </row>
    <row r="621" spans="1:9" s="841" customFormat="1" ht="30" hidden="1" customHeight="1">
      <c r="A621" s="834"/>
      <c r="B621" s="215"/>
      <c r="C621" s="829"/>
      <c r="D621" s="829"/>
      <c r="E621" s="835" t="s">
        <v>194</v>
      </c>
      <c r="F621" s="835"/>
      <c r="G621" s="836">
        <f t="shared" si="5"/>
        <v>0</v>
      </c>
      <c r="H621" s="838"/>
      <c r="I621" s="838"/>
    </row>
    <row r="622" spans="1:9" ht="30" hidden="1" customHeight="1">
      <c r="A622" s="834">
        <v>2851</v>
      </c>
      <c r="B622" s="215" t="s">
        <v>457</v>
      </c>
      <c r="C622" s="829">
        <v>5</v>
      </c>
      <c r="D622" s="829">
        <v>1</v>
      </c>
      <c r="E622" s="856" t="s">
        <v>484</v>
      </c>
      <c r="F622" s="856"/>
      <c r="G622" s="836">
        <f t="shared" si="5"/>
        <v>0</v>
      </c>
      <c r="H622" s="836"/>
      <c r="I622" s="836"/>
    </row>
    <row r="623" spans="1:9" ht="30" hidden="1" customHeight="1">
      <c r="A623" s="834"/>
      <c r="B623" s="203"/>
      <c r="C623" s="842"/>
      <c r="D623" s="842"/>
      <c r="E623" s="835" t="s">
        <v>989</v>
      </c>
      <c r="F623" s="835"/>
      <c r="G623" s="836">
        <f t="shared" si="5"/>
        <v>0</v>
      </c>
      <c r="H623" s="836"/>
      <c r="I623" s="836"/>
    </row>
    <row r="624" spans="1:9" ht="30" hidden="1" customHeight="1">
      <c r="A624" s="834"/>
      <c r="B624" s="203"/>
      <c r="C624" s="842"/>
      <c r="D624" s="842"/>
      <c r="E624" s="835" t="s">
        <v>1006</v>
      </c>
      <c r="F624" s="835"/>
      <c r="G624" s="836">
        <f t="shared" si="5"/>
        <v>0</v>
      </c>
      <c r="H624" s="836"/>
      <c r="I624" s="836"/>
    </row>
    <row r="625" spans="1:9" ht="30" hidden="1" customHeight="1">
      <c r="A625" s="834"/>
      <c r="B625" s="203"/>
      <c r="C625" s="842"/>
      <c r="D625" s="842"/>
      <c r="E625" s="835" t="s">
        <v>1006</v>
      </c>
      <c r="F625" s="835"/>
      <c r="G625" s="836">
        <f t="shared" si="5"/>
        <v>0</v>
      </c>
      <c r="H625" s="836"/>
      <c r="I625" s="836"/>
    </row>
    <row r="626" spans="1:9" ht="30" hidden="1" customHeight="1">
      <c r="A626" s="834">
        <v>2860</v>
      </c>
      <c r="B626" s="215" t="s">
        <v>457</v>
      </c>
      <c r="C626" s="829">
        <v>6</v>
      </c>
      <c r="D626" s="829">
        <v>0</v>
      </c>
      <c r="E626" s="855" t="s">
        <v>487</v>
      </c>
      <c r="F626" s="855"/>
      <c r="G626" s="836">
        <f t="shared" si="5"/>
        <v>0</v>
      </c>
      <c r="H626" s="836"/>
      <c r="I626" s="836"/>
    </row>
    <row r="627" spans="1:9" s="841" customFormat="1" ht="30" hidden="1" customHeight="1">
      <c r="A627" s="834"/>
      <c r="B627" s="215"/>
      <c r="C627" s="829"/>
      <c r="D627" s="829"/>
      <c r="E627" s="835" t="s">
        <v>194</v>
      </c>
      <c r="F627" s="835"/>
      <c r="G627" s="836">
        <f t="shared" si="5"/>
        <v>0</v>
      </c>
      <c r="H627" s="838"/>
      <c r="I627" s="838"/>
    </row>
    <row r="628" spans="1:9" ht="30" hidden="1" customHeight="1">
      <c r="A628" s="834">
        <v>2861</v>
      </c>
      <c r="B628" s="203" t="s">
        <v>457</v>
      </c>
      <c r="C628" s="842">
        <v>6</v>
      </c>
      <c r="D628" s="842">
        <v>1</v>
      </c>
      <c r="E628" s="856" t="s">
        <v>487</v>
      </c>
      <c r="F628" s="856"/>
      <c r="G628" s="836">
        <f t="shared" si="5"/>
        <v>0</v>
      </c>
      <c r="H628" s="836"/>
      <c r="I628" s="836"/>
    </row>
    <row r="629" spans="1:9" ht="30" hidden="1" customHeight="1">
      <c r="A629" s="834"/>
      <c r="B629" s="203"/>
      <c r="C629" s="842"/>
      <c r="D629" s="842"/>
      <c r="E629" s="835" t="s">
        <v>989</v>
      </c>
      <c r="F629" s="835"/>
      <c r="G629" s="836">
        <f t="shared" si="5"/>
        <v>0</v>
      </c>
      <c r="H629" s="836"/>
      <c r="I629" s="836"/>
    </row>
    <row r="630" spans="1:9" ht="30" hidden="1" customHeight="1">
      <c r="A630" s="834"/>
      <c r="B630" s="203"/>
      <c r="C630" s="842"/>
      <c r="D630" s="842"/>
      <c r="E630" s="835" t="s">
        <v>1006</v>
      </c>
      <c r="F630" s="835"/>
      <c r="G630" s="836">
        <f t="shared" si="5"/>
        <v>0</v>
      </c>
      <c r="H630" s="836"/>
      <c r="I630" s="836"/>
    </row>
    <row r="631" spans="1:9" ht="30" hidden="1" customHeight="1">
      <c r="A631" s="834"/>
      <c r="B631" s="203"/>
      <c r="C631" s="842"/>
      <c r="D631" s="842"/>
      <c r="E631" s="835" t="s">
        <v>1006</v>
      </c>
      <c r="F631" s="835"/>
      <c r="G631" s="836">
        <f t="shared" si="5"/>
        <v>0</v>
      </c>
      <c r="H631" s="836"/>
      <c r="I631" s="836"/>
    </row>
    <row r="632" spans="1:9" s="832" customFormat="1" ht="30" customHeight="1">
      <c r="A632" s="828">
        <v>2900</v>
      </c>
      <c r="B632" s="215" t="s">
        <v>490</v>
      </c>
      <c r="C632" s="829">
        <v>0</v>
      </c>
      <c r="D632" s="829">
        <v>0</v>
      </c>
      <c r="E632" s="830" t="s">
        <v>1041</v>
      </c>
      <c r="F632" s="830"/>
      <c r="G632" s="836">
        <f>H632+I632</f>
        <v>308133.95600000001</v>
      </c>
      <c r="H632" s="857">
        <f>H634+H649+H659+H669+H686+H704+H710+H716+H681</f>
        <v>277494.5</v>
      </c>
      <c r="I632" s="858">
        <f>I634+I649+I659+I669+I686+I704+I710+I716</f>
        <v>30639.455999999998</v>
      </c>
    </row>
    <row r="633" spans="1:9" ht="11.25" customHeight="1">
      <c r="A633" s="834"/>
      <c r="B633" s="215"/>
      <c r="C633" s="829"/>
      <c r="D633" s="829"/>
      <c r="E633" s="835" t="s">
        <v>191</v>
      </c>
      <c r="F633" s="835"/>
      <c r="G633" s="836"/>
      <c r="H633" s="836"/>
      <c r="I633" s="843"/>
    </row>
    <row r="634" spans="1:9" ht="15" customHeight="1">
      <c r="A634" s="834">
        <v>2910</v>
      </c>
      <c r="B634" s="215" t="s">
        <v>490</v>
      </c>
      <c r="C634" s="829">
        <v>1</v>
      </c>
      <c r="D634" s="829">
        <v>0</v>
      </c>
      <c r="E634" s="837" t="s">
        <v>494</v>
      </c>
      <c r="F634" s="837"/>
      <c r="G634" s="836">
        <f t="shared" si="5"/>
        <v>225172.55600000001</v>
      </c>
      <c r="H634" s="836">
        <f>H636+H645</f>
        <v>194533.1</v>
      </c>
      <c r="I634" s="836">
        <f>I636+I645</f>
        <v>30639.455999999998</v>
      </c>
    </row>
    <row r="635" spans="1:9" s="841" customFormat="1" ht="13.5" customHeight="1">
      <c r="A635" s="834"/>
      <c r="B635" s="215"/>
      <c r="C635" s="829"/>
      <c r="D635" s="829"/>
      <c r="E635" s="835" t="s">
        <v>194</v>
      </c>
      <c r="F635" s="835"/>
      <c r="G635" s="838"/>
      <c r="H635" s="838"/>
      <c r="I635" s="839"/>
    </row>
    <row r="636" spans="1:9" ht="15" customHeight="1">
      <c r="A636" s="834">
        <v>2911</v>
      </c>
      <c r="B636" s="203" t="s">
        <v>490</v>
      </c>
      <c r="C636" s="842">
        <v>1</v>
      </c>
      <c r="D636" s="842">
        <v>1</v>
      </c>
      <c r="E636" s="835" t="s">
        <v>496</v>
      </c>
      <c r="F636" s="835"/>
      <c r="G636" s="836">
        <f t="shared" si="5"/>
        <v>225172.55600000001</v>
      </c>
      <c r="H636" s="836">
        <f>SUM(H639:H680)</f>
        <v>194533.1</v>
      </c>
      <c r="I636" s="843">
        <f>SUM(I637:I680)+I685</f>
        <v>30639.455999999998</v>
      </c>
    </row>
    <row r="637" spans="1:9" s="864" customFormat="1" ht="21.75" customHeight="1">
      <c r="A637" s="859"/>
      <c r="B637" s="860"/>
      <c r="C637" s="861"/>
      <c r="D637" s="861"/>
      <c r="E637" s="862" t="s">
        <v>989</v>
      </c>
      <c r="F637" s="862"/>
      <c r="G637" s="863"/>
      <c r="H637" s="863"/>
      <c r="I637" s="863"/>
    </row>
    <row r="638" spans="1:9" ht="27" hidden="1" customHeight="1">
      <c r="A638" s="834"/>
      <c r="B638" s="203"/>
      <c r="C638" s="842"/>
      <c r="D638" s="842"/>
      <c r="E638" s="865" t="s">
        <v>1042</v>
      </c>
      <c r="F638" s="835">
        <v>4241</v>
      </c>
      <c r="G638" s="836">
        <f>H638+I638</f>
        <v>0</v>
      </c>
      <c r="H638" s="836">
        <f>'[2]yndameny mankap.'!F64</f>
        <v>0</v>
      </c>
      <c r="I638" s="836"/>
    </row>
    <row r="639" spans="1:9" ht="27" customHeight="1">
      <c r="A639" s="834"/>
      <c r="B639" s="203"/>
      <c r="C639" s="842"/>
      <c r="D639" s="842"/>
      <c r="E639" s="865" t="s">
        <v>753</v>
      </c>
      <c r="F639" s="835">
        <v>4251</v>
      </c>
      <c r="G639" s="836">
        <f>H639+I639</f>
        <v>0</v>
      </c>
      <c r="H639" s="836">
        <f>'[2]yndameny mankap.'!F66</f>
        <v>0</v>
      </c>
      <c r="I639" s="836"/>
    </row>
    <row r="640" spans="1:9" ht="28.5" customHeight="1">
      <c r="A640" s="834"/>
      <c r="B640" s="203"/>
      <c r="C640" s="842"/>
      <c r="D640" s="842"/>
      <c r="E640" s="835" t="s">
        <v>1010</v>
      </c>
      <c r="F640" s="835">
        <v>4637</v>
      </c>
      <c r="G640" s="836">
        <f>H640+I640</f>
        <v>190806.1</v>
      </c>
      <c r="H640" s="836">
        <f>'[2]yndameny mankap.'!F104</f>
        <v>190806.1</v>
      </c>
      <c r="I640" s="836"/>
    </row>
    <row r="641" spans="1:9" ht="28.5" customHeight="1">
      <c r="A641" s="834"/>
      <c r="B641" s="203"/>
      <c r="C641" s="842"/>
      <c r="D641" s="842"/>
      <c r="E641" s="701" t="s">
        <v>828</v>
      </c>
      <c r="F641" s="835">
        <v>4655</v>
      </c>
      <c r="G641" s="836">
        <f>H641</f>
        <v>2127</v>
      </c>
      <c r="H641" s="836">
        <f>'[2]yndameny mankap.'!F111</f>
        <v>2127</v>
      </c>
      <c r="I641" s="836"/>
    </row>
    <row r="642" spans="1:9" ht="28.5" customHeight="1">
      <c r="A642" s="834"/>
      <c r="B642" s="203"/>
      <c r="C642" s="842"/>
      <c r="D642" s="842"/>
      <c r="E642" s="684" t="s">
        <v>1043</v>
      </c>
      <c r="F642" s="835">
        <v>4657</v>
      </c>
      <c r="G642" s="836">
        <f>H642+I642</f>
        <v>1600</v>
      </c>
      <c r="H642" s="836">
        <f>'[2]yndameny mankap.'!F113</f>
        <v>1600</v>
      </c>
      <c r="I642" s="836"/>
    </row>
    <row r="643" spans="1:9" ht="27">
      <c r="A643" s="834"/>
      <c r="B643" s="203"/>
      <c r="C643" s="842"/>
      <c r="D643" s="842"/>
      <c r="E643" s="835" t="s">
        <v>1005</v>
      </c>
      <c r="F643" s="835">
        <v>5113</v>
      </c>
      <c r="G643" s="836">
        <f>H643+I643</f>
        <v>30519.455999999998</v>
      </c>
      <c r="H643" s="836"/>
      <c r="I643" s="836">
        <f>'[2]yndameny mankap.'!F154</f>
        <v>30519.455999999998</v>
      </c>
    </row>
    <row r="644" spans="1:9" ht="15.75">
      <c r="A644" s="834"/>
      <c r="B644" s="203"/>
      <c r="C644" s="842"/>
      <c r="D644" s="842"/>
      <c r="E644" s="835" t="s">
        <v>1007</v>
      </c>
      <c r="F644" s="835">
        <v>5134</v>
      </c>
      <c r="G644" s="836">
        <f>H644+I644</f>
        <v>120</v>
      </c>
      <c r="H644" s="836"/>
      <c r="I644" s="836">
        <f>'[2]yndameny mankap.'!F161</f>
        <v>120</v>
      </c>
    </row>
    <row r="645" spans="1:9" ht="15.75" hidden="1">
      <c r="A645" s="834">
        <v>2912</v>
      </c>
      <c r="B645" s="203" t="s">
        <v>490</v>
      </c>
      <c r="C645" s="842">
        <v>1</v>
      </c>
      <c r="D645" s="842">
        <v>2</v>
      </c>
      <c r="E645" s="835" t="s">
        <v>497</v>
      </c>
      <c r="F645" s="835"/>
      <c r="G645" s="836"/>
      <c r="H645" s="836"/>
      <c r="I645" s="836"/>
    </row>
    <row r="646" spans="1:9" ht="40.5" hidden="1">
      <c r="A646" s="834"/>
      <c r="B646" s="203"/>
      <c r="C646" s="842"/>
      <c r="D646" s="842"/>
      <c r="E646" s="835" t="s">
        <v>989</v>
      </c>
      <c r="F646" s="835"/>
      <c r="G646" s="836"/>
      <c r="H646" s="836"/>
      <c r="I646" s="836"/>
    </row>
    <row r="647" spans="1:9" ht="15.75" hidden="1">
      <c r="A647" s="834"/>
      <c r="B647" s="203"/>
      <c r="C647" s="842"/>
      <c r="D647" s="842"/>
      <c r="E647" s="835" t="s">
        <v>1006</v>
      </c>
      <c r="F647" s="835"/>
      <c r="G647" s="836"/>
      <c r="H647" s="836"/>
      <c r="I647" s="836"/>
    </row>
    <row r="648" spans="1:9" ht="15.75" hidden="1">
      <c r="A648" s="834"/>
      <c r="B648" s="203"/>
      <c r="C648" s="842"/>
      <c r="D648" s="842"/>
      <c r="E648" s="835" t="s">
        <v>1006</v>
      </c>
      <c r="F648" s="835"/>
      <c r="G648" s="836"/>
      <c r="H648" s="836"/>
      <c r="I648" s="836"/>
    </row>
    <row r="649" spans="1:9" ht="15.75">
      <c r="A649" s="834">
        <v>2920</v>
      </c>
      <c r="B649" s="215" t="s">
        <v>490</v>
      </c>
      <c r="C649" s="829">
        <v>2</v>
      </c>
      <c r="D649" s="829">
        <v>0</v>
      </c>
      <c r="E649" s="837" t="s">
        <v>499</v>
      </c>
      <c r="F649" s="837"/>
      <c r="G649" s="836"/>
      <c r="H649" s="836"/>
      <c r="I649" s="836"/>
    </row>
    <row r="650" spans="1:9" s="841" customFormat="1" ht="10.5" customHeight="1">
      <c r="A650" s="834"/>
      <c r="B650" s="215"/>
      <c r="C650" s="829"/>
      <c r="D650" s="829"/>
      <c r="E650" s="835" t="s">
        <v>194</v>
      </c>
      <c r="F650" s="835"/>
      <c r="G650" s="838"/>
      <c r="H650" s="838"/>
      <c r="I650" s="838"/>
    </row>
    <row r="651" spans="1:9" ht="15.75">
      <c r="A651" s="834">
        <v>2921</v>
      </c>
      <c r="B651" s="203" t="s">
        <v>490</v>
      </c>
      <c r="C651" s="842">
        <v>2</v>
      </c>
      <c r="D651" s="842">
        <v>1</v>
      </c>
      <c r="E651" s="835" t="s">
        <v>502</v>
      </c>
      <c r="F651" s="835"/>
      <c r="G651" s="836"/>
      <c r="H651" s="836"/>
      <c r="I651" s="836"/>
    </row>
    <row r="652" spans="1:9" ht="40.5">
      <c r="A652" s="834"/>
      <c r="B652" s="203"/>
      <c r="C652" s="842"/>
      <c r="D652" s="842"/>
      <c r="E652" s="835" t="s">
        <v>989</v>
      </c>
      <c r="F652" s="835"/>
      <c r="G652" s="836"/>
      <c r="H652" s="836"/>
      <c r="I652" s="836"/>
    </row>
    <row r="653" spans="1:9" ht="15.75" hidden="1">
      <c r="A653" s="834"/>
      <c r="B653" s="203"/>
      <c r="C653" s="842"/>
      <c r="D653" s="842"/>
      <c r="E653" s="835" t="s">
        <v>1006</v>
      </c>
      <c r="F653" s="835"/>
      <c r="G653" s="836"/>
      <c r="H653" s="836"/>
      <c r="I653" s="836"/>
    </row>
    <row r="654" spans="1:9" ht="27">
      <c r="A654" s="834"/>
      <c r="B654" s="203"/>
      <c r="C654" s="842"/>
      <c r="D654" s="842"/>
      <c r="E654" s="835" t="s">
        <v>1040</v>
      </c>
      <c r="F654" s="835">
        <v>4819</v>
      </c>
      <c r="G654" s="836"/>
      <c r="H654" s="836">
        <f>'[2]himn,krt'!F32</f>
        <v>0</v>
      </c>
      <c r="I654" s="836"/>
    </row>
    <row r="655" spans="1:9" ht="15.75" hidden="1">
      <c r="A655" s="834">
        <v>2922</v>
      </c>
      <c r="B655" s="203" t="s">
        <v>490</v>
      </c>
      <c r="C655" s="842">
        <v>2</v>
      </c>
      <c r="D655" s="842">
        <v>2</v>
      </c>
      <c r="E655" s="835" t="s">
        <v>503</v>
      </c>
      <c r="F655" s="835"/>
      <c r="G655" s="836"/>
      <c r="H655" s="836"/>
      <c r="I655" s="836"/>
    </row>
    <row r="656" spans="1:9" ht="40.5" hidden="1">
      <c r="A656" s="834"/>
      <c r="B656" s="203"/>
      <c r="C656" s="842"/>
      <c r="D656" s="842"/>
      <c r="E656" s="835" t="s">
        <v>989</v>
      </c>
      <c r="F656" s="835"/>
      <c r="G656" s="836"/>
      <c r="H656" s="836"/>
      <c r="I656" s="836"/>
    </row>
    <row r="657" spans="1:9" ht="15.75" hidden="1">
      <c r="A657" s="834"/>
      <c r="B657" s="203"/>
      <c r="C657" s="842"/>
      <c r="D657" s="842"/>
      <c r="E657" s="835" t="s">
        <v>1006</v>
      </c>
      <c r="F657" s="835"/>
      <c r="G657" s="836"/>
      <c r="H657" s="836"/>
      <c r="I657" s="836"/>
    </row>
    <row r="658" spans="1:9" ht="15.75" hidden="1">
      <c r="A658" s="834"/>
      <c r="B658" s="203"/>
      <c r="C658" s="842"/>
      <c r="D658" s="842"/>
      <c r="E658" s="835" t="s">
        <v>1006</v>
      </c>
      <c r="F658" s="835"/>
      <c r="G658" s="836"/>
      <c r="H658" s="836"/>
      <c r="I658" s="836"/>
    </row>
    <row r="659" spans="1:9" ht="40.5" hidden="1">
      <c r="A659" s="834">
        <v>2930</v>
      </c>
      <c r="B659" s="215" t="s">
        <v>490</v>
      </c>
      <c r="C659" s="829">
        <v>3</v>
      </c>
      <c r="D659" s="829">
        <v>0</v>
      </c>
      <c r="E659" s="837" t="s">
        <v>505</v>
      </c>
      <c r="F659" s="837"/>
      <c r="G659" s="836"/>
      <c r="H659" s="836"/>
      <c r="I659" s="836"/>
    </row>
    <row r="660" spans="1:9" s="841" customFormat="1" ht="0.75" hidden="1" customHeight="1">
      <c r="A660" s="834"/>
      <c r="B660" s="215"/>
      <c r="C660" s="829"/>
      <c r="D660" s="829"/>
      <c r="E660" s="835" t="s">
        <v>194</v>
      </c>
      <c r="F660" s="835"/>
      <c r="G660" s="838"/>
      <c r="H660" s="838"/>
      <c r="I660" s="838"/>
    </row>
    <row r="661" spans="1:9" ht="27" hidden="1">
      <c r="A661" s="834">
        <v>2931</v>
      </c>
      <c r="B661" s="203" t="s">
        <v>490</v>
      </c>
      <c r="C661" s="842">
        <v>3</v>
      </c>
      <c r="D661" s="842">
        <v>1</v>
      </c>
      <c r="E661" s="835" t="s">
        <v>508</v>
      </c>
      <c r="F661" s="835"/>
      <c r="G661" s="836"/>
      <c r="H661" s="836"/>
      <c r="I661" s="836"/>
    </row>
    <row r="662" spans="1:9" ht="40.5" hidden="1">
      <c r="A662" s="834"/>
      <c r="B662" s="203"/>
      <c r="C662" s="842"/>
      <c r="D662" s="842"/>
      <c r="E662" s="835" t="s">
        <v>989</v>
      </c>
      <c r="F662" s="835"/>
      <c r="G662" s="836"/>
      <c r="H662" s="836"/>
      <c r="I662" s="836"/>
    </row>
    <row r="663" spans="1:9" ht="15.75" hidden="1">
      <c r="A663" s="834"/>
      <c r="B663" s="203"/>
      <c r="C663" s="842"/>
      <c r="D663" s="842"/>
      <c r="E663" s="835" t="s">
        <v>1006</v>
      </c>
      <c r="F663" s="835"/>
      <c r="G663" s="836"/>
      <c r="H663" s="836"/>
      <c r="I663" s="836"/>
    </row>
    <row r="664" spans="1:9" ht="15.75" hidden="1">
      <c r="A664" s="834"/>
      <c r="B664" s="203"/>
      <c r="C664" s="842"/>
      <c r="D664" s="842"/>
      <c r="E664" s="835" t="s">
        <v>1006</v>
      </c>
      <c r="F664" s="835"/>
      <c r="G664" s="836"/>
      <c r="H664" s="836"/>
      <c r="I664" s="836"/>
    </row>
    <row r="665" spans="1:9" ht="15.75" hidden="1">
      <c r="A665" s="834">
        <v>2932</v>
      </c>
      <c r="B665" s="203" t="s">
        <v>490</v>
      </c>
      <c r="C665" s="842">
        <v>3</v>
      </c>
      <c r="D665" s="842">
        <v>2</v>
      </c>
      <c r="E665" s="835" t="s">
        <v>509</v>
      </c>
      <c r="F665" s="835"/>
      <c r="G665" s="836"/>
      <c r="H665" s="836"/>
      <c r="I665" s="836"/>
    </row>
    <row r="666" spans="1:9" ht="40.5" hidden="1">
      <c r="A666" s="834"/>
      <c r="B666" s="203"/>
      <c r="C666" s="842"/>
      <c r="D666" s="842"/>
      <c r="E666" s="835" t="s">
        <v>989</v>
      </c>
      <c r="F666" s="835"/>
      <c r="G666" s="836"/>
      <c r="H666" s="836"/>
      <c r="I666" s="836"/>
    </row>
    <row r="667" spans="1:9" ht="15.75" hidden="1">
      <c r="A667" s="834"/>
      <c r="B667" s="203"/>
      <c r="C667" s="842"/>
      <c r="D667" s="842"/>
      <c r="E667" s="835" t="s">
        <v>1006</v>
      </c>
      <c r="F667" s="835"/>
      <c r="G667" s="836"/>
      <c r="H667" s="836"/>
      <c r="I667" s="836"/>
    </row>
    <row r="668" spans="1:9" ht="15.75" hidden="1">
      <c r="A668" s="834"/>
      <c r="B668" s="203"/>
      <c r="C668" s="842"/>
      <c r="D668" s="842"/>
      <c r="E668" s="835" t="s">
        <v>1006</v>
      </c>
      <c r="F668" s="835"/>
      <c r="G668" s="836"/>
      <c r="H668" s="836"/>
      <c r="I668" s="836"/>
    </row>
    <row r="669" spans="1:9" ht="15.75" hidden="1">
      <c r="A669" s="834">
        <v>2940</v>
      </c>
      <c r="B669" s="215" t="s">
        <v>490</v>
      </c>
      <c r="C669" s="829">
        <v>4</v>
      </c>
      <c r="D669" s="829">
        <v>0</v>
      </c>
      <c r="E669" s="837" t="s">
        <v>511</v>
      </c>
      <c r="F669" s="837"/>
      <c r="G669" s="836"/>
      <c r="H669" s="836"/>
      <c r="I669" s="836"/>
    </row>
    <row r="670" spans="1:9" s="841" customFormat="1" ht="0.75" hidden="1" customHeight="1">
      <c r="A670" s="834"/>
      <c r="B670" s="215"/>
      <c r="C670" s="829"/>
      <c r="D670" s="829"/>
      <c r="E670" s="835" t="s">
        <v>194</v>
      </c>
      <c r="F670" s="835"/>
      <c r="G670" s="838"/>
      <c r="H670" s="838"/>
      <c r="I670" s="838"/>
    </row>
    <row r="671" spans="1:9" ht="15.75" hidden="1">
      <c r="A671" s="834">
        <v>2941</v>
      </c>
      <c r="B671" s="203" t="s">
        <v>490</v>
      </c>
      <c r="C671" s="842">
        <v>4</v>
      </c>
      <c r="D671" s="842">
        <v>1</v>
      </c>
      <c r="E671" s="835" t="s">
        <v>513</v>
      </c>
      <c r="F671" s="835"/>
      <c r="G671" s="836"/>
      <c r="H671" s="836"/>
      <c r="I671" s="836"/>
    </row>
    <row r="672" spans="1:9" ht="40.5" hidden="1">
      <c r="A672" s="834"/>
      <c r="B672" s="203"/>
      <c r="C672" s="842"/>
      <c r="D672" s="842"/>
      <c r="E672" s="835" t="s">
        <v>989</v>
      </c>
      <c r="F672" s="835"/>
      <c r="G672" s="836"/>
      <c r="H672" s="836"/>
      <c r="I672" s="836"/>
    </row>
    <row r="673" spans="1:9" ht="15.75" hidden="1">
      <c r="A673" s="834"/>
      <c r="B673" s="203"/>
      <c r="C673" s="842"/>
      <c r="D673" s="842"/>
      <c r="E673" s="835" t="s">
        <v>1006</v>
      </c>
      <c r="F673" s="835"/>
      <c r="G673" s="836"/>
      <c r="H673" s="836"/>
      <c r="I673" s="836"/>
    </row>
    <row r="674" spans="1:9" ht="15.75" hidden="1">
      <c r="A674" s="834"/>
      <c r="B674" s="203"/>
      <c r="C674" s="842"/>
      <c r="D674" s="842"/>
      <c r="E674" s="835" t="s">
        <v>1006</v>
      </c>
      <c r="F674" s="835"/>
      <c r="G674" s="836"/>
      <c r="H674" s="836"/>
      <c r="I674" s="836"/>
    </row>
    <row r="675" spans="1:9" ht="15.75" hidden="1">
      <c r="A675" s="834">
        <v>2942</v>
      </c>
      <c r="B675" s="203" t="s">
        <v>490</v>
      </c>
      <c r="C675" s="842">
        <v>4</v>
      </c>
      <c r="D675" s="842">
        <v>2</v>
      </c>
      <c r="E675" s="835" t="s">
        <v>514</v>
      </c>
      <c r="F675" s="835"/>
      <c r="G675" s="836"/>
      <c r="H675" s="836"/>
      <c r="I675" s="836"/>
    </row>
    <row r="676" spans="1:9" ht="40.5" hidden="1">
      <c r="A676" s="834"/>
      <c r="B676" s="203"/>
      <c r="C676" s="842"/>
      <c r="D676" s="842"/>
      <c r="E676" s="835" t="s">
        <v>989</v>
      </c>
      <c r="F676" s="835"/>
      <c r="G676" s="836"/>
      <c r="H676" s="836"/>
      <c r="I676" s="836"/>
    </row>
    <row r="677" spans="1:9" ht="15.75" hidden="1">
      <c r="A677" s="834"/>
      <c r="B677" s="203"/>
      <c r="C677" s="842"/>
      <c r="D677" s="842"/>
      <c r="E677" s="835" t="s">
        <v>1006</v>
      </c>
      <c r="F677" s="835"/>
      <c r="G677" s="836"/>
      <c r="H677" s="836"/>
      <c r="I677" s="836"/>
    </row>
    <row r="678" spans="1:9" ht="15.75" hidden="1">
      <c r="A678" s="834"/>
      <c r="B678" s="203"/>
      <c r="C678" s="842"/>
      <c r="D678" s="842"/>
      <c r="E678" s="835" t="s">
        <v>1006</v>
      </c>
      <c r="F678" s="835"/>
      <c r="G678" s="836"/>
      <c r="H678" s="836"/>
      <c r="I678" s="836"/>
    </row>
    <row r="679" spans="1:9" ht="15.75" hidden="1">
      <c r="A679" s="834"/>
      <c r="B679" s="203"/>
      <c r="C679" s="842"/>
      <c r="D679" s="842"/>
      <c r="E679" s="835" t="s">
        <v>1001</v>
      </c>
      <c r="F679" s="835">
        <v>4823</v>
      </c>
      <c r="G679" s="836">
        <f>H679+I679</f>
        <v>0</v>
      </c>
      <c r="H679" s="836">
        <f>'[2]yndameny mankap.'!F137</f>
        <v>0</v>
      </c>
      <c r="I679" s="836"/>
    </row>
    <row r="680" spans="1:9" ht="15.75" hidden="1">
      <c r="A680" s="834"/>
      <c r="B680" s="203"/>
      <c r="C680" s="842"/>
      <c r="D680" s="842"/>
      <c r="E680" s="700" t="s">
        <v>898</v>
      </c>
      <c r="F680" s="835">
        <v>5122</v>
      </c>
      <c r="G680" s="836">
        <f>H680+I680</f>
        <v>0</v>
      </c>
      <c r="H680" s="836"/>
      <c r="I680" s="836">
        <f>'[2]yndameny mankap.'!F156</f>
        <v>0</v>
      </c>
    </row>
    <row r="681" spans="1:9" ht="15.75" hidden="1">
      <c r="A681" s="834">
        <v>2940</v>
      </c>
      <c r="B681" s="203" t="s">
        <v>490</v>
      </c>
      <c r="C681" s="842">
        <v>4</v>
      </c>
      <c r="D681" s="842">
        <v>0</v>
      </c>
      <c r="E681" s="866" t="s">
        <v>511</v>
      </c>
      <c r="F681" s="835"/>
      <c r="G681" s="836">
        <f>H681+I681</f>
        <v>0</v>
      </c>
      <c r="H681" s="836">
        <f>H683</f>
        <v>0</v>
      </c>
      <c r="I681" s="836"/>
    </row>
    <row r="682" spans="1:9" ht="15.75" hidden="1">
      <c r="A682" s="834"/>
      <c r="B682" s="203"/>
      <c r="C682" s="842"/>
      <c r="D682" s="842"/>
      <c r="E682" s="849" t="s">
        <v>194</v>
      </c>
      <c r="F682" s="835"/>
      <c r="G682" s="836"/>
      <c r="H682" s="836"/>
      <c r="I682" s="836"/>
    </row>
    <row r="683" spans="1:9" ht="15.75" hidden="1">
      <c r="A683" s="834">
        <v>2941</v>
      </c>
      <c r="B683" s="203" t="s">
        <v>490</v>
      </c>
      <c r="C683" s="842">
        <v>4</v>
      </c>
      <c r="D683" s="842">
        <v>1</v>
      </c>
      <c r="E683" s="867" t="s">
        <v>513</v>
      </c>
      <c r="F683" s="835"/>
      <c r="G683" s="836">
        <f>H683+I683</f>
        <v>0</v>
      </c>
      <c r="H683" s="836">
        <f>H684</f>
        <v>0</v>
      </c>
      <c r="I683" s="836"/>
    </row>
    <row r="684" spans="1:9" ht="15.75" hidden="1">
      <c r="A684" s="834"/>
      <c r="B684" s="203"/>
      <c r="C684" s="842"/>
      <c r="D684" s="842"/>
      <c r="E684" s="849" t="s">
        <v>1044</v>
      </c>
      <c r="F684" s="835">
        <v>4729</v>
      </c>
      <c r="G684" s="836">
        <f>H684+I684</f>
        <v>0</v>
      </c>
      <c r="H684" s="836">
        <f>'[2]barcraguyn krt.'!F127</f>
        <v>0</v>
      </c>
      <c r="I684" s="836"/>
    </row>
    <row r="685" spans="1:9" ht="15.75" hidden="1">
      <c r="A685" s="834"/>
      <c r="B685" s="203"/>
      <c r="C685" s="842"/>
      <c r="D685" s="842"/>
      <c r="E685" s="700" t="s">
        <v>900</v>
      </c>
      <c r="F685" s="835">
        <v>5129</v>
      </c>
      <c r="G685" s="836"/>
      <c r="H685" s="836"/>
      <c r="I685" s="836">
        <f>'[2]yndameny mankap.'!F157</f>
        <v>0</v>
      </c>
    </row>
    <row r="686" spans="1:9" ht="15" customHeight="1">
      <c r="A686" s="834">
        <v>2950</v>
      </c>
      <c r="B686" s="215" t="s">
        <v>490</v>
      </c>
      <c r="C686" s="829">
        <v>5</v>
      </c>
      <c r="D686" s="829">
        <v>0</v>
      </c>
      <c r="E686" s="837" t="s">
        <v>516</v>
      </c>
      <c r="F686" s="837"/>
      <c r="G686" s="836">
        <f t="shared" ref="G686:G697" si="6">H686+I686</f>
        <v>82961.399999999994</v>
      </c>
      <c r="H686" s="836">
        <f>H688+H700</f>
        <v>82961.399999999994</v>
      </c>
      <c r="I686" s="843">
        <f>I688+I700</f>
        <v>0</v>
      </c>
    </row>
    <row r="687" spans="1:9" s="841" customFormat="1" ht="14.25" customHeight="1">
      <c r="A687" s="834"/>
      <c r="B687" s="215"/>
      <c r="C687" s="829"/>
      <c r="D687" s="829"/>
      <c r="E687" s="835" t="s">
        <v>194</v>
      </c>
      <c r="F687" s="835"/>
      <c r="G687" s="838"/>
      <c r="H687" s="838"/>
      <c r="I687" s="839"/>
    </row>
    <row r="688" spans="1:9" ht="13.5" customHeight="1">
      <c r="A688" s="834">
        <v>2951</v>
      </c>
      <c r="B688" s="203" t="s">
        <v>490</v>
      </c>
      <c r="C688" s="842">
        <v>5</v>
      </c>
      <c r="D688" s="842">
        <v>1</v>
      </c>
      <c r="E688" s="835" t="s">
        <v>519</v>
      </c>
      <c r="F688" s="835"/>
      <c r="G688" s="836">
        <f t="shared" si="6"/>
        <v>82961.399999999994</v>
      </c>
      <c r="H688" s="836">
        <f>H690+H691+H692+H693+H694+H695+H696+H697+H699+H722+H698</f>
        <v>82961.399999999994</v>
      </c>
      <c r="I688" s="843">
        <f>I699</f>
        <v>0</v>
      </c>
    </row>
    <row r="689" spans="1:9" ht="18.75" customHeight="1">
      <c r="A689" s="834"/>
      <c r="B689" s="203"/>
      <c r="C689" s="842"/>
      <c r="D689" s="842"/>
      <c r="E689" s="849" t="s">
        <v>989</v>
      </c>
      <c r="F689" s="835"/>
      <c r="G689" s="836"/>
      <c r="H689" s="836"/>
      <c r="I689" s="836"/>
    </row>
    <row r="690" spans="1:9" ht="27" hidden="1">
      <c r="A690" s="834"/>
      <c r="B690" s="203"/>
      <c r="C690" s="842"/>
      <c r="D690" s="842"/>
      <c r="E690" s="835" t="s">
        <v>699</v>
      </c>
      <c r="F690" s="835"/>
      <c r="G690" s="836">
        <f t="shared" si="6"/>
        <v>0</v>
      </c>
      <c r="H690" s="836"/>
      <c r="I690" s="836"/>
    </row>
    <row r="691" spans="1:9" ht="15.75" hidden="1">
      <c r="A691" s="834"/>
      <c r="B691" s="203"/>
      <c r="C691" s="842"/>
      <c r="D691" s="842"/>
      <c r="E691" s="835" t="s">
        <v>1008</v>
      </c>
      <c r="F691" s="835"/>
      <c r="G691" s="836">
        <f t="shared" si="6"/>
        <v>0</v>
      </c>
      <c r="H691" s="836"/>
      <c r="I691" s="836"/>
    </row>
    <row r="692" spans="1:9" ht="15.75" hidden="1">
      <c r="A692" s="834"/>
      <c r="B692" s="203"/>
      <c r="C692" s="842"/>
      <c r="D692" s="842"/>
      <c r="E692" s="844" t="s">
        <v>1045</v>
      </c>
      <c r="F692" s="844"/>
      <c r="G692" s="836">
        <f t="shared" si="6"/>
        <v>0</v>
      </c>
      <c r="H692" s="836"/>
      <c r="I692" s="836"/>
    </row>
    <row r="693" spans="1:9" ht="15.75" hidden="1">
      <c r="A693" s="834"/>
      <c r="B693" s="203"/>
      <c r="C693" s="842"/>
      <c r="D693" s="842"/>
      <c r="E693" s="835" t="s">
        <v>728</v>
      </c>
      <c r="F693" s="835"/>
      <c r="G693" s="836">
        <f t="shared" si="6"/>
        <v>0</v>
      </c>
      <c r="H693" s="836"/>
      <c r="I693" s="836"/>
    </row>
    <row r="694" spans="1:9" ht="15.75" hidden="1">
      <c r="A694" s="834"/>
      <c r="B694" s="203"/>
      <c r="C694" s="842"/>
      <c r="D694" s="842"/>
      <c r="E694" s="835" t="s">
        <v>758</v>
      </c>
      <c r="F694" s="835"/>
      <c r="G694" s="836">
        <f t="shared" si="6"/>
        <v>0</v>
      </c>
      <c r="H694" s="836"/>
      <c r="I694" s="836"/>
    </row>
    <row r="695" spans="1:9" ht="15.75" hidden="1">
      <c r="A695" s="834"/>
      <c r="B695" s="203"/>
      <c r="C695" s="842"/>
      <c r="D695" s="842"/>
      <c r="E695" s="835" t="s">
        <v>770</v>
      </c>
      <c r="F695" s="835"/>
      <c r="G695" s="836">
        <f t="shared" si="6"/>
        <v>0</v>
      </c>
      <c r="H695" s="836"/>
      <c r="I695" s="836"/>
    </row>
    <row r="696" spans="1:9" ht="15.75" hidden="1">
      <c r="A696" s="834"/>
      <c r="B696" s="203"/>
      <c r="C696" s="842"/>
      <c r="D696" s="842"/>
      <c r="E696" s="835" t="s">
        <v>772</v>
      </c>
      <c r="F696" s="835"/>
      <c r="G696" s="836">
        <f t="shared" si="6"/>
        <v>0</v>
      </c>
      <c r="H696" s="836"/>
      <c r="I696" s="836"/>
    </row>
    <row r="697" spans="1:9" ht="27.75" customHeight="1">
      <c r="A697" s="834"/>
      <c r="B697" s="203"/>
      <c r="C697" s="842"/>
      <c r="D697" s="842"/>
      <c r="E697" s="835" t="s">
        <v>1010</v>
      </c>
      <c r="F697" s="835">
        <v>4637</v>
      </c>
      <c r="G697" s="836">
        <f t="shared" si="6"/>
        <v>82469.5</v>
      </c>
      <c r="H697" s="836">
        <f>'[2]yndam arvest erash'!F104</f>
        <v>82469.5</v>
      </c>
      <c r="I697" s="836"/>
    </row>
    <row r="698" spans="1:9" ht="27.75" customHeight="1">
      <c r="A698" s="834"/>
      <c r="B698" s="203"/>
      <c r="C698" s="842"/>
      <c r="D698" s="842"/>
      <c r="E698" s="701" t="s">
        <v>828</v>
      </c>
      <c r="F698" s="835">
        <v>4655</v>
      </c>
      <c r="G698" s="843">
        <f>H698</f>
        <v>491.9</v>
      </c>
      <c r="H698" s="843">
        <f>'[2]yndam arvest erash'!F111</f>
        <v>491.9</v>
      </c>
      <c r="I698" s="836"/>
    </row>
    <row r="699" spans="1:9" ht="15.75" customHeight="1">
      <c r="A699" s="834"/>
      <c r="B699" s="203"/>
      <c r="C699" s="842"/>
      <c r="D699" s="842"/>
      <c r="E699" s="835" t="s">
        <v>1005</v>
      </c>
      <c r="F699" s="835">
        <v>5113</v>
      </c>
      <c r="G699" s="836">
        <f>H699+I699</f>
        <v>0</v>
      </c>
      <c r="H699" s="836">
        <f>'[2]yndam arvest erash'!F137</f>
        <v>0</v>
      </c>
      <c r="I699" s="836">
        <f>[2]marzadproc!F154</f>
        <v>0</v>
      </c>
    </row>
    <row r="700" spans="1:9" ht="9.75" hidden="1" customHeight="1">
      <c r="A700" s="834">
        <v>2952</v>
      </c>
      <c r="B700" s="203" t="s">
        <v>490</v>
      </c>
      <c r="C700" s="842">
        <v>5</v>
      </c>
      <c r="D700" s="842">
        <v>2</v>
      </c>
      <c r="E700" s="835" t="s">
        <v>520</v>
      </c>
      <c r="F700" s="835"/>
      <c r="G700" s="836"/>
      <c r="H700" s="836"/>
      <c r="I700" s="836"/>
    </row>
    <row r="701" spans="1:9" ht="9.75" hidden="1" customHeight="1">
      <c r="A701" s="834"/>
      <c r="B701" s="203"/>
      <c r="C701" s="842"/>
      <c r="D701" s="842"/>
      <c r="E701" s="835" t="s">
        <v>989</v>
      </c>
      <c r="F701" s="835"/>
      <c r="G701" s="836"/>
      <c r="H701" s="836"/>
      <c r="I701" s="836"/>
    </row>
    <row r="702" spans="1:9" ht="9.75" hidden="1" customHeight="1">
      <c r="A702" s="834"/>
      <c r="B702" s="203"/>
      <c r="C702" s="842"/>
      <c r="D702" s="842"/>
      <c r="E702" s="835" t="s">
        <v>1006</v>
      </c>
      <c r="F702" s="835"/>
      <c r="G702" s="836"/>
      <c r="H702" s="836"/>
      <c r="I702" s="836"/>
    </row>
    <row r="703" spans="1:9" ht="9.75" hidden="1" customHeight="1">
      <c r="A703" s="834"/>
      <c r="B703" s="203"/>
      <c r="C703" s="842"/>
      <c r="D703" s="842"/>
      <c r="E703" s="835" t="s">
        <v>1006</v>
      </c>
      <c r="F703" s="835"/>
      <c r="G703" s="836"/>
      <c r="H703" s="836"/>
      <c r="I703" s="836"/>
    </row>
    <row r="704" spans="1:9" ht="9.75" hidden="1" customHeight="1">
      <c r="A704" s="834">
        <v>2960</v>
      </c>
      <c r="B704" s="215" t="s">
        <v>490</v>
      </c>
      <c r="C704" s="829">
        <v>6</v>
      </c>
      <c r="D704" s="829">
        <v>0</v>
      </c>
      <c r="E704" s="837" t="s">
        <v>521</v>
      </c>
      <c r="F704" s="837"/>
      <c r="G704" s="836"/>
      <c r="H704" s="836"/>
      <c r="I704" s="836"/>
    </row>
    <row r="705" spans="1:9" s="841" customFormat="1" ht="9.75" hidden="1" customHeight="1">
      <c r="A705" s="834"/>
      <c r="B705" s="215"/>
      <c r="C705" s="829"/>
      <c r="D705" s="829"/>
      <c r="E705" s="835" t="s">
        <v>194</v>
      </c>
      <c r="F705" s="835"/>
      <c r="G705" s="838"/>
      <c r="H705" s="838"/>
      <c r="I705" s="838"/>
    </row>
    <row r="706" spans="1:9" ht="9.75" hidden="1" customHeight="1">
      <c r="A706" s="834">
        <v>2961</v>
      </c>
      <c r="B706" s="203" t="s">
        <v>490</v>
      </c>
      <c r="C706" s="842">
        <v>6</v>
      </c>
      <c r="D706" s="842">
        <v>1</v>
      </c>
      <c r="E706" s="835" t="s">
        <v>521</v>
      </c>
      <c r="F706" s="835"/>
      <c r="G706" s="836"/>
      <c r="H706" s="836"/>
      <c r="I706" s="836"/>
    </row>
    <row r="707" spans="1:9" ht="9.75" hidden="1" customHeight="1">
      <c r="A707" s="834"/>
      <c r="B707" s="203"/>
      <c r="C707" s="842"/>
      <c r="D707" s="842"/>
      <c r="E707" s="835" t="s">
        <v>989</v>
      </c>
      <c r="F707" s="835"/>
      <c r="G707" s="836"/>
      <c r="H707" s="836"/>
      <c r="I707" s="836"/>
    </row>
    <row r="708" spans="1:9" ht="9.75" hidden="1" customHeight="1">
      <c r="A708" s="834"/>
      <c r="B708" s="203"/>
      <c r="C708" s="842"/>
      <c r="D708" s="842"/>
      <c r="E708" s="835" t="s">
        <v>1006</v>
      </c>
      <c r="F708" s="835"/>
      <c r="G708" s="836"/>
      <c r="H708" s="836"/>
      <c r="I708" s="836"/>
    </row>
    <row r="709" spans="1:9" ht="9.75" hidden="1" customHeight="1">
      <c r="A709" s="834"/>
      <c r="B709" s="203"/>
      <c r="C709" s="842"/>
      <c r="D709" s="842"/>
      <c r="E709" s="835" t="s">
        <v>1006</v>
      </c>
      <c r="F709" s="835"/>
      <c r="G709" s="836"/>
      <c r="H709" s="836"/>
      <c r="I709" s="836"/>
    </row>
    <row r="710" spans="1:9" ht="9.75" hidden="1" customHeight="1">
      <c r="A710" s="834">
        <v>2970</v>
      </c>
      <c r="B710" s="215" t="s">
        <v>490</v>
      </c>
      <c r="C710" s="829">
        <v>7</v>
      </c>
      <c r="D710" s="829">
        <v>0</v>
      </c>
      <c r="E710" s="837" t="s">
        <v>524</v>
      </c>
      <c r="F710" s="837"/>
      <c r="G710" s="836"/>
      <c r="H710" s="836"/>
      <c r="I710" s="836"/>
    </row>
    <row r="711" spans="1:9" s="841" customFormat="1" ht="9.75" hidden="1" customHeight="1">
      <c r="A711" s="834"/>
      <c r="B711" s="215"/>
      <c r="C711" s="829"/>
      <c r="D711" s="829"/>
      <c r="E711" s="835" t="s">
        <v>194</v>
      </c>
      <c r="F711" s="835"/>
      <c r="G711" s="838"/>
      <c r="H711" s="838"/>
      <c r="I711" s="838"/>
    </row>
    <row r="712" spans="1:9" ht="9.75" hidden="1" customHeight="1">
      <c r="A712" s="834">
        <v>2971</v>
      </c>
      <c r="B712" s="203" t="s">
        <v>490</v>
      </c>
      <c r="C712" s="842">
        <v>7</v>
      </c>
      <c r="D712" s="842">
        <v>1</v>
      </c>
      <c r="E712" s="835" t="s">
        <v>524</v>
      </c>
      <c r="F712" s="835"/>
      <c r="G712" s="836"/>
      <c r="H712" s="836"/>
      <c r="I712" s="836"/>
    </row>
    <row r="713" spans="1:9" ht="9.75" hidden="1" customHeight="1">
      <c r="A713" s="834"/>
      <c r="B713" s="203"/>
      <c r="C713" s="842"/>
      <c r="D713" s="842"/>
      <c r="E713" s="835" t="s">
        <v>989</v>
      </c>
      <c r="F713" s="835"/>
      <c r="G713" s="836"/>
      <c r="H713" s="836"/>
      <c r="I713" s="836"/>
    </row>
    <row r="714" spans="1:9" ht="9.75" hidden="1" customHeight="1">
      <c r="A714" s="834"/>
      <c r="B714" s="203"/>
      <c r="C714" s="842"/>
      <c r="D714" s="842"/>
      <c r="E714" s="835" t="s">
        <v>1006</v>
      </c>
      <c r="F714" s="835"/>
      <c r="G714" s="836"/>
      <c r="H714" s="836"/>
      <c r="I714" s="836"/>
    </row>
    <row r="715" spans="1:9" ht="9.75" hidden="1" customHeight="1">
      <c r="A715" s="834"/>
      <c r="B715" s="203"/>
      <c r="C715" s="842"/>
      <c r="D715" s="842"/>
      <c r="E715" s="835" t="s">
        <v>1006</v>
      </c>
      <c r="F715" s="835"/>
      <c r="G715" s="836"/>
      <c r="H715" s="836"/>
      <c r="I715" s="836"/>
    </row>
    <row r="716" spans="1:9" ht="9.75" hidden="1" customHeight="1">
      <c r="A716" s="834">
        <v>2980</v>
      </c>
      <c r="B716" s="215" t="s">
        <v>490</v>
      </c>
      <c r="C716" s="829">
        <v>8</v>
      </c>
      <c r="D716" s="829">
        <v>0</v>
      </c>
      <c r="E716" s="837" t="s">
        <v>527</v>
      </c>
      <c r="F716" s="837"/>
      <c r="G716" s="836"/>
      <c r="H716" s="836"/>
      <c r="I716" s="836"/>
    </row>
    <row r="717" spans="1:9" s="841" customFormat="1" ht="9.75" hidden="1" customHeight="1">
      <c r="A717" s="834"/>
      <c r="B717" s="215"/>
      <c r="C717" s="829"/>
      <c r="D717" s="829"/>
      <c r="E717" s="835" t="s">
        <v>194</v>
      </c>
      <c r="F717" s="835"/>
      <c r="G717" s="838"/>
      <c r="H717" s="838"/>
      <c r="I717" s="838"/>
    </row>
    <row r="718" spans="1:9" ht="9.75" hidden="1" customHeight="1">
      <c r="A718" s="834">
        <v>2981</v>
      </c>
      <c r="B718" s="203" t="s">
        <v>490</v>
      </c>
      <c r="C718" s="842">
        <v>8</v>
      </c>
      <c r="D718" s="842">
        <v>1</v>
      </c>
      <c r="E718" s="835" t="s">
        <v>527</v>
      </c>
      <c r="F718" s="835"/>
      <c r="G718" s="836"/>
      <c r="H718" s="836"/>
      <c r="I718" s="836"/>
    </row>
    <row r="719" spans="1:9" ht="9.75" hidden="1" customHeight="1">
      <c r="A719" s="834"/>
      <c r="B719" s="203"/>
      <c r="C719" s="842"/>
      <c r="D719" s="842"/>
      <c r="E719" s="835" t="s">
        <v>989</v>
      </c>
      <c r="F719" s="835"/>
      <c r="G719" s="836"/>
      <c r="H719" s="836"/>
      <c r="I719" s="836"/>
    </row>
    <row r="720" spans="1:9" ht="7.5" customHeight="1">
      <c r="A720" s="834"/>
      <c r="B720" s="203"/>
      <c r="C720" s="842"/>
      <c r="D720" s="842"/>
      <c r="E720" s="835" t="s">
        <v>1006</v>
      </c>
      <c r="F720" s="835"/>
      <c r="G720" s="836"/>
      <c r="H720" s="836"/>
      <c r="I720" s="836"/>
    </row>
    <row r="721" spans="1:9" ht="9.75" customHeight="1">
      <c r="A721" s="834"/>
      <c r="B721" s="203"/>
      <c r="C721" s="842"/>
      <c r="D721" s="842"/>
      <c r="E721" s="835" t="s">
        <v>1006</v>
      </c>
      <c r="F721" s="835"/>
      <c r="G721" s="836"/>
      <c r="H721" s="836"/>
      <c r="I721" s="836"/>
    </row>
    <row r="722" spans="1:9" ht="18.75" customHeight="1">
      <c r="A722" s="834"/>
      <c r="B722" s="203"/>
      <c r="C722" s="842"/>
      <c r="D722" s="842"/>
      <c r="E722" s="835" t="s">
        <v>1011</v>
      </c>
      <c r="F722" s="835">
        <v>4657</v>
      </c>
      <c r="G722" s="836">
        <f>H722+I722</f>
        <v>0</v>
      </c>
      <c r="H722" s="836">
        <f>'[2]yndam arvest erash'!F113</f>
        <v>0</v>
      </c>
      <c r="I722" s="836"/>
    </row>
    <row r="723" spans="1:9" s="832" customFormat="1" ht="39" customHeight="1">
      <c r="A723" s="828">
        <v>3000</v>
      </c>
      <c r="B723" s="215" t="s">
        <v>529</v>
      </c>
      <c r="C723" s="829">
        <v>0</v>
      </c>
      <c r="D723" s="829">
        <v>0</v>
      </c>
      <c r="E723" s="830" t="s">
        <v>1046</v>
      </c>
      <c r="F723" s="830"/>
      <c r="G723" s="843">
        <f>H723+I723</f>
        <v>4900</v>
      </c>
      <c r="H723" s="858">
        <f>H725+H735+H741+H744+H750+H756+H762+H770+H774</f>
        <v>4900</v>
      </c>
      <c r="I723" s="858">
        <f>I725+I735+I741+I744+I750+I756+I762+I770+I774</f>
        <v>0</v>
      </c>
    </row>
    <row r="724" spans="1:9" ht="11.25" customHeight="1">
      <c r="A724" s="834"/>
      <c r="B724" s="215"/>
      <c r="C724" s="829"/>
      <c r="D724" s="829"/>
      <c r="E724" s="835" t="s">
        <v>191</v>
      </c>
      <c r="F724" s="835"/>
      <c r="G724" s="843"/>
      <c r="H724" s="843"/>
      <c r="I724" s="843"/>
    </row>
    <row r="725" spans="1:9" ht="15.75" hidden="1">
      <c r="A725" s="834">
        <v>3010</v>
      </c>
      <c r="B725" s="215" t="s">
        <v>529</v>
      </c>
      <c r="C725" s="829">
        <v>1</v>
      </c>
      <c r="D725" s="829">
        <v>0</v>
      </c>
      <c r="E725" s="837" t="s">
        <v>533</v>
      </c>
      <c r="F725" s="837"/>
      <c r="G725" s="843">
        <f>H725+I725</f>
        <v>0</v>
      </c>
      <c r="H725" s="843">
        <f>H727+H731</f>
        <v>0</v>
      </c>
      <c r="I725" s="843"/>
    </row>
    <row r="726" spans="1:9" s="841" customFormat="1" ht="10.5" hidden="1" customHeight="1">
      <c r="A726" s="834"/>
      <c r="B726" s="215"/>
      <c r="C726" s="829"/>
      <c r="D726" s="829"/>
      <c r="E726" s="835" t="s">
        <v>194</v>
      </c>
      <c r="F726" s="835"/>
      <c r="G726" s="839"/>
      <c r="H726" s="839"/>
      <c r="I726" s="839"/>
    </row>
    <row r="727" spans="1:9" ht="15.75" hidden="1">
      <c r="A727" s="834">
        <v>3011</v>
      </c>
      <c r="B727" s="203" t="s">
        <v>529</v>
      </c>
      <c r="C727" s="842">
        <v>1</v>
      </c>
      <c r="D727" s="842">
        <v>1</v>
      </c>
      <c r="E727" s="835" t="s">
        <v>535</v>
      </c>
      <c r="F727" s="835"/>
      <c r="G727" s="843"/>
      <c r="H727" s="843"/>
      <c r="I727" s="843"/>
    </row>
    <row r="728" spans="1:9" ht="40.5" hidden="1">
      <c r="A728" s="834"/>
      <c r="B728" s="203"/>
      <c r="C728" s="842"/>
      <c r="D728" s="842"/>
      <c r="E728" s="835" t="s">
        <v>989</v>
      </c>
      <c r="F728" s="835"/>
      <c r="G728" s="843"/>
      <c r="H728" s="843"/>
      <c r="I728" s="843"/>
    </row>
    <row r="729" spans="1:9" ht="15.75" hidden="1">
      <c r="A729" s="834"/>
      <c r="B729" s="203"/>
      <c r="C729" s="842"/>
      <c r="D729" s="842"/>
      <c r="E729" s="835" t="s">
        <v>1006</v>
      </c>
      <c r="F729" s="835"/>
      <c r="G729" s="843"/>
      <c r="H729" s="843"/>
      <c r="I729" s="843"/>
    </row>
    <row r="730" spans="1:9" ht="15.75" hidden="1">
      <c r="A730" s="834"/>
      <c r="B730" s="203"/>
      <c r="C730" s="842"/>
      <c r="D730" s="842"/>
      <c r="E730" s="835" t="s">
        <v>1006</v>
      </c>
      <c r="F730" s="835"/>
      <c r="G730" s="843"/>
      <c r="H730" s="843"/>
      <c r="I730" s="843"/>
    </row>
    <row r="731" spans="1:9" ht="15.75" hidden="1">
      <c r="A731" s="834">
        <v>3012</v>
      </c>
      <c r="B731" s="203" t="s">
        <v>529</v>
      </c>
      <c r="C731" s="842">
        <v>1</v>
      </c>
      <c r="D731" s="842">
        <v>2</v>
      </c>
      <c r="E731" s="835" t="s">
        <v>536</v>
      </c>
      <c r="F731" s="835"/>
      <c r="G731" s="843"/>
      <c r="H731" s="843"/>
      <c r="I731" s="843"/>
    </row>
    <row r="732" spans="1:9" ht="40.5" hidden="1">
      <c r="A732" s="834"/>
      <c r="B732" s="203"/>
      <c r="C732" s="842"/>
      <c r="D732" s="842"/>
      <c r="E732" s="835" t="s">
        <v>989</v>
      </c>
      <c r="F732" s="835"/>
      <c r="G732" s="843"/>
      <c r="H732" s="843"/>
      <c r="I732" s="843"/>
    </row>
    <row r="733" spans="1:9" ht="15.75" hidden="1">
      <c r="A733" s="834"/>
      <c r="B733" s="203"/>
      <c r="C733" s="842"/>
      <c r="D733" s="842"/>
      <c r="E733" s="835" t="s">
        <v>1006</v>
      </c>
      <c r="F733" s="835"/>
      <c r="G733" s="843"/>
      <c r="H733" s="843"/>
      <c r="I733" s="843"/>
    </row>
    <row r="734" spans="1:9" ht="15.75" hidden="1">
      <c r="A734" s="834"/>
      <c r="B734" s="203"/>
      <c r="C734" s="842"/>
      <c r="D734" s="842"/>
      <c r="E734" s="835" t="s">
        <v>1006</v>
      </c>
      <c r="F734" s="835"/>
      <c r="G734" s="843"/>
      <c r="H734" s="843"/>
      <c r="I734" s="843"/>
    </row>
    <row r="735" spans="1:9" ht="15" hidden="1" customHeight="1">
      <c r="A735" s="834">
        <v>3020</v>
      </c>
      <c r="B735" s="215" t="s">
        <v>529</v>
      </c>
      <c r="C735" s="829">
        <v>2</v>
      </c>
      <c r="D735" s="829">
        <v>0</v>
      </c>
      <c r="E735" s="837" t="s">
        <v>538</v>
      </c>
      <c r="F735" s="837"/>
      <c r="G735" s="843">
        <f>H735+I735</f>
        <v>0</v>
      </c>
      <c r="H735" s="843">
        <f>H737</f>
        <v>0</v>
      </c>
      <c r="I735" s="843"/>
    </row>
    <row r="736" spans="1:9" s="841" customFormat="1" ht="10.5" hidden="1" customHeight="1">
      <c r="A736" s="834"/>
      <c r="B736" s="215"/>
      <c r="C736" s="829"/>
      <c r="D736" s="829"/>
      <c r="E736" s="835" t="s">
        <v>194</v>
      </c>
      <c r="F736" s="835"/>
      <c r="G736" s="839"/>
      <c r="H736" s="839"/>
      <c r="I736" s="839"/>
    </row>
    <row r="737" spans="1:9" ht="15.75" hidden="1">
      <c r="A737" s="834">
        <v>3021</v>
      </c>
      <c r="B737" s="203" t="s">
        <v>529</v>
      </c>
      <c r="C737" s="842">
        <v>2</v>
      </c>
      <c r="D737" s="842">
        <v>1</v>
      </c>
      <c r="E737" s="835" t="s">
        <v>538</v>
      </c>
      <c r="F737" s="835"/>
      <c r="G737" s="843"/>
      <c r="H737" s="843"/>
      <c r="I737" s="843"/>
    </row>
    <row r="738" spans="1:9" ht="40.5" hidden="1">
      <c r="A738" s="834"/>
      <c r="B738" s="203"/>
      <c r="C738" s="842"/>
      <c r="D738" s="842"/>
      <c r="E738" s="835" t="s">
        <v>989</v>
      </c>
      <c r="F738" s="835"/>
      <c r="G738" s="843"/>
      <c r="H738" s="843"/>
      <c r="I738" s="843"/>
    </row>
    <row r="739" spans="1:9" ht="15.75" hidden="1">
      <c r="A739" s="834"/>
      <c r="B739" s="203"/>
      <c r="C739" s="842"/>
      <c r="D739" s="842"/>
      <c r="E739" s="835" t="s">
        <v>1006</v>
      </c>
      <c r="F739" s="835"/>
      <c r="G739" s="843"/>
      <c r="H739" s="843"/>
      <c r="I739" s="843"/>
    </row>
    <row r="740" spans="1:9" ht="15.75" hidden="1">
      <c r="A740" s="834"/>
      <c r="B740" s="203"/>
      <c r="C740" s="842"/>
      <c r="D740" s="842"/>
      <c r="E740" s="835" t="s">
        <v>1006</v>
      </c>
      <c r="F740" s="835"/>
      <c r="G740" s="843"/>
      <c r="H740" s="843"/>
      <c r="I740" s="843"/>
    </row>
    <row r="741" spans="1:9" ht="15.75" hidden="1">
      <c r="A741" s="834">
        <v>3030</v>
      </c>
      <c r="B741" s="215" t="s">
        <v>529</v>
      </c>
      <c r="C741" s="829">
        <v>3</v>
      </c>
      <c r="D741" s="829">
        <v>0</v>
      </c>
      <c r="E741" s="837" t="s">
        <v>541</v>
      </c>
      <c r="F741" s="837"/>
      <c r="G741" s="843">
        <f>H741+I741</f>
        <v>0</v>
      </c>
      <c r="H741" s="843">
        <f>H743</f>
        <v>0</v>
      </c>
      <c r="I741" s="843"/>
    </row>
    <row r="742" spans="1:9" s="841" customFormat="1" ht="10.5" hidden="1" customHeight="1">
      <c r="A742" s="834"/>
      <c r="B742" s="215"/>
      <c r="C742" s="829"/>
      <c r="D742" s="829"/>
      <c r="E742" s="835" t="s">
        <v>194</v>
      </c>
      <c r="F742" s="835"/>
      <c r="G742" s="839"/>
      <c r="H742" s="839"/>
      <c r="I742" s="839"/>
    </row>
    <row r="743" spans="1:9" s="841" customFormat="1" ht="10.5" hidden="1" customHeight="1">
      <c r="A743" s="834">
        <v>3031</v>
      </c>
      <c r="B743" s="203" t="s">
        <v>529</v>
      </c>
      <c r="C743" s="842">
        <v>3</v>
      </c>
      <c r="D743" s="842">
        <v>1</v>
      </c>
      <c r="E743" s="835" t="s">
        <v>541</v>
      </c>
      <c r="F743" s="835"/>
      <c r="G743" s="839"/>
      <c r="H743" s="839"/>
      <c r="I743" s="839"/>
    </row>
    <row r="744" spans="1:9" ht="15.75" hidden="1">
      <c r="A744" s="834">
        <v>3040</v>
      </c>
      <c r="B744" s="215" t="s">
        <v>529</v>
      </c>
      <c r="C744" s="829">
        <v>4</v>
      </c>
      <c r="D744" s="829">
        <v>0</v>
      </c>
      <c r="E744" s="837" t="s">
        <v>544</v>
      </c>
      <c r="F744" s="837"/>
      <c r="G744" s="843">
        <f>H744+I744</f>
        <v>0</v>
      </c>
      <c r="H744" s="843">
        <f>H746</f>
        <v>0</v>
      </c>
      <c r="I744" s="843"/>
    </row>
    <row r="745" spans="1:9" s="841" customFormat="1" ht="10.5" hidden="1" customHeight="1">
      <c r="A745" s="834"/>
      <c r="B745" s="215"/>
      <c r="C745" s="829"/>
      <c r="D745" s="829"/>
      <c r="E745" s="835" t="s">
        <v>194</v>
      </c>
      <c r="F745" s="835"/>
      <c r="G745" s="839"/>
      <c r="H745" s="839"/>
      <c r="I745" s="839"/>
    </row>
    <row r="746" spans="1:9" ht="15.75" hidden="1">
      <c r="A746" s="834">
        <v>3041</v>
      </c>
      <c r="B746" s="203" t="s">
        <v>529</v>
      </c>
      <c r="C746" s="842">
        <v>4</v>
      </c>
      <c r="D746" s="842">
        <v>1</v>
      </c>
      <c r="E746" s="835" t="s">
        <v>544</v>
      </c>
      <c r="F746" s="835"/>
      <c r="G746" s="843"/>
      <c r="H746" s="843"/>
      <c r="I746" s="843"/>
    </row>
    <row r="747" spans="1:9" ht="40.5" hidden="1">
      <c r="A747" s="834"/>
      <c r="B747" s="203"/>
      <c r="C747" s="842"/>
      <c r="D747" s="842"/>
      <c r="E747" s="835" t="s">
        <v>989</v>
      </c>
      <c r="F747" s="835"/>
      <c r="G747" s="843"/>
      <c r="H747" s="843"/>
      <c r="I747" s="843"/>
    </row>
    <row r="748" spans="1:9" ht="15.75" hidden="1">
      <c r="A748" s="834"/>
      <c r="B748" s="203"/>
      <c r="C748" s="842"/>
      <c r="D748" s="842"/>
      <c r="E748" s="835" t="s">
        <v>1006</v>
      </c>
      <c r="F748" s="835"/>
      <c r="G748" s="843"/>
      <c r="H748" s="843"/>
      <c r="I748" s="843"/>
    </row>
    <row r="749" spans="1:9" ht="15.75" hidden="1">
      <c r="A749" s="834"/>
      <c r="B749" s="203"/>
      <c r="C749" s="842"/>
      <c r="D749" s="842"/>
      <c r="E749" s="835" t="s">
        <v>1006</v>
      </c>
      <c r="F749" s="835"/>
      <c r="G749" s="843"/>
      <c r="H749" s="843"/>
      <c r="I749" s="843"/>
    </row>
    <row r="750" spans="1:9" ht="15.75" hidden="1">
      <c r="A750" s="834">
        <v>3050</v>
      </c>
      <c r="B750" s="215" t="s">
        <v>529</v>
      </c>
      <c r="C750" s="829">
        <v>5</v>
      </c>
      <c r="D750" s="829">
        <v>0</v>
      </c>
      <c r="E750" s="837" t="s">
        <v>546</v>
      </c>
      <c r="F750" s="837"/>
      <c r="G750" s="843">
        <f>H750+I750</f>
        <v>0</v>
      </c>
      <c r="H750" s="843">
        <f>H752</f>
        <v>0</v>
      </c>
      <c r="I750" s="843"/>
    </row>
    <row r="751" spans="1:9" s="841" customFormat="1" ht="10.5" hidden="1" customHeight="1">
      <c r="A751" s="834"/>
      <c r="B751" s="215"/>
      <c r="C751" s="829"/>
      <c r="D751" s="829"/>
      <c r="E751" s="835" t="s">
        <v>194</v>
      </c>
      <c r="F751" s="835"/>
      <c r="G751" s="839"/>
      <c r="H751" s="839"/>
      <c r="I751" s="839"/>
    </row>
    <row r="752" spans="1:9" ht="15.75" hidden="1">
      <c r="A752" s="834">
        <v>3051</v>
      </c>
      <c r="B752" s="203" t="s">
        <v>529</v>
      </c>
      <c r="C752" s="842">
        <v>5</v>
      </c>
      <c r="D752" s="842">
        <v>1</v>
      </c>
      <c r="E752" s="835" t="s">
        <v>546</v>
      </c>
      <c r="F752" s="835"/>
      <c r="G752" s="843"/>
      <c r="H752" s="843"/>
      <c r="I752" s="843"/>
    </row>
    <row r="753" spans="1:11" ht="13.5" hidden="1" customHeight="1">
      <c r="A753" s="834"/>
      <c r="B753" s="203"/>
      <c r="C753" s="842"/>
      <c r="D753" s="842"/>
      <c r="E753" s="835" t="s">
        <v>989</v>
      </c>
      <c r="F753" s="835"/>
      <c r="G753" s="843"/>
      <c r="H753" s="843"/>
      <c r="I753" s="843"/>
    </row>
    <row r="754" spans="1:11" ht="15.75" hidden="1">
      <c r="A754" s="834"/>
      <c r="B754" s="203"/>
      <c r="C754" s="842"/>
      <c r="D754" s="842"/>
      <c r="E754" s="835" t="s">
        <v>1006</v>
      </c>
      <c r="F754" s="835"/>
      <c r="G754" s="843"/>
      <c r="H754" s="843"/>
      <c r="I754" s="843"/>
    </row>
    <row r="755" spans="1:11" ht="15.75" hidden="1">
      <c r="A755" s="834"/>
      <c r="B755" s="203"/>
      <c r="C755" s="842"/>
      <c r="D755" s="842"/>
      <c r="E755" s="835" t="s">
        <v>1006</v>
      </c>
      <c r="F755" s="835"/>
      <c r="G755" s="843"/>
      <c r="H755" s="843"/>
      <c r="I755" s="843"/>
    </row>
    <row r="756" spans="1:11" ht="15.75" hidden="1">
      <c r="A756" s="834">
        <v>3060</v>
      </c>
      <c r="B756" s="215" t="s">
        <v>529</v>
      </c>
      <c r="C756" s="829">
        <v>6</v>
      </c>
      <c r="D756" s="829">
        <v>0</v>
      </c>
      <c r="E756" s="837" t="s">
        <v>549</v>
      </c>
      <c r="F756" s="837"/>
      <c r="G756" s="843">
        <f>H756+I756</f>
        <v>0</v>
      </c>
      <c r="H756" s="843">
        <f>H758</f>
        <v>0</v>
      </c>
      <c r="I756" s="843"/>
    </row>
    <row r="757" spans="1:11" s="841" customFormat="1" ht="10.5" hidden="1" customHeight="1">
      <c r="A757" s="834"/>
      <c r="B757" s="215"/>
      <c r="C757" s="829"/>
      <c r="D757" s="829"/>
      <c r="E757" s="835" t="s">
        <v>194</v>
      </c>
      <c r="F757" s="835"/>
      <c r="G757" s="839"/>
      <c r="H757" s="839"/>
      <c r="I757" s="839"/>
    </row>
    <row r="758" spans="1:11" ht="15.75" hidden="1">
      <c r="A758" s="834">
        <v>3061</v>
      </c>
      <c r="B758" s="203" t="s">
        <v>529</v>
      </c>
      <c r="C758" s="842">
        <v>6</v>
      </c>
      <c r="D758" s="842">
        <v>1</v>
      </c>
      <c r="E758" s="835" t="s">
        <v>549</v>
      </c>
      <c r="F758" s="835"/>
      <c r="G758" s="843"/>
      <c r="H758" s="843"/>
      <c r="I758" s="843"/>
    </row>
    <row r="759" spans="1:11" ht="40.5" hidden="1">
      <c r="A759" s="834"/>
      <c r="B759" s="203"/>
      <c r="C759" s="842"/>
      <c r="D759" s="842"/>
      <c r="E759" s="835" t="s">
        <v>989</v>
      </c>
      <c r="F759" s="835"/>
      <c r="G759" s="843"/>
      <c r="H759" s="843"/>
      <c r="I759" s="843"/>
    </row>
    <row r="760" spans="1:11" ht="15.75" hidden="1">
      <c r="A760" s="834"/>
      <c r="B760" s="203"/>
      <c r="C760" s="842"/>
      <c r="D760" s="842"/>
      <c r="E760" s="835" t="s">
        <v>1006</v>
      </c>
      <c r="F760" s="835"/>
      <c r="G760" s="843"/>
      <c r="H760" s="843"/>
      <c r="I760" s="843"/>
    </row>
    <row r="761" spans="1:11" ht="15.75" hidden="1">
      <c r="A761" s="834"/>
      <c r="B761" s="203"/>
      <c r="C761" s="842"/>
      <c r="D761" s="842"/>
      <c r="E761" s="835" t="s">
        <v>1006</v>
      </c>
      <c r="F761" s="835"/>
      <c r="G761" s="843"/>
      <c r="H761" s="843"/>
      <c r="I761" s="843"/>
    </row>
    <row r="762" spans="1:11" ht="27">
      <c r="A762" s="834">
        <v>3070</v>
      </c>
      <c r="B762" s="215" t="s">
        <v>529</v>
      </c>
      <c r="C762" s="829">
        <v>7</v>
      </c>
      <c r="D762" s="829">
        <v>0</v>
      </c>
      <c r="E762" s="837" t="s">
        <v>551</v>
      </c>
      <c r="F762" s="837"/>
      <c r="G762" s="843">
        <f>H762+I762</f>
        <v>4900</v>
      </c>
      <c r="H762" s="843">
        <f>H764</f>
        <v>4900</v>
      </c>
      <c r="I762" s="843"/>
      <c r="K762" s="801">
        <v>104645.82799999999</v>
      </c>
    </row>
    <row r="763" spans="1:11" s="841" customFormat="1" ht="10.5" customHeight="1">
      <c r="A763" s="834"/>
      <c r="B763" s="215"/>
      <c r="C763" s="829"/>
      <c r="D763" s="829"/>
      <c r="E763" s="835" t="s">
        <v>194</v>
      </c>
      <c r="F763" s="835"/>
      <c r="G763" s="839"/>
      <c r="H763" s="839"/>
      <c r="I763" s="839"/>
      <c r="K763" s="841">
        <v>2800</v>
      </c>
    </row>
    <row r="764" spans="1:11" ht="27">
      <c r="A764" s="834">
        <v>3071</v>
      </c>
      <c r="B764" s="203" t="s">
        <v>529</v>
      </c>
      <c r="C764" s="842">
        <v>7</v>
      </c>
      <c r="D764" s="842">
        <v>1</v>
      </c>
      <c r="E764" s="835" t="s">
        <v>551</v>
      </c>
      <c r="F764" s="835"/>
      <c r="G764" s="843">
        <f>H764+I764</f>
        <v>4900</v>
      </c>
      <c r="H764" s="843">
        <f>H768+H769+H766+H767</f>
        <v>4900</v>
      </c>
      <c r="I764" s="843"/>
      <c r="K764" s="801">
        <f>SUM(K762:K763)</f>
        <v>107445.82799999999</v>
      </c>
    </row>
    <row r="765" spans="1:11" ht="20.25" customHeight="1">
      <c r="A765" s="834"/>
      <c r="B765" s="203"/>
      <c r="C765" s="842"/>
      <c r="D765" s="842"/>
      <c r="E765" s="835" t="s">
        <v>989</v>
      </c>
      <c r="F765" s="835"/>
      <c r="G765" s="843"/>
      <c r="H765" s="843"/>
      <c r="I765" s="843"/>
    </row>
    <row r="766" spans="1:11" ht="12.75" customHeight="1">
      <c r="A766" s="834"/>
      <c r="B766" s="203"/>
      <c r="C766" s="842"/>
      <c r="D766" s="842"/>
      <c r="E766" s="835" t="s">
        <v>997</v>
      </c>
      <c r="F766" s="835">
        <v>4239</v>
      </c>
      <c r="G766" s="843">
        <f>H766+I766</f>
        <v>300</v>
      </c>
      <c r="H766" s="843">
        <f>'[2]soc ogn'!F62</f>
        <v>300</v>
      </c>
      <c r="I766" s="843"/>
    </row>
    <row r="767" spans="1:11" ht="12.75" customHeight="1">
      <c r="A767" s="834"/>
      <c r="B767" s="203"/>
      <c r="C767" s="842"/>
      <c r="D767" s="842"/>
      <c r="E767" s="835" t="s">
        <v>1047</v>
      </c>
      <c r="F767" s="835">
        <v>4267</v>
      </c>
      <c r="G767" s="843">
        <f>H767+I767</f>
        <v>0</v>
      </c>
      <c r="H767" s="843">
        <f>'[2]soc ogn'!F75</f>
        <v>0</v>
      </c>
      <c r="I767" s="843"/>
    </row>
    <row r="768" spans="1:11" ht="12" customHeight="1">
      <c r="A768" s="834"/>
      <c r="B768" s="203"/>
      <c r="C768" s="842"/>
      <c r="D768" s="842"/>
      <c r="E768" s="835" t="s">
        <v>1035</v>
      </c>
      <c r="F768" s="835">
        <v>4729</v>
      </c>
      <c r="G768" s="843">
        <f>H768+I768</f>
        <v>4600</v>
      </c>
      <c r="H768" s="843">
        <f>'[2]soc ogn'!F127</f>
        <v>4600</v>
      </c>
      <c r="I768" s="843"/>
    </row>
    <row r="769" spans="1:9" ht="24.75" hidden="1" customHeight="1">
      <c r="A769" s="834"/>
      <c r="B769" s="203"/>
      <c r="C769" s="842"/>
      <c r="D769" s="842"/>
      <c r="E769" s="835" t="s">
        <v>1048</v>
      </c>
      <c r="F769" s="835">
        <v>4819</v>
      </c>
      <c r="G769" s="836">
        <f>H769+I769</f>
        <v>0</v>
      </c>
      <c r="H769" s="836">
        <f>'[2]nvir. b`h'!F133</f>
        <v>0</v>
      </c>
      <c r="I769" s="836"/>
    </row>
    <row r="770" spans="1:9" ht="16.5" hidden="1" customHeight="1">
      <c r="A770" s="834">
        <v>3080</v>
      </c>
      <c r="B770" s="215" t="s">
        <v>529</v>
      </c>
      <c r="C770" s="829">
        <v>8</v>
      </c>
      <c r="D770" s="829">
        <v>0</v>
      </c>
      <c r="E770" s="837" t="s">
        <v>553</v>
      </c>
      <c r="F770" s="837"/>
      <c r="G770" s="836">
        <f>H770+I770</f>
        <v>0</v>
      </c>
      <c r="H770" s="836">
        <f>H772</f>
        <v>0</v>
      </c>
      <c r="I770" s="836"/>
    </row>
    <row r="771" spans="1:9" s="841" customFormat="1" ht="16.5" hidden="1" customHeight="1">
      <c r="A771" s="834"/>
      <c r="B771" s="215"/>
      <c r="C771" s="829"/>
      <c r="D771" s="829"/>
      <c r="E771" s="835" t="s">
        <v>194</v>
      </c>
      <c r="F771" s="835"/>
      <c r="G771" s="838"/>
      <c r="H771" s="838"/>
      <c r="I771" s="838"/>
    </row>
    <row r="772" spans="1:9" ht="16.5" hidden="1" customHeight="1">
      <c r="A772" s="834">
        <v>3081</v>
      </c>
      <c r="B772" s="203" t="s">
        <v>529</v>
      </c>
      <c r="C772" s="842">
        <v>8</v>
      </c>
      <c r="D772" s="842">
        <v>1</v>
      </c>
      <c r="E772" s="835" t="s">
        <v>553</v>
      </c>
      <c r="F772" s="835"/>
      <c r="G772" s="836"/>
      <c r="H772" s="836"/>
      <c r="I772" s="836"/>
    </row>
    <row r="773" spans="1:9" s="841" customFormat="1" ht="16.5" hidden="1" customHeight="1">
      <c r="A773" s="834"/>
      <c r="B773" s="215"/>
      <c r="C773" s="829"/>
      <c r="D773" s="829"/>
      <c r="E773" s="835" t="s">
        <v>194</v>
      </c>
      <c r="F773" s="835"/>
      <c r="G773" s="838"/>
      <c r="H773" s="838"/>
      <c r="I773" s="838"/>
    </row>
    <row r="774" spans="1:9" ht="16.5" hidden="1" customHeight="1">
      <c r="A774" s="834">
        <v>3090</v>
      </c>
      <c r="B774" s="215" t="s">
        <v>529</v>
      </c>
      <c r="C774" s="868">
        <v>9</v>
      </c>
      <c r="D774" s="829">
        <v>0</v>
      </c>
      <c r="E774" s="837" t="s">
        <v>557</v>
      </c>
      <c r="F774" s="837"/>
      <c r="G774" s="836">
        <f>H774+I774</f>
        <v>0</v>
      </c>
      <c r="H774" s="836">
        <f>H776+H780</f>
        <v>0</v>
      </c>
      <c r="I774" s="836"/>
    </row>
    <row r="775" spans="1:9" s="841" customFormat="1" ht="16.5" hidden="1" customHeight="1">
      <c r="A775" s="834"/>
      <c r="B775" s="215"/>
      <c r="C775" s="829"/>
      <c r="D775" s="829"/>
      <c r="E775" s="835" t="s">
        <v>194</v>
      </c>
      <c r="F775" s="835"/>
      <c r="G775" s="838"/>
      <c r="H775" s="838"/>
      <c r="I775" s="838"/>
    </row>
    <row r="776" spans="1:9" ht="16.5" hidden="1" customHeight="1">
      <c r="A776" s="834">
        <v>3091</v>
      </c>
      <c r="B776" s="203" t="s">
        <v>529</v>
      </c>
      <c r="C776" s="828">
        <v>9</v>
      </c>
      <c r="D776" s="842">
        <v>1</v>
      </c>
      <c r="E776" s="835" t="s">
        <v>557</v>
      </c>
      <c r="F776" s="835"/>
      <c r="G776" s="836"/>
      <c r="H776" s="836"/>
      <c r="I776" s="836"/>
    </row>
    <row r="777" spans="1:9" ht="16.5" hidden="1" customHeight="1">
      <c r="A777" s="834"/>
      <c r="B777" s="203"/>
      <c r="C777" s="842"/>
      <c r="D777" s="842"/>
      <c r="E777" s="835" t="s">
        <v>989</v>
      </c>
      <c r="F777" s="835"/>
      <c r="G777" s="836"/>
      <c r="H777" s="836"/>
      <c r="I777" s="836"/>
    </row>
    <row r="778" spans="1:9" ht="16.5" hidden="1" customHeight="1">
      <c r="A778" s="834"/>
      <c r="B778" s="203"/>
      <c r="C778" s="842"/>
      <c r="D778" s="842"/>
      <c r="E778" s="835" t="s">
        <v>1006</v>
      </c>
      <c r="F778" s="835"/>
      <c r="G778" s="836"/>
      <c r="H778" s="836"/>
      <c r="I778" s="836"/>
    </row>
    <row r="779" spans="1:9" ht="16.5" hidden="1" customHeight="1">
      <c r="A779" s="834"/>
      <c r="B779" s="203"/>
      <c r="C779" s="842"/>
      <c r="D779" s="842"/>
      <c r="E779" s="835" t="s">
        <v>1006</v>
      </c>
      <c r="F779" s="835"/>
      <c r="G779" s="836"/>
      <c r="H779" s="836"/>
      <c r="I779" s="836"/>
    </row>
    <row r="780" spans="1:9" ht="16.5" hidden="1" customHeight="1">
      <c r="A780" s="834">
        <v>3092</v>
      </c>
      <c r="B780" s="203" t="s">
        <v>529</v>
      </c>
      <c r="C780" s="828">
        <v>9</v>
      </c>
      <c r="D780" s="842">
        <v>2</v>
      </c>
      <c r="E780" s="835" t="s">
        <v>559</v>
      </c>
      <c r="F780" s="835"/>
      <c r="G780" s="836"/>
      <c r="H780" s="836"/>
      <c r="I780" s="836"/>
    </row>
    <row r="781" spans="1:9" ht="16.5" hidden="1" customHeight="1">
      <c r="A781" s="834"/>
      <c r="B781" s="203"/>
      <c r="C781" s="842"/>
      <c r="D781" s="842"/>
      <c r="E781" s="835" t="s">
        <v>989</v>
      </c>
      <c r="F781" s="835"/>
      <c r="G781" s="836"/>
      <c r="H781" s="836"/>
      <c r="I781" s="836"/>
    </row>
    <row r="782" spans="1:9" ht="16.5" hidden="1" customHeight="1">
      <c r="A782" s="834"/>
      <c r="B782" s="203"/>
      <c r="C782" s="842"/>
      <c r="D782" s="842"/>
      <c r="E782" s="835" t="s">
        <v>1006</v>
      </c>
      <c r="F782" s="835"/>
      <c r="G782" s="836"/>
      <c r="H782" s="836"/>
      <c r="I782" s="836"/>
    </row>
    <row r="783" spans="1:9" ht="16.5" hidden="1" customHeight="1">
      <c r="A783" s="834"/>
      <c r="B783" s="203"/>
      <c r="C783" s="842"/>
      <c r="D783" s="842"/>
      <c r="E783" s="835" t="s">
        <v>1006</v>
      </c>
      <c r="F783" s="835"/>
      <c r="G783" s="836"/>
      <c r="H783" s="836"/>
      <c r="I783" s="836"/>
    </row>
    <row r="784" spans="1:9" s="832" customFormat="1" ht="15" customHeight="1">
      <c r="A784" s="828">
        <v>3100</v>
      </c>
      <c r="B784" s="215" t="s">
        <v>561</v>
      </c>
      <c r="C784" s="215" t="s">
        <v>188</v>
      </c>
      <c r="D784" s="215" t="s">
        <v>188</v>
      </c>
      <c r="E784" s="869" t="s">
        <v>1049</v>
      </c>
      <c r="F784" s="869"/>
      <c r="G784" s="843">
        <f>H784+I784-[2]ekamut!F124</f>
        <v>655.73000000001048</v>
      </c>
      <c r="H784" s="852">
        <f>H786</f>
        <v>178655.73</v>
      </c>
      <c r="I784" s="852"/>
    </row>
    <row r="785" spans="1:9" ht="15.75" customHeight="1">
      <c r="A785" s="834"/>
      <c r="B785" s="215"/>
      <c r="C785" s="829"/>
      <c r="D785" s="829"/>
      <c r="E785" s="835" t="s">
        <v>191</v>
      </c>
      <c r="F785" s="835"/>
      <c r="G785" s="843"/>
      <c r="H785" s="843"/>
      <c r="I785" s="843"/>
    </row>
    <row r="786" spans="1:9" ht="13.5" customHeight="1">
      <c r="A786" s="834">
        <v>3110</v>
      </c>
      <c r="B786" s="870" t="s">
        <v>561</v>
      </c>
      <c r="C786" s="870" t="s">
        <v>13</v>
      </c>
      <c r="D786" s="870" t="s">
        <v>188</v>
      </c>
      <c r="E786" s="855" t="s">
        <v>563</v>
      </c>
      <c r="F786" s="855"/>
      <c r="G786" s="517">
        <f>H786+I786-[2]ekamut!F124</f>
        <v>655.73000000001048</v>
      </c>
      <c r="H786" s="843">
        <f>H788</f>
        <v>178655.73</v>
      </c>
      <c r="I786" s="843">
        <f>I788</f>
        <v>0</v>
      </c>
    </row>
    <row r="787" spans="1:9" s="841" customFormat="1" ht="15.75">
      <c r="A787" s="834"/>
      <c r="B787" s="215"/>
      <c r="C787" s="829"/>
      <c r="D787" s="829"/>
      <c r="E787" s="835" t="s">
        <v>194</v>
      </c>
      <c r="F787" s="835"/>
      <c r="G787" s="839"/>
      <c r="H787" s="839"/>
      <c r="I787" s="839"/>
    </row>
    <row r="788" spans="1:9" ht="15.75">
      <c r="A788" s="834">
        <v>3112</v>
      </c>
      <c r="B788" s="870" t="s">
        <v>561</v>
      </c>
      <c r="C788" s="870" t="s">
        <v>13</v>
      </c>
      <c r="D788" s="870" t="s">
        <v>182</v>
      </c>
      <c r="E788" s="856" t="s">
        <v>564</v>
      </c>
      <c r="F788" s="856"/>
      <c r="G788" s="843">
        <f>H788+I788-[2]ekamut!F124</f>
        <v>655.73000000001048</v>
      </c>
      <c r="H788" s="843">
        <f>H790</f>
        <v>178655.73</v>
      </c>
      <c r="I788" s="843">
        <f>I790</f>
        <v>0</v>
      </c>
    </row>
    <row r="789" spans="1:9" ht="12.75" customHeight="1">
      <c r="A789" s="834"/>
      <c r="B789" s="203"/>
      <c r="C789" s="842"/>
      <c r="D789" s="842"/>
      <c r="E789" s="849" t="s">
        <v>989</v>
      </c>
      <c r="F789" s="835"/>
      <c r="G789" s="843"/>
      <c r="H789" s="843"/>
      <c r="I789" s="843"/>
    </row>
    <row r="790" spans="1:9" ht="15" customHeight="1">
      <c r="A790" s="834"/>
      <c r="B790" s="203"/>
      <c r="C790" s="842"/>
      <c r="D790" s="842"/>
      <c r="E790" s="835" t="s">
        <v>1050</v>
      </c>
      <c r="F790" s="835">
        <v>4891</v>
      </c>
      <c r="G790" s="843">
        <f>H790+I790-[2]ekamut!F124</f>
        <v>655.73000000001048</v>
      </c>
      <c r="H790" s="843">
        <f>'[2]gorc caxs'!G307</f>
        <v>178655.73</v>
      </c>
      <c r="I790" s="843"/>
    </row>
    <row r="791" spans="1:9" ht="15.75" hidden="1">
      <c r="A791" s="871"/>
      <c r="B791" s="872"/>
      <c r="C791" s="842"/>
      <c r="D791" s="873"/>
      <c r="E791" s="874" t="s">
        <v>1006</v>
      </c>
      <c r="F791" s="874"/>
      <c r="G791" s="875"/>
      <c r="H791" s="876"/>
      <c r="I791" s="877"/>
    </row>
    <row r="792" spans="1:9" ht="17.25" hidden="1" customHeight="1">
      <c r="A792" s="878"/>
      <c r="B792" s="879"/>
      <c r="C792" s="880"/>
      <c r="D792" s="881"/>
      <c r="E792" s="882" t="s">
        <v>1006</v>
      </c>
      <c r="F792" s="883"/>
      <c r="G792" s="884"/>
      <c r="H792" s="885"/>
      <c r="I792" s="886"/>
    </row>
    <row r="793" spans="1:9">
      <c r="B793" s="888"/>
      <c r="C793" s="889"/>
      <c r="D793" s="890"/>
    </row>
    <row r="794" spans="1:9">
      <c r="B794" s="893"/>
      <c r="C794" s="889"/>
      <c r="D794" s="890"/>
    </row>
    <row r="795" spans="1:9">
      <c r="B795" s="893"/>
      <c r="C795" s="889"/>
      <c r="D795" s="890"/>
      <c r="E795" s="801"/>
      <c r="F795" s="801"/>
    </row>
    <row r="796" spans="1:9">
      <c r="B796" s="893"/>
      <c r="C796" s="894"/>
      <c r="D796" s="89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E16" sqref="E16"/>
    </sheetView>
  </sheetViews>
  <sheetFormatPr defaultRowHeight="12.75"/>
  <cols>
    <col min="1" max="1" width="5.85546875" style="683" customWidth="1"/>
    <col min="2" max="2" width="46.28515625" style="683" customWidth="1"/>
    <col min="3" max="3" width="6.28515625" style="800" customWidth="1"/>
    <col min="4" max="4" width="14.42578125" style="683" customWidth="1"/>
    <col min="5" max="5" width="13" style="683" customWidth="1"/>
    <col min="6" max="6" width="14.5703125" style="683" customWidth="1"/>
    <col min="7" max="7" width="13" style="683" customWidth="1"/>
    <col min="8" max="8" width="12" style="683" bestFit="1" customWidth="1"/>
    <col min="9" max="9" width="13.5703125" style="683" customWidth="1"/>
    <col min="10" max="256" width="9.140625" style="683"/>
    <col min="257" max="257" width="5.85546875" style="683" customWidth="1"/>
    <col min="258" max="258" width="46.28515625" style="683" customWidth="1"/>
    <col min="259" max="259" width="6.28515625" style="683" customWidth="1"/>
    <col min="260" max="260" width="14.42578125" style="683" customWidth="1"/>
    <col min="261" max="261" width="13" style="683" customWidth="1"/>
    <col min="262" max="262" width="14.5703125" style="683" customWidth="1"/>
    <col min="263" max="263" width="13" style="683" customWidth="1"/>
    <col min="264" max="264" width="12" style="683" bestFit="1" customWidth="1"/>
    <col min="265" max="265" width="13.5703125" style="683" customWidth="1"/>
    <col min="266" max="512" width="9.140625" style="683"/>
    <col min="513" max="513" width="5.85546875" style="683" customWidth="1"/>
    <col min="514" max="514" width="46.28515625" style="683" customWidth="1"/>
    <col min="515" max="515" width="6.28515625" style="683" customWidth="1"/>
    <col min="516" max="516" width="14.42578125" style="683" customWidth="1"/>
    <col min="517" max="517" width="13" style="683" customWidth="1"/>
    <col min="518" max="518" width="14.5703125" style="683" customWidth="1"/>
    <col min="519" max="519" width="13" style="683" customWidth="1"/>
    <col min="520" max="520" width="12" style="683" bestFit="1" customWidth="1"/>
    <col min="521" max="521" width="13.5703125" style="683" customWidth="1"/>
    <col min="522" max="768" width="9.140625" style="683"/>
    <col min="769" max="769" width="5.85546875" style="683" customWidth="1"/>
    <col min="770" max="770" width="46.28515625" style="683" customWidth="1"/>
    <col min="771" max="771" width="6.28515625" style="683" customWidth="1"/>
    <col min="772" max="772" width="14.42578125" style="683" customWidth="1"/>
    <col min="773" max="773" width="13" style="683" customWidth="1"/>
    <col min="774" max="774" width="14.5703125" style="683" customWidth="1"/>
    <col min="775" max="775" width="13" style="683" customWidth="1"/>
    <col min="776" max="776" width="12" style="683" bestFit="1" customWidth="1"/>
    <col min="777" max="777" width="13.5703125" style="683" customWidth="1"/>
    <col min="778" max="1024" width="9.140625" style="683"/>
    <col min="1025" max="1025" width="5.85546875" style="683" customWidth="1"/>
    <col min="1026" max="1026" width="46.28515625" style="683" customWidth="1"/>
    <col min="1027" max="1027" width="6.28515625" style="683" customWidth="1"/>
    <col min="1028" max="1028" width="14.42578125" style="683" customWidth="1"/>
    <col min="1029" max="1029" width="13" style="683" customWidth="1"/>
    <col min="1030" max="1030" width="14.5703125" style="683" customWidth="1"/>
    <col min="1031" max="1031" width="13" style="683" customWidth="1"/>
    <col min="1032" max="1032" width="12" style="683" bestFit="1" customWidth="1"/>
    <col min="1033" max="1033" width="13.5703125" style="683" customWidth="1"/>
    <col min="1034" max="1280" width="9.140625" style="683"/>
    <col min="1281" max="1281" width="5.85546875" style="683" customWidth="1"/>
    <col min="1282" max="1282" width="46.28515625" style="683" customWidth="1"/>
    <col min="1283" max="1283" width="6.28515625" style="683" customWidth="1"/>
    <col min="1284" max="1284" width="14.42578125" style="683" customWidth="1"/>
    <col min="1285" max="1285" width="13" style="683" customWidth="1"/>
    <col min="1286" max="1286" width="14.5703125" style="683" customWidth="1"/>
    <col min="1287" max="1287" width="13" style="683" customWidth="1"/>
    <col min="1288" max="1288" width="12" style="683" bestFit="1" customWidth="1"/>
    <col min="1289" max="1289" width="13.5703125" style="683" customWidth="1"/>
    <col min="1290" max="1536" width="9.140625" style="683"/>
    <col min="1537" max="1537" width="5.85546875" style="683" customWidth="1"/>
    <col min="1538" max="1538" width="46.28515625" style="683" customWidth="1"/>
    <col min="1539" max="1539" width="6.28515625" style="683" customWidth="1"/>
    <col min="1540" max="1540" width="14.42578125" style="683" customWidth="1"/>
    <col min="1541" max="1541" width="13" style="683" customWidth="1"/>
    <col min="1542" max="1542" width="14.5703125" style="683" customWidth="1"/>
    <col min="1543" max="1543" width="13" style="683" customWidth="1"/>
    <col min="1544" max="1544" width="12" style="683" bestFit="1" customWidth="1"/>
    <col min="1545" max="1545" width="13.5703125" style="683" customWidth="1"/>
    <col min="1546" max="1792" width="9.140625" style="683"/>
    <col min="1793" max="1793" width="5.85546875" style="683" customWidth="1"/>
    <col min="1794" max="1794" width="46.28515625" style="683" customWidth="1"/>
    <col min="1795" max="1795" width="6.28515625" style="683" customWidth="1"/>
    <col min="1796" max="1796" width="14.42578125" style="683" customWidth="1"/>
    <col min="1797" max="1797" width="13" style="683" customWidth="1"/>
    <col min="1798" max="1798" width="14.5703125" style="683" customWidth="1"/>
    <col min="1799" max="1799" width="13" style="683" customWidth="1"/>
    <col min="1800" max="1800" width="12" style="683" bestFit="1" customWidth="1"/>
    <col min="1801" max="1801" width="13.5703125" style="683" customWidth="1"/>
    <col min="1802" max="2048" width="9.140625" style="683"/>
    <col min="2049" max="2049" width="5.85546875" style="683" customWidth="1"/>
    <col min="2050" max="2050" width="46.28515625" style="683" customWidth="1"/>
    <col min="2051" max="2051" width="6.28515625" style="683" customWidth="1"/>
    <col min="2052" max="2052" width="14.42578125" style="683" customWidth="1"/>
    <col min="2053" max="2053" width="13" style="683" customWidth="1"/>
    <col min="2054" max="2054" width="14.5703125" style="683" customWidth="1"/>
    <col min="2055" max="2055" width="13" style="683" customWidth="1"/>
    <col min="2056" max="2056" width="12" style="683" bestFit="1" customWidth="1"/>
    <col min="2057" max="2057" width="13.5703125" style="683" customWidth="1"/>
    <col min="2058" max="2304" width="9.140625" style="683"/>
    <col min="2305" max="2305" width="5.85546875" style="683" customWidth="1"/>
    <col min="2306" max="2306" width="46.28515625" style="683" customWidth="1"/>
    <col min="2307" max="2307" width="6.28515625" style="683" customWidth="1"/>
    <col min="2308" max="2308" width="14.42578125" style="683" customWidth="1"/>
    <col min="2309" max="2309" width="13" style="683" customWidth="1"/>
    <col min="2310" max="2310" width="14.5703125" style="683" customWidth="1"/>
    <col min="2311" max="2311" width="13" style="683" customWidth="1"/>
    <col min="2312" max="2312" width="12" style="683" bestFit="1" customWidth="1"/>
    <col min="2313" max="2313" width="13.5703125" style="683" customWidth="1"/>
    <col min="2314" max="2560" width="9.140625" style="683"/>
    <col min="2561" max="2561" width="5.85546875" style="683" customWidth="1"/>
    <col min="2562" max="2562" width="46.28515625" style="683" customWidth="1"/>
    <col min="2563" max="2563" width="6.28515625" style="683" customWidth="1"/>
    <col min="2564" max="2564" width="14.42578125" style="683" customWidth="1"/>
    <col min="2565" max="2565" width="13" style="683" customWidth="1"/>
    <col min="2566" max="2566" width="14.5703125" style="683" customWidth="1"/>
    <col min="2567" max="2567" width="13" style="683" customWidth="1"/>
    <col min="2568" max="2568" width="12" style="683" bestFit="1" customWidth="1"/>
    <col min="2569" max="2569" width="13.5703125" style="683" customWidth="1"/>
    <col min="2570" max="2816" width="9.140625" style="683"/>
    <col min="2817" max="2817" width="5.85546875" style="683" customWidth="1"/>
    <col min="2818" max="2818" width="46.28515625" style="683" customWidth="1"/>
    <col min="2819" max="2819" width="6.28515625" style="683" customWidth="1"/>
    <col min="2820" max="2820" width="14.42578125" style="683" customWidth="1"/>
    <col min="2821" max="2821" width="13" style="683" customWidth="1"/>
    <col min="2822" max="2822" width="14.5703125" style="683" customWidth="1"/>
    <col min="2823" max="2823" width="13" style="683" customWidth="1"/>
    <col min="2824" max="2824" width="12" style="683" bestFit="1" customWidth="1"/>
    <col min="2825" max="2825" width="13.5703125" style="683" customWidth="1"/>
    <col min="2826" max="3072" width="9.140625" style="683"/>
    <col min="3073" max="3073" width="5.85546875" style="683" customWidth="1"/>
    <col min="3074" max="3074" width="46.28515625" style="683" customWidth="1"/>
    <col min="3075" max="3075" width="6.28515625" style="683" customWidth="1"/>
    <col min="3076" max="3076" width="14.42578125" style="683" customWidth="1"/>
    <col min="3077" max="3077" width="13" style="683" customWidth="1"/>
    <col min="3078" max="3078" width="14.5703125" style="683" customWidth="1"/>
    <col min="3079" max="3079" width="13" style="683" customWidth="1"/>
    <col min="3080" max="3080" width="12" style="683" bestFit="1" customWidth="1"/>
    <col min="3081" max="3081" width="13.5703125" style="683" customWidth="1"/>
    <col min="3082" max="3328" width="9.140625" style="683"/>
    <col min="3329" max="3329" width="5.85546875" style="683" customWidth="1"/>
    <col min="3330" max="3330" width="46.28515625" style="683" customWidth="1"/>
    <col min="3331" max="3331" width="6.28515625" style="683" customWidth="1"/>
    <col min="3332" max="3332" width="14.42578125" style="683" customWidth="1"/>
    <col min="3333" max="3333" width="13" style="683" customWidth="1"/>
    <col min="3334" max="3334" width="14.5703125" style="683" customWidth="1"/>
    <col min="3335" max="3335" width="13" style="683" customWidth="1"/>
    <col min="3336" max="3336" width="12" style="683" bestFit="1" customWidth="1"/>
    <col min="3337" max="3337" width="13.5703125" style="683" customWidth="1"/>
    <col min="3338" max="3584" width="9.140625" style="683"/>
    <col min="3585" max="3585" width="5.85546875" style="683" customWidth="1"/>
    <col min="3586" max="3586" width="46.28515625" style="683" customWidth="1"/>
    <col min="3587" max="3587" width="6.28515625" style="683" customWidth="1"/>
    <col min="3588" max="3588" width="14.42578125" style="683" customWidth="1"/>
    <col min="3589" max="3589" width="13" style="683" customWidth="1"/>
    <col min="3590" max="3590" width="14.5703125" style="683" customWidth="1"/>
    <col min="3591" max="3591" width="13" style="683" customWidth="1"/>
    <col min="3592" max="3592" width="12" style="683" bestFit="1" customWidth="1"/>
    <col min="3593" max="3593" width="13.5703125" style="683" customWidth="1"/>
    <col min="3594" max="3840" width="9.140625" style="683"/>
    <col min="3841" max="3841" width="5.85546875" style="683" customWidth="1"/>
    <col min="3842" max="3842" width="46.28515625" style="683" customWidth="1"/>
    <col min="3843" max="3843" width="6.28515625" style="683" customWidth="1"/>
    <col min="3844" max="3844" width="14.42578125" style="683" customWidth="1"/>
    <col min="3845" max="3845" width="13" style="683" customWidth="1"/>
    <col min="3846" max="3846" width="14.5703125" style="683" customWidth="1"/>
    <col min="3847" max="3847" width="13" style="683" customWidth="1"/>
    <col min="3848" max="3848" width="12" style="683" bestFit="1" customWidth="1"/>
    <col min="3849" max="3849" width="13.5703125" style="683" customWidth="1"/>
    <col min="3850" max="4096" width="9.140625" style="683"/>
    <col min="4097" max="4097" width="5.85546875" style="683" customWidth="1"/>
    <col min="4098" max="4098" width="46.28515625" style="683" customWidth="1"/>
    <col min="4099" max="4099" width="6.28515625" style="683" customWidth="1"/>
    <col min="4100" max="4100" width="14.42578125" style="683" customWidth="1"/>
    <col min="4101" max="4101" width="13" style="683" customWidth="1"/>
    <col min="4102" max="4102" width="14.5703125" style="683" customWidth="1"/>
    <col min="4103" max="4103" width="13" style="683" customWidth="1"/>
    <col min="4104" max="4104" width="12" style="683" bestFit="1" customWidth="1"/>
    <col min="4105" max="4105" width="13.5703125" style="683" customWidth="1"/>
    <col min="4106" max="4352" width="9.140625" style="683"/>
    <col min="4353" max="4353" width="5.85546875" style="683" customWidth="1"/>
    <col min="4354" max="4354" width="46.28515625" style="683" customWidth="1"/>
    <col min="4355" max="4355" width="6.28515625" style="683" customWidth="1"/>
    <col min="4356" max="4356" width="14.42578125" style="683" customWidth="1"/>
    <col min="4357" max="4357" width="13" style="683" customWidth="1"/>
    <col min="4358" max="4358" width="14.5703125" style="683" customWidth="1"/>
    <col min="4359" max="4359" width="13" style="683" customWidth="1"/>
    <col min="4360" max="4360" width="12" style="683" bestFit="1" customWidth="1"/>
    <col min="4361" max="4361" width="13.5703125" style="683" customWidth="1"/>
    <col min="4362" max="4608" width="9.140625" style="683"/>
    <col min="4609" max="4609" width="5.85546875" style="683" customWidth="1"/>
    <col min="4610" max="4610" width="46.28515625" style="683" customWidth="1"/>
    <col min="4611" max="4611" width="6.28515625" style="683" customWidth="1"/>
    <col min="4612" max="4612" width="14.42578125" style="683" customWidth="1"/>
    <col min="4613" max="4613" width="13" style="683" customWidth="1"/>
    <col min="4614" max="4614" width="14.5703125" style="683" customWidth="1"/>
    <col min="4615" max="4615" width="13" style="683" customWidth="1"/>
    <col min="4616" max="4616" width="12" style="683" bestFit="1" customWidth="1"/>
    <col min="4617" max="4617" width="13.5703125" style="683" customWidth="1"/>
    <col min="4618" max="4864" width="9.140625" style="683"/>
    <col min="4865" max="4865" width="5.85546875" style="683" customWidth="1"/>
    <col min="4866" max="4866" width="46.28515625" style="683" customWidth="1"/>
    <col min="4867" max="4867" width="6.28515625" style="683" customWidth="1"/>
    <col min="4868" max="4868" width="14.42578125" style="683" customWidth="1"/>
    <col min="4869" max="4869" width="13" style="683" customWidth="1"/>
    <col min="4870" max="4870" width="14.5703125" style="683" customWidth="1"/>
    <col min="4871" max="4871" width="13" style="683" customWidth="1"/>
    <col min="4872" max="4872" width="12" style="683" bestFit="1" customWidth="1"/>
    <col min="4873" max="4873" width="13.5703125" style="683" customWidth="1"/>
    <col min="4874" max="5120" width="9.140625" style="683"/>
    <col min="5121" max="5121" width="5.85546875" style="683" customWidth="1"/>
    <col min="5122" max="5122" width="46.28515625" style="683" customWidth="1"/>
    <col min="5123" max="5123" width="6.28515625" style="683" customWidth="1"/>
    <col min="5124" max="5124" width="14.42578125" style="683" customWidth="1"/>
    <col min="5125" max="5125" width="13" style="683" customWidth="1"/>
    <col min="5126" max="5126" width="14.5703125" style="683" customWidth="1"/>
    <col min="5127" max="5127" width="13" style="683" customWidth="1"/>
    <col min="5128" max="5128" width="12" style="683" bestFit="1" customWidth="1"/>
    <col min="5129" max="5129" width="13.5703125" style="683" customWidth="1"/>
    <col min="5130" max="5376" width="9.140625" style="683"/>
    <col min="5377" max="5377" width="5.85546875" style="683" customWidth="1"/>
    <col min="5378" max="5378" width="46.28515625" style="683" customWidth="1"/>
    <col min="5379" max="5379" width="6.28515625" style="683" customWidth="1"/>
    <col min="5380" max="5380" width="14.42578125" style="683" customWidth="1"/>
    <col min="5381" max="5381" width="13" style="683" customWidth="1"/>
    <col min="5382" max="5382" width="14.5703125" style="683" customWidth="1"/>
    <col min="5383" max="5383" width="13" style="683" customWidth="1"/>
    <col min="5384" max="5384" width="12" style="683" bestFit="1" customWidth="1"/>
    <col min="5385" max="5385" width="13.5703125" style="683" customWidth="1"/>
    <col min="5386" max="5632" width="9.140625" style="683"/>
    <col min="5633" max="5633" width="5.85546875" style="683" customWidth="1"/>
    <col min="5634" max="5634" width="46.28515625" style="683" customWidth="1"/>
    <col min="5635" max="5635" width="6.28515625" style="683" customWidth="1"/>
    <col min="5636" max="5636" width="14.42578125" style="683" customWidth="1"/>
    <col min="5637" max="5637" width="13" style="683" customWidth="1"/>
    <col min="5638" max="5638" width="14.5703125" style="683" customWidth="1"/>
    <col min="5639" max="5639" width="13" style="683" customWidth="1"/>
    <col min="5640" max="5640" width="12" style="683" bestFit="1" customWidth="1"/>
    <col min="5641" max="5641" width="13.5703125" style="683" customWidth="1"/>
    <col min="5642" max="5888" width="9.140625" style="683"/>
    <col min="5889" max="5889" width="5.85546875" style="683" customWidth="1"/>
    <col min="5890" max="5890" width="46.28515625" style="683" customWidth="1"/>
    <col min="5891" max="5891" width="6.28515625" style="683" customWidth="1"/>
    <col min="5892" max="5892" width="14.42578125" style="683" customWidth="1"/>
    <col min="5893" max="5893" width="13" style="683" customWidth="1"/>
    <col min="5894" max="5894" width="14.5703125" style="683" customWidth="1"/>
    <col min="5895" max="5895" width="13" style="683" customWidth="1"/>
    <col min="5896" max="5896" width="12" style="683" bestFit="1" customWidth="1"/>
    <col min="5897" max="5897" width="13.5703125" style="683" customWidth="1"/>
    <col min="5898" max="6144" width="9.140625" style="683"/>
    <col min="6145" max="6145" width="5.85546875" style="683" customWidth="1"/>
    <col min="6146" max="6146" width="46.28515625" style="683" customWidth="1"/>
    <col min="6147" max="6147" width="6.28515625" style="683" customWidth="1"/>
    <col min="6148" max="6148" width="14.42578125" style="683" customWidth="1"/>
    <col min="6149" max="6149" width="13" style="683" customWidth="1"/>
    <col min="6150" max="6150" width="14.5703125" style="683" customWidth="1"/>
    <col min="6151" max="6151" width="13" style="683" customWidth="1"/>
    <col min="6152" max="6152" width="12" style="683" bestFit="1" customWidth="1"/>
    <col min="6153" max="6153" width="13.5703125" style="683" customWidth="1"/>
    <col min="6154" max="6400" width="9.140625" style="683"/>
    <col min="6401" max="6401" width="5.85546875" style="683" customWidth="1"/>
    <col min="6402" max="6402" width="46.28515625" style="683" customWidth="1"/>
    <col min="6403" max="6403" width="6.28515625" style="683" customWidth="1"/>
    <col min="6404" max="6404" width="14.42578125" style="683" customWidth="1"/>
    <col min="6405" max="6405" width="13" style="683" customWidth="1"/>
    <col min="6406" max="6406" width="14.5703125" style="683" customWidth="1"/>
    <col min="6407" max="6407" width="13" style="683" customWidth="1"/>
    <col min="6408" max="6408" width="12" style="683" bestFit="1" customWidth="1"/>
    <col min="6409" max="6409" width="13.5703125" style="683" customWidth="1"/>
    <col min="6410" max="6656" width="9.140625" style="683"/>
    <col min="6657" max="6657" width="5.85546875" style="683" customWidth="1"/>
    <col min="6658" max="6658" width="46.28515625" style="683" customWidth="1"/>
    <col min="6659" max="6659" width="6.28515625" style="683" customWidth="1"/>
    <col min="6660" max="6660" width="14.42578125" style="683" customWidth="1"/>
    <col min="6661" max="6661" width="13" style="683" customWidth="1"/>
    <col min="6662" max="6662" width="14.5703125" style="683" customWidth="1"/>
    <col min="6663" max="6663" width="13" style="683" customWidth="1"/>
    <col min="6664" max="6664" width="12" style="683" bestFit="1" customWidth="1"/>
    <col min="6665" max="6665" width="13.5703125" style="683" customWidth="1"/>
    <col min="6666" max="6912" width="9.140625" style="683"/>
    <col min="6913" max="6913" width="5.85546875" style="683" customWidth="1"/>
    <col min="6914" max="6914" width="46.28515625" style="683" customWidth="1"/>
    <col min="6915" max="6915" width="6.28515625" style="683" customWidth="1"/>
    <col min="6916" max="6916" width="14.42578125" style="683" customWidth="1"/>
    <col min="6917" max="6917" width="13" style="683" customWidth="1"/>
    <col min="6918" max="6918" width="14.5703125" style="683" customWidth="1"/>
    <col min="6919" max="6919" width="13" style="683" customWidth="1"/>
    <col min="6920" max="6920" width="12" style="683" bestFit="1" customWidth="1"/>
    <col min="6921" max="6921" width="13.5703125" style="683" customWidth="1"/>
    <col min="6922" max="7168" width="9.140625" style="683"/>
    <col min="7169" max="7169" width="5.85546875" style="683" customWidth="1"/>
    <col min="7170" max="7170" width="46.28515625" style="683" customWidth="1"/>
    <col min="7171" max="7171" width="6.28515625" style="683" customWidth="1"/>
    <col min="7172" max="7172" width="14.42578125" style="683" customWidth="1"/>
    <col min="7173" max="7173" width="13" style="683" customWidth="1"/>
    <col min="7174" max="7174" width="14.5703125" style="683" customWidth="1"/>
    <col min="7175" max="7175" width="13" style="683" customWidth="1"/>
    <col min="7176" max="7176" width="12" style="683" bestFit="1" customWidth="1"/>
    <col min="7177" max="7177" width="13.5703125" style="683" customWidth="1"/>
    <col min="7178" max="7424" width="9.140625" style="683"/>
    <col min="7425" max="7425" width="5.85546875" style="683" customWidth="1"/>
    <col min="7426" max="7426" width="46.28515625" style="683" customWidth="1"/>
    <col min="7427" max="7427" width="6.28515625" style="683" customWidth="1"/>
    <col min="7428" max="7428" width="14.42578125" style="683" customWidth="1"/>
    <col min="7429" max="7429" width="13" style="683" customWidth="1"/>
    <col min="7430" max="7430" width="14.5703125" style="683" customWidth="1"/>
    <col min="7431" max="7431" width="13" style="683" customWidth="1"/>
    <col min="7432" max="7432" width="12" style="683" bestFit="1" customWidth="1"/>
    <col min="7433" max="7433" width="13.5703125" style="683" customWidth="1"/>
    <col min="7434" max="7680" width="9.140625" style="683"/>
    <col min="7681" max="7681" width="5.85546875" style="683" customWidth="1"/>
    <col min="7682" max="7682" width="46.28515625" style="683" customWidth="1"/>
    <col min="7683" max="7683" width="6.28515625" style="683" customWidth="1"/>
    <col min="7684" max="7684" width="14.42578125" style="683" customWidth="1"/>
    <col min="7685" max="7685" width="13" style="683" customWidth="1"/>
    <col min="7686" max="7686" width="14.5703125" style="683" customWidth="1"/>
    <col min="7687" max="7687" width="13" style="683" customWidth="1"/>
    <col min="7688" max="7688" width="12" style="683" bestFit="1" customWidth="1"/>
    <col min="7689" max="7689" width="13.5703125" style="683" customWidth="1"/>
    <col min="7690" max="7936" width="9.140625" style="683"/>
    <col min="7937" max="7937" width="5.85546875" style="683" customWidth="1"/>
    <col min="7938" max="7938" width="46.28515625" style="683" customWidth="1"/>
    <col min="7939" max="7939" width="6.28515625" style="683" customWidth="1"/>
    <col min="7940" max="7940" width="14.42578125" style="683" customWidth="1"/>
    <col min="7941" max="7941" width="13" style="683" customWidth="1"/>
    <col min="7942" max="7942" width="14.5703125" style="683" customWidth="1"/>
    <col min="7943" max="7943" width="13" style="683" customWidth="1"/>
    <col min="7944" max="7944" width="12" style="683" bestFit="1" customWidth="1"/>
    <col min="7945" max="7945" width="13.5703125" style="683" customWidth="1"/>
    <col min="7946" max="8192" width="9.140625" style="683"/>
    <col min="8193" max="8193" width="5.85546875" style="683" customWidth="1"/>
    <col min="8194" max="8194" width="46.28515625" style="683" customWidth="1"/>
    <col min="8195" max="8195" width="6.28515625" style="683" customWidth="1"/>
    <col min="8196" max="8196" width="14.42578125" style="683" customWidth="1"/>
    <col min="8197" max="8197" width="13" style="683" customWidth="1"/>
    <col min="8198" max="8198" width="14.5703125" style="683" customWidth="1"/>
    <col min="8199" max="8199" width="13" style="683" customWidth="1"/>
    <col min="8200" max="8200" width="12" style="683" bestFit="1" customWidth="1"/>
    <col min="8201" max="8201" width="13.5703125" style="683" customWidth="1"/>
    <col min="8202" max="8448" width="9.140625" style="683"/>
    <col min="8449" max="8449" width="5.85546875" style="683" customWidth="1"/>
    <col min="8450" max="8450" width="46.28515625" style="683" customWidth="1"/>
    <col min="8451" max="8451" width="6.28515625" style="683" customWidth="1"/>
    <col min="8452" max="8452" width="14.42578125" style="683" customWidth="1"/>
    <col min="8453" max="8453" width="13" style="683" customWidth="1"/>
    <col min="8454" max="8454" width="14.5703125" style="683" customWidth="1"/>
    <col min="8455" max="8455" width="13" style="683" customWidth="1"/>
    <col min="8456" max="8456" width="12" style="683" bestFit="1" customWidth="1"/>
    <col min="8457" max="8457" width="13.5703125" style="683" customWidth="1"/>
    <col min="8458" max="8704" width="9.140625" style="683"/>
    <col min="8705" max="8705" width="5.85546875" style="683" customWidth="1"/>
    <col min="8706" max="8706" width="46.28515625" style="683" customWidth="1"/>
    <col min="8707" max="8707" width="6.28515625" style="683" customWidth="1"/>
    <col min="8708" max="8708" width="14.42578125" style="683" customWidth="1"/>
    <col min="8709" max="8709" width="13" style="683" customWidth="1"/>
    <col min="8710" max="8710" width="14.5703125" style="683" customWidth="1"/>
    <col min="8711" max="8711" width="13" style="683" customWidth="1"/>
    <col min="8712" max="8712" width="12" style="683" bestFit="1" customWidth="1"/>
    <col min="8713" max="8713" width="13.5703125" style="683" customWidth="1"/>
    <col min="8714" max="8960" width="9.140625" style="683"/>
    <col min="8961" max="8961" width="5.85546875" style="683" customWidth="1"/>
    <col min="8962" max="8962" width="46.28515625" style="683" customWidth="1"/>
    <col min="8963" max="8963" width="6.28515625" style="683" customWidth="1"/>
    <col min="8964" max="8964" width="14.42578125" style="683" customWidth="1"/>
    <col min="8965" max="8965" width="13" style="683" customWidth="1"/>
    <col min="8966" max="8966" width="14.5703125" style="683" customWidth="1"/>
    <col min="8967" max="8967" width="13" style="683" customWidth="1"/>
    <col min="8968" max="8968" width="12" style="683" bestFit="1" customWidth="1"/>
    <col min="8969" max="8969" width="13.5703125" style="683" customWidth="1"/>
    <col min="8970" max="9216" width="9.140625" style="683"/>
    <col min="9217" max="9217" width="5.85546875" style="683" customWidth="1"/>
    <col min="9218" max="9218" width="46.28515625" style="683" customWidth="1"/>
    <col min="9219" max="9219" width="6.28515625" style="683" customWidth="1"/>
    <col min="9220" max="9220" width="14.42578125" style="683" customWidth="1"/>
    <col min="9221" max="9221" width="13" style="683" customWidth="1"/>
    <col min="9222" max="9222" width="14.5703125" style="683" customWidth="1"/>
    <col min="9223" max="9223" width="13" style="683" customWidth="1"/>
    <col min="9224" max="9224" width="12" style="683" bestFit="1" customWidth="1"/>
    <col min="9225" max="9225" width="13.5703125" style="683" customWidth="1"/>
    <col min="9226" max="9472" width="9.140625" style="683"/>
    <col min="9473" max="9473" width="5.85546875" style="683" customWidth="1"/>
    <col min="9474" max="9474" width="46.28515625" style="683" customWidth="1"/>
    <col min="9475" max="9475" width="6.28515625" style="683" customWidth="1"/>
    <col min="9476" max="9476" width="14.42578125" style="683" customWidth="1"/>
    <col min="9477" max="9477" width="13" style="683" customWidth="1"/>
    <col min="9478" max="9478" width="14.5703125" style="683" customWidth="1"/>
    <col min="9479" max="9479" width="13" style="683" customWidth="1"/>
    <col min="9480" max="9480" width="12" style="683" bestFit="1" customWidth="1"/>
    <col min="9481" max="9481" width="13.5703125" style="683" customWidth="1"/>
    <col min="9482" max="9728" width="9.140625" style="683"/>
    <col min="9729" max="9729" width="5.85546875" style="683" customWidth="1"/>
    <col min="9730" max="9730" width="46.28515625" style="683" customWidth="1"/>
    <col min="9731" max="9731" width="6.28515625" style="683" customWidth="1"/>
    <col min="9732" max="9732" width="14.42578125" style="683" customWidth="1"/>
    <col min="9733" max="9733" width="13" style="683" customWidth="1"/>
    <col min="9734" max="9734" width="14.5703125" style="683" customWidth="1"/>
    <col min="9735" max="9735" width="13" style="683" customWidth="1"/>
    <col min="9736" max="9736" width="12" style="683" bestFit="1" customWidth="1"/>
    <col min="9737" max="9737" width="13.5703125" style="683" customWidth="1"/>
    <col min="9738" max="9984" width="9.140625" style="683"/>
    <col min="9985" max="9985" width="5.85546875" style="683" customWidth="1"/>
    <col min="9986" max="9986" width="46.28515625" style="683" customWidth="1"/>
    <col min="9987" max="9987" width="6.28515625" style="683" customWidth="1"/>
    <col min="9988" max="9988" width="14.42578125" style="683" customWidth="1"/>
    <col min="9989" max="9989" width="13" style="683" customWidth="1"/>
    <col min="9990" max="9990" width="14.5703125" style="683" customWidth="1"/>
    <col min="9991" max="9991" width="13" style="683" customWidth="1"/>
    <col min="9992" max="9992" width="12" style="683" bestFit="1" customWidth="1"/>
    <col min="9993" max="9993" width="13.5703125" style="683" customWidth="1"/>
    <col min="9994" max="10240" width="9.140625" style="683"/>
    <col min="10241" max="10241" width="5.85546875" style="683" customWidth="1"/>
    <col min="10242" max="10242" width="46.28515625" style="683" customWidth="1"/>
    <col min="10243" max="10243" width="6.28515625" style="683" customWidth="1"/>
    <col min="10244" max="10244" width="14.42578125" style="683" customWidth="1"/>
    <col min="10245" max="10245" width="13" style="683" customWidth="1"/>
    <col min="10246" max="10246" width="14.5703125" style="683" customWidth="1"/>
    <col min="10247" max="10247" width="13" style="683" customWidth="1"/>
    <col min="10248" max="10248" width="12" style="683" bestFit="1" customWidth="1"/>
    <col min="10249" max="10249" width="13.5703125" style="683" customWidth="1"/>
    <col min="10250" max="10496" width="9.140625" style="683"/>
    <col min="10497" max="10497" width="5.85546875" style="683" customWidth="1"/>
    <col min="10498" max="10498" width="46.28515625" style="683" customWidth="1"/>
    <col min="10499" max="10499" width="6.28515625" style="683" customWidth="1"/>
    <col min="10500" max="10500" width="14.42578125" style="683" customWidth="1"/>
    <col min="10501" max="10501" width="13" style="683" customWidth="1"/>
    <col min="10502" max="10502" width="14.5703125" style="683" customWidth="1"/>
    <col min="10503" max="10503" width="13" style="683" customWidth="1"/>
    <col min="10504" max="10504" width="12" style="683" bestFit="1" customWidth="1"/>
    <col min="10505" max="10505" width="13.5703125" style="683" customWidth="1"/>
    <col min="10506" max="10752" width="9.140625" style="683"/>
    <col min="10753" max="10753" width="5.85546875" style="683" customWidth="1"/>
    <col min="10754" max="10754" width="46.28515625" style="683" customWidth="1"/>
    <col min="10755" max="10755" width="6.28515625" style="683" customWidth="1"/>
    <col min="10756" max="10756" width="14.42578125" style="683" customWidth="1"/>
    <col min="10757" max="10757" width="13" style="683" customWidth="1"/>
    <col min="10758" max="10758" width="14.5703125" style="683" customWidth="1"/>
    <col min="10759" max="10759" width="13" style="683" customWidth="1"/>
    <col min="10760" max="10760" width="12" style="683" bestFit="1" customWidth="1"/>
    <col min="10761" max="10761" width="13.5703125" style="683" customWidth="1"/>
    <col min="10762" max="11008" width="9.140625" style="683"/>
    <col min="11009" max="11009" width="5.85546875" style="683" customWidth="1"/>
    <col min="11010" max="11010" width="46.28515625" style="683" customWidth="1"/>
    <col min="11011" max="11011" width="6.28515625" style="683" customWidth="1"/>
    <col min="11012" max="11012" width="14.42578125" style="683" customWidth="1"/>
    <col min="11013" max="11013" width="13" style="683" customWidth="1"/>
    <col min="11014" max="11014" width="14.5703125" style="683" customWidth="1"/>
    <col min="11015" max="11015" width="13" style="683" customWidth="1"/>
    <col min="11016" max="11016" width="12" style="683" bestFit="1" customWidth="1"/>
    <col min="11017" max="11017" width="13.5703125" style="683" customWidth="1"/>
    <col min="11018" max="11264" width="9.140625" style="683"/>
    <col min="11265" max="11265" width="5.85546875" style="683" customWidth="1"/>
    <col min="11266" max="11266" width="46.28515625" style="683" customWidth="1"/>
    <col min="11267" max="11267" width="6.28515625" style="683" customWidth="1"/>
    <col min="11268" max="11268" width="14.42578125" style="683" customWidth="1"/>
    <col min="11269" max="11269" width="13" style="683" customWidth="1"/>
    <col min="11270" max="11270" width="14.5703125" style="683" customWidth="1"/>
    <col min="11271" max="11271" width="13" style="683" customWidth="1"/>
    <col min="11272" max="11272" width="12" style="683" bestFit="1" customWidth="1"/>
    <col min="11273" max="11273" width="13.5703125" style="683" customWidth="1"/>
    <col min="11274" max="11520" width="9.140625" style="683"/>
    <col min="11521" max="11521" width="5.85546875" style="683" customWidth="1"/>
    <col min="11522" max="11522" width="46.28515625" style="683" customWidth="1"/>
    <col min="11523" max="11523" width="6.28515625" style="683" customWidth="1"/>
    <col min="11524" max="11524" width="14.42578125" style="683" customWidth="1"/>
    <col min="11525" max="11525" width="13" style="683" customWidth="1"/>
    <col min="11526" max="11526" width="14.5703125" style="683" customWidth="1"/>
    <col min="11527" max="11527" width="13" style="683" customWidth="1"/>
    <col min="11528" max="11528" width="12" style="683" bestFit="1" customWidth="1"/>
    <col min="11529" max="11529" width="13.5703125" style="683" customWidth="1"/>
    <col min="11530" max="11776" width="9.140625" style="683"/>
    <col min="11777" max="11777" width="5.85546875" style="683" customWidth="1"/>
    <col min="11778" max="11778" width="46.28515625" style="683" customWidth="1"/>
    <col min="11779" max="11779" width="6.28515625" style="683" customWidth="1"/>
    <col min="11780" max="11780" width="14.42578125" style="683" customWidth="1"/>
    <col min="11781" max="11781" width="13" style="683" customWidth="1"/>
    <col min="11782" max="11782" width="14.5703125" style="683" customWidth="1"/>
    <col min="11783" max="11783" width="13" style="683" customWidth="1"/>
    <col min="11784" max="11784" width="12" style="683" bestFit="1" customWidth="1"/>
    <col min="11785" max="11785" width="13.5703125" style="683" customWidth="1"/>
    <col min="11786" max="12032" width="9.140625" style="683"/>
    <col min="12033" max="12033" width="5.85546875" style="683" customWidth="1"/>
    <col min="12034" max="12034" width="46.28515625" style="683" customWidth="1"/>
    <col min="12035" max="12035" width="6.28515625" style="683" customWidth="1"/>
    <col min="12036" max="12036" width="14.42578125" style="683" customWidth="1"/>
    <col min="12037" max="12037" width="13" style="683" customWidth="1"/>
    <col min="12038" max="12038" width="14.5703125" style="683" customWidth="1"/>
    <col min="12039" max="12039" width="13" style="683" customWidth="1"/>
    <col min="12040" max="12040" width="12" style="683" bestFit="1" customWidth="1"/>
    <col min="12041" max="12041" width="13.5703125" style="683" customWidth="1"/>
    <col min="12042" max="12288" width="9.140625" style="683"/>
    <col min="12289" max="12289" width="5.85546875" style="683" customWidth="1"/>
    <col min="12290" max="12290" width="46.28515625" style="683" customWidth="1"/>
    <col min="12291" max="12291" width="6.28515625" style="683" customWidth="1"/>
    <col min="12292" max="12292" width="14.42578125" style="683" customWidth="1"/>
    <col min="12293" max="12293" width="13" style="683" customWidth="1"/>
    <col min="12294" max="12294" width="14.5703125" style="683" customWidth="1"/>
    <col min="12295" max="12295" width="13" style="683" customWidth="1"/>
    <col min="12296" max="12296" width="12" style="683" bestFit="1" customWidth="1"/>
    <col min="12297" max="12297" width="13.5703125" style="683" customWidth="1"/>
    <col min="12298" max="12544" width="9.140625" style="683"/>
    <col min="12545" max="12545" width="5.85546875" style="683" customWidth="1"/>
    <col min="12546" max="12546" width="46.28515625" style="683" customWidth="1"/>
    <col min="12547" max="12547" width="6.28515625" style="683" customWidth="1"/>
    <col min="12548" max="12548" width="14.42578125" style="683" customWidth="1"/>
    <col min="12549" max="12549" width="13" style="683" customWidth="1"/>
    <col min="12550" max="12550" width="14.5703125" style="683" customWidth="1"/>
    <col min="12551" max="12551" width="13" style="683" customWidth="1"/>
    <col min="12552" max="12552" width="12" style="683" bestFit="1" customWidth="1"/>
    <col min="12553" max="12553" width="13.5703125" style="683" customWidth="1"/>
    <col min="12554" max="12800" width="9.140625" style="683"/>
    <col min="12801" max="12801" width="5.85546875" style="683" customWidth="1"/>
    <col min="12802" max="12802" width="46.28515625" style="683" customWidth="1"/>
    <col min="12803" max="12803" width="6.28515625" style="683" customWidth="1"/>
    <col min="12804" max="12804" width="14.42578125" style="683" customWidth="1"/>
    <col min="12805" max="12805" width="13" style="683" customWidth="1"/>
    <col min="12806" max="12806" width="14.5703125" style="683" customWidth="1"/>
    <col min="12807" max="12807" width="13" style="683" customWidth="1"/>
    <col min="12808" max="12808" width="12" style="683" bestFit="1" customWidth="1"/>
    <col min="12809" max="12809" width="13.5703125" style="683" customWidth="1"/>
    <col min="12810" max="13056" width="9.140625" style="683"/>
    <col min="13057" max="13057" width="5.85546875" style="683" customWidth="1"/>
    <col min="13058" max="13058" width="46.28515625" style="683" customWidth="1"/>
    <col min="13059" max="13059" width="6.28515625" style="683" customWidth="1"/>
    <col min="13060" max="13060" width="14.42578125" style="683" customWidth="1"/>
    <col min="13061" max="13061" width="13" style="683" customWidth="1"/>
    <col min="13062" max="13062" width="14.5703125" style="683" customWidth="1"/>
    <col min="13063" max="13063" width="13" style="683" customWidth="1"/>
    <col min="13064" max="13064" width="12" style="683" bestFit="1" customWidth="1"/>
    <col min="13065" max="13065" width="13.5703125" style="683" customWidth="1"/>
    <col min="13066" max="13312" width="9.140625" style="683"/>
    <col min="13313" max="13313" width="5.85546875" style="683" customWidth="1"/>
    <col min="13314" max="13314" width="46.28515625" style="683" customWidth="1"/>
    <col min="13315" max="13315" width="6.28515625" style="683" customWidth="1"/>
    <col min="13316" max="13316" width="14.42578125" style="683" customWidth="1"/>
    <col min="13317" max="13317" width="13" style="683" customWidth="1"/>
    <col min="13318" max="13318" width="14.5703125" style="683" customWidth="1"/>
    <col min="13319" max="13319" width="13" style="683" customWidth="1"/>
    <col min="13320" max="13320" width="12" style="683" bestFit="1" customWidth="1"/>
    <col min="13321" max="13321" width="13.5703125" style="683" customWidth="1"/>
    <col min="13322" max="13568" width="9.140625" style="683"/>
    <col min="13569" max="13569" width="5.85546875" style="683" customWidth="1"/>
    <col min="13570" max="13570" width="46.28515625" style="683" customWidth="1"/>
    <col min="13571" max="13571" width="6.28515625" style="683" customWidth="1"/>
    <col min="13572" max="13572" width="14.42578125" style="683" customWidth="1"/>
    <col min="13573" max="13573" width="13" style="683" customWidth="1"/>
    <col min="13574" max="13574" width="14.5703125" style="683" customWidth="1"/>
    <col min="13575" max="13575" width="13" style="683" customWidth="1"/>
    <col min="13576" max="13576" width="12" style="683" bestFit="1" customWidth="1"/>
    <col min="13577" max="13577" width="13.5703125" style="683" customWidth="1"/>
    <col min="13578" max="13824" width="9.140625" style="683"/>
    <col min="13825" max="13825" width="5.85546875" style="683" customWidth="1"/>
    <col min="13826" max="13826" width="46.28515625" style="683" customWidth="1"/>
    <col min="13827" max="13827" width="6.28515625" style="683" customWidth="1"/>
    <col min="13828" max="13828" width="14.42578125" style="683" customWidth="1"/>
    <col min="13829" max="13829" width="13" style="683" customWidth="1"/>
    <col min="13830" max="13830" width="14.5703125" style="683" customWidth="1"/>
    <col min="13831" max="13831" width="13" style="683" customWidth="1"/>
    <col min="13832" max="13832" width="12" style="683" bestFit="1" customWidth="1"/>
    <col min="13833" max="13833" width="13.5703125" style="683" customWidth="1"/>
    <col min="13834" max="14080" width="9.140625" style="683"/>
    <col min="14081" max="14081" width="5.85546875" style="683" customWidth="1"/>
    <col min="14082" max="14082" width="46.28515625" style="683" customWidth="1"/>
    <col min="14083" max="14083" width="6.28515625" style="683" customWidth="1"/>
    <col min="14084" max="14084" width="14.42578125" style="683" customWidth="1"/>
    <col min="14085" max="14085" width="13" style="683" customWidth="1"/>
    <col min="14086" max="14086" width="14.5703125" style="683" customWidth="1"/>
    <col min="14087" max="14087" width="13" style="683" customWidth="1"/>
    <col min="14088" max="14088" width="12" style="683" bestFit="1" customWidth="1"/>
    <col min="14089" max="14089" width="13.5703125" style="683" customWidth="1"/>
    <col min="14090" max="14336" width="9.140625" style="683"/>
    <col min="14337" max="14337" width="5.85546875" style="683" customWidth="1"/>
    <col min="14338" max="14338" width="46.28515625" style="683" customWidth="1"/>
    <col min="14339" max="14339" width="6.28515625" style="683" customWidth="1"/>
    <col min="14340" max="14340" width="14.42578125" style="683" customWidth="1"/>
    <col min="14341" max="14341" width="13" style="683" customWidth="1"/>
    <col min="14342" max="14342" width="14.5703125" style="683" customWidth="1"/>
    <col min="14343" max="14343" width="13" style="683" customWidth="1"/>
    <col min="14344" max="14344" width="12" style="683" bestFit="1" customWidth="1"/>
    <col min="14345" max="14345" width="13.5703125" style="683" customWidth="1"/>
    <col min="14346" max="14592" width="9.140625" style="683"/>
    <col min="14593" max="14593" width="5.85546875" style="683" customWidth="1"/>
    <col min="14594" max="14594" width="46.28515625" style="683" customWidth="1"/>
    <col min="14595" max="14595" width="6.28515625" style="683" customWidth="1"/>
    <col min="14596" max="14596" width="14.42578125" style="683" customWidth="1"/>
    <col min="14597" max="14597" width="13" style="683" customWidth="1"/>
    <col min="14598" max="14598" width="14.5703125" style="683" customWidth="1"/>
    <col min="14599" max="14599" width="13" style="683" customWidth="1"/>
    <col min="14600" max="14600" width="12" style="683" bestFit="1" customWidth="1"/>
    <col min="14601" max="14601" width="13.5703125" style="683" customWidth="1"/>
    <col min="14602" max="14848" width="9.140625" style="683"/>
    <col min="14849" max="14849" width="5.85546875" style="683" customWidth="1"/>
    <col min="14850" max="14850" width="46.28515625" style="683" customWidth="1"/>
    <col min="14851" max="14851" width="6.28515625" style="683" customWidth="1"/>
    <col min="14852" max="14852" width="14.42578125" style="683" customWidth="1"/>
    <col min="14853" max="14853" width="13" style="683" customWidth="1"/>
    <col min="14854" max="14854" width="14.5703125" style="683" customWidth="1"/>
    <col min="14855" max="14855" width="13" style="683" customWidth="1"/>
    <col min="14856" max="14856" width="12" style="683" bestFit="1" customWidth="1"/>
    <col min="14857" max="14857" width="13.5703125" style="683" customWidth="1"/>
    <col min="14858" max="15104" width="9.140625" style="683"/>
    <col min="15105" max="15105" width="5.85546875" style="683" customWidth="1"/>
    <col min="15106" max="15106" width="46.28515625" style="683" customWidth="1"/>
    <col min="15107" max="15107" width="6.28515625" style="683" customWidth="1"/>
    <col min="15108" max="15108" width="14.42578125" style="683" customWidth="1"/>
    <col min="15109" max="15109" width="13" style="683" customWidth="1"/>
    <col min="15110" max="15110" width="14.5703125" style="683" customWidth="1"/>
    <col min="15111" max="15111" width="13" style="683" customWidth="1"/>
    <col min="15112" max="15112" width="12" style="683" bestFit="1" customWidth="1"/>
    <col min="15113" max="15113" width="13.5703125" style="683" customWidth="1"/>
    <col min="15114" max="15360" width="9.140625" style="683"/>
    <col min="15361" max="15361" width="5.85546875" style="683" customWidth="1"/>
    <col min="15362" max="15362" width="46.28515625" style="683" customWidth="1"/>
    <col min="15363" max="15363" width="6.28515625" style="683" customWidth="1"/>
    <col min="15364" max="15364" width="14.42578125" style="683" customWidth="1"/>
    <col min="15365" max="15365" width="13" style="683" customWidth="1"/>
    <col min="15366" max="15366" width="14.5703125" style="683" customWidth="1"/>
    <col min="15367" max="15367" width="13" style="683" customWidth="1"/>
    <col min="15368" max="15368" width="12" style="683" bestFit="1" customWidth="1"/>
    <col min="15369" max="15369" width="13.5703125" style="683" customWidth="1"/>
    <col min="15370" max="15616" width="9.140625" style="683"/>
    <col min="15617" max="15617" width="5.85546875" style="683" customWidth="1"/>
    <col min="15618" max="15618" width="46.28515625" style="683" customWidth="1"/>
    <col min="15619" max="15619" width="6.28515625" style="683" customWidth="1"/>
    <col min="15620" max="15620" width="14.42578125" style="683" customWidth="1"/>
    <col min="15621" max="15621" width="13" style="683" customWidth="1"/>
    <col min="15622" max="15622" width="14.5703125" style="683" customWidth="1"/>
    <col min="15623" max="15623" width="13" style="683" customWidth="1"/>
    <col min="15624" max="15624" width="12" style="683" bestFit="1" customWidth="1"/>
    <col min="15625" max="15625" width="13.5703125" style="683" customWidth="1"/>
    <col min="15626" max="15872" width="9.140625" style="683"/>
    <col min="15873" max="15873" width="5.85546875" style="683" customWidth="1"/>
    <col min="15874" max="15874" width="46.28515625" style="683" customWidth="1"/>
    <col min="15875" max="15875" width="6.28515625" style="683" customWidth="1"/>
    <col min="15876" max="15876" width="14.42578125" style="683" customWidth="1"/>
    <col min="15877" max="15877" width="13" style="683" customWidth="1"/>
    <col min="15878" max="15878" width="14.5703125" style="683" customWidth="1"/>
    <col min="15879" max="15879" width="13" style="683" customWidth="1"/>
    <col min="15880" max="15880" width="12" style="683" bestFit="1" customWidth="1"/>
    <col min="15881" max="15881" width="13.5703125" style="683" customWidth="1"/>
    <col min="15882" max="16128" width="9.140625" style="683"/>
    <col min="16129" max="16129" width="5.85546875" style="683" customWidth="1"/>
    <col min="16130" max="16130" width="46.28515625" style="683" customWidth="1"/>
    <col min="16131" max="16131" width="6.28515625" style="683" customWidth="1"/>
    <col min="16132" max="16132" width="14.42578125" style="683" customWidth="1"/>
    <col min="16133" max="16133" width="13" style="683" customWidth="1"/>
    <col min="16134" max="16134" width="14.5703125" style="683" customWidth="1"/>
    <col min="16135" max="16135" width="13" style="683" customWidth="1"/>
    <col min="16136" max="16136" width="12" style="683" bestFit="1" customWidth="1"/>
    <col min="16137" max="16137" width="13.5703125" style="683" customWidth="1"/>
    <col min="16138" max="16384" width="9.140625" style="683"/>
  </cols>
  <sheetData>
    <row r="1" spans="1:9" s="493" customFormat="1" ht="18" customHeight="1">
      <c r="A1" s="957" t="s">
        <v>687</v>
      </c>
      <c r="B1" s="957"/>
      <c r="C1" s="957"/>
      <c r="D1" s="957"/>
      <c r="E1" s="957"/>
      <c r="F1" s="957"/>
    </row>
    <row r="2" spans="1:9" s="488" customFormat="1" ht="31.5" customHeight="1">
      <c r="A2" s="958" t="s">
        <v>688</v>
      </c>
      <c r="B2" s="958"/>
      <c r="C2" s="958"/>
      <c r="D2" s="958"/>
      <c r="E2" s="958"/>
      <c r="F2" s="958"/>
    </row>
    <row r="3" spans="1:9" s="488" customFormat="1" ht="11.25" customHeight="1">
      <c r="A3" s="489" t="s">
        <v>689</v>
      </c>
      <c r="B3" s="489"/>
      <c r="C3" s="489"/>
    </row>
    <row r="4" spans="1:9" s="488" customFormat="1" ht="14.25" thickBot="1">
      <c r="C4" s="625"/>
      <c r="E4" s="626" t="s">
        <v>168</v>
      </c>
      <c r="F4" s="627"/>
    </row>
    <row r="5" spans="1:9" s="488" customFormat="1" ht="30" customHeight="1" thickBot="1">
      <c r="A5" s="959" t="s">
        <v>169</v>
      </c>
      <c r="B5" s="628" t="s">
        <v>690</v>
      </c>
      <c r="C5" s="629"/>
      <c r="D5" s="961" t="s">
        <v>572</v>
      </c>
      <c r="E5" s="963" t="s">
        <v>191</v>
      </c>
      <c r="F5" s="964"/>
    </row>
    <row r="6" spans="1:9" s="488" customFormat="1" ht="33" customHeight="1" thickBot="1">
      <c r="A6" s="960"/>
      <c r="B6" s="630" t="s">
        <v>691</v>
      </c>
      <c r="C6" s="631" t="s">
        <v>692</v>
      </c>
      <c r="D6" s="962"/>
      <c r="E6" s="632" t="s">
        <v>573</v>
      </c>
      <c r="F6" s="632" t="s">
        <v>574</v>
      </c>
    </row>
    <row r="7" spans="1:9" s="488" customFormat="1" ht="14.25" thickBot="1">
      <c r="A7" s="633">
        <v>1</v>
      </c>
      <c r="B7" s="633">
        <v>2</v>
      </c>
      <c r="C7" s="633">
        <v>3</v>
      </c>
      <c r="D7" s="633">
        <v>4</v>
      </c>
      <c r="E7" s="633">
        <v>5</v>
      </c>
      <c r="F7" s="633">
        <v>6</v>
      </c>
    </row>
    <row r="8" spans="1:9" s="488" customFormat="1" ht="31.5" customHeight="1" thickBot="1">
      <c r="A8" s="634">
        <v>4000</v>
      </c>
      <c r="B8" s="635" t="s">
        <v>693</v>
      </c>
      <c r="C8" s="636"/>
      <c r="D8" s="637">
        <f>E8+F8-[2]ekamut!F124</f>
        <v>3014128.5003999993</v>
      </c>
      <c r="E8" s="638">
        <f>E10</f>
        <v>966845.53740000003</v>
      </c>
      <c r="F8" s="639">
        <f>F10+F171+F206</f>
        <v>2225282.9629999995</v>
      </c>
      <c r="G8" s="640"/>
      <c r="H8" s="641"/>
      <c r="I8" s="641"/>
    </row>
    <row r="9" spans="1:9" s="488" customFormat="1" ht="14.25" thickBot="1">
      <c r="A9" s="634"/>
      <c r="B9" s="642" t="s">
        <v>694</v>
      </c>
      <c r="C9" s="636"/>
      <c r="D9" s="637"/>
      <c r="E9" s="638"/>
      <c r="F9" s="643"/>
    </row>
    <row r="10" spans="1:9" s="488" customFormat="1" ht="47.25" customHeight="1" thickBot="1">
      <c r="A10" s="644">
        <v>4050</v>
      </c>
      <c r="B10" s="645" t="s">
        <v>695</v>
      </c>
      <c r="C10" s="646" t="s">
        <v>696</v>
      </c>
      <c r="D10" s="647">
        <f>E10+F10-[2]ekamut!F124</f>
        <v>788845.53740000003</v>
      </c>
      <c r="E10" s="648">
        <f>E12+E25+E68+E83+E93+E127+E142</f>
        <v>966845.53740000003</v>
      </c>
      <c r="F10" s="649"/>
      <c r="G10" s="640"/>
      <c r="H10" s="640"/>
      <c r="I10" s="641"/>
    </row>
    <row r="11" spans="1:9" s="488" customFormat="1" ht="14.25" thickBot="1">
      <c r="A11" s="650"/>
      <c r="B11" s="651" t="s">
        <v>694</v>
      </c>
      <c r="C11" s="652"/>
      <c r="D11" s="653"/>
      <c r="E11" s="653"/>
      <c r="F11" s="649"/>
    </row>
    <row r="12" spans="1:9" s="488" customFormat="1" ht="30.75" customHeight="1" thickBot="1">
      <c r="A12" s="654">
        <v>4100</v>
      </c>
      <c r="B12" s="655" t="s">
        <v>697</v>
      </c>
      <c r="C12" s="656" t="s">
        <v>696</v>
      </c>
      <c r="D12" s="657">
        <f>E12</f>
        <v>169853.6</v>
      </c>
      <c r="E12" s="657">
        <f>E14+E19+E22</f>
        <v>169853.6</v>
      </c>
      <c r="F12" s="658" t="s">
        <v>185</v>
      </c>
    </row>
    <row r="13" spans="1:9" s="488" customFormat="1" ht="13.5">
      <c r="A13" s="583"/>
      <c r="B13" s="659" t="s">
        <v>694</v>
      </c>
      <c r="C13" s="660"/>
      <c r="D13" s="661"/>
      <c r="E13" s="661"/>
      <c r="F13" s="662"/>
    </row>
    <row r="14" spans="1:9" s="488" customFormat="1" ht="27">
      <c r="A14" s="598">
        <v>4110</v>
      </c>
      <c r="B14" s="663" t="s">
        <v>698</v>
      </c>
      <c r="C14" s="664" t="s">
        <v>696</v>
      </c>
      <c r="D14" s="595">
        <f>E14</f>
        <v>169853.6</v>
      </c>
      <c r="E14" s="595">
        <f>E16+E17+E18</f>
        <v>169853.6</v>
      </c>
      <c r="F14" s="665" t="s">
        <v>185</v>
      </c>
    </row>
    <row r="15" spans="1:9" s="488" customFormat="1" ht="14.25">
      <c r="A15" s="598"/>
      <c r="B15" s="666" t="s">
        <v>194</v>
      </c>
      <c r="C15" s="664"/>
      <c r="D15" s="595"/>
      <c r="E15" s="595"/>
      <c r="F15" s="665"/>
    </row>
    <row r="16" spans="1:9" s="488" customFormat="1" ht="13.5" customHeight="1">
      <c r="A16" s="598">
        <v>4111</v>
      </c>
      <c r="B16" s="667" t="s">
        <v>699</v>
      </c>
      <c r="C16" s="668" t="s">
        <v>700</v>
      </c>
      <c r="D16" s="595">
        <f>E16</f>
        <v>153853.6</v>
      </c>
      <c r="E16" s="595">
        <f>[2]aparat!F34+'[2]zags '!F34+'[2]վեկտոր պլյուս'!F34+[2]turq!F34+[2]gjuxatntes!F36+'[2]chanap transp'!F34+'[2]transp nax'!F34+'[2]ajl nax'!F34+'[2]tntes harab'!F36+[2]axb!F34+'[2]srgaka mig'!F34+'[2]bnak shin'!F34+[2]lusav!F34+'[2]hangst sport'!F34+'[2]mshak palat'!F34+'[2]mshak kazm'!F34+[2]herutahax!F34+[2]texekat!F34+'[2]yndameny mankap.'!F34+[2]gisherotik!F34+'[2]soc ogn'!F34+'[2]nvir. b`h'!F34+'[2]pah fond '!F34+'[2]yndam arvest erash'!F34</f>
        <v>153853.6</v>
      </c>
      <c r="F16" s="665" t="s">
        <v>185</v>
      </c>
    </row>
    <row r="17" spans="1:6" s="488" customFormat="1" ht="30" customHeight="1" thickBot="1">
      <c r="A17" s="598">
        <v>4112</v>
      </c>
      <c r="B17" s="667" t="s">
        <v>701</v>
      </c>
      <c r="C17" s="668" t="s">
        <v>702</v>
      </c>
      <c r="D17" s="595">
        <f>E17</f>
        <v>16000</v>
      </c>
      <c r="E17" s="595">
        <f>[2]aparat!F35+'[2]zags '!F35+'[2]վեկտոր պլյուս'!F35+[2]turq!F35+[2]gjuxatntes!F37+'[2]chanap transp'!F35+'[2]transp nax'!F35+'[2]ajl nax'!F35+'[2]tntes harab'!F37+[2]axb!F35+'[2]srgaka mig'!F35+'[2]bnak shin'!F35+[2]lusav!F35+'[2]hangst sport'!F35+'[2]kent grad'!F35+'[2]mshak palat'!F35+'[2]mshak kazm'!F35+[2]herutahax!F35+[2]texekat!F35+'[2]yndameny mankap.'!F35+[2]gisherotik!F35+[2]marzadp!F35+'[2]soc ogn'!F35+'[2]nvir. b`h'!F35+'[2]pah fond '!F35+'[2]yndam arvest erash'!F35</f>
        <v>16000</v>
      </c>
      <c r="F17" s="665" t="s">
        <v>185</v>
      </c>
    </row>
    <row r="18" spans="1:6" s="488" customFormat="1" ht="45.75" hidden="1" customHeight="1">
      <c r="A18" s="598">
        <v>4114</v>
      </c>
      <c r="B18" s="667" t="s">
        <v>703</v>
      </c>
      <c r="C18" s="668" t="s">
        <v>704</v>
      </c>
      <c r="D18" s="589">
        <f>E18</f>
        <v>0</v>
      </c>
      <c r="E18" s="589">
        <f>[2]aparat!F38+'[2]zags '!F38+'[2]վեկտոր պլյուս'!F38+[2]turq!F38+[2]gjuxatntes!F40+'[2]chanap transp'!F38+'[2]transp nax'!F38+'[2]ajl nax'!F38+'[2]tntes harab'!F40+[2]axb!F38+'[2]srgaka mig'!F38+'[2]bnak shin'!F38+[2]lusav!F38+'[2]hangst sport'!F38+'[2]kent grad'!F38+'[2]mshak palat'!F38+'[2]mshak kazm'!F38+[2]herutahax!F38+[2]texekat!F38+'[2]yndameny mankap.'!F38+[2]gisherotik!F38+[2]marzadp!F38+'[2]soc ogn'!F38+'[2]nvir. b`h'!F38+'[2]pah fond '!F38+'[2]yndam arvest erash'!F38</f>
        <v>0</v>
      </c>
      <c r="F18" s="665" t="s">
        <v>185</v>
      </c>
    </row>
    <row r="19" spans="1:6" s="488" customFormat="1" ht="45.75" hidden="1" customHeight="1">
      <c r="A19" s="598">
        <v>4120</v>
      </c>
      <c r="B19" s="669" t="s">
        <v>705</v>
      </c>
      <c r="C19" s="664" t="s">
        <v>696</v>
      </c>
      <c r="D19" s="670"/>
      <c r="E19" s="589">
        <f>E21</f>
        <v>0</v>
      </c>
      <c r="F19" s="665" t="s">
        <v>185</v>
      </c>
    </row>
    <row r="20" spans="1:6" s="488" customFormat="1" ht="45.75" hidden="1" customHeight="1">
      <c r="A20" s="598"/>
      <c r="B20" s="666" t="s">
        <v>194</v>
      </c>
      <c r="C20" s="664"/>
      <c r="D20" s="589"/>
      <c r="E20" s="589"/>
      <c r="F20" s="665"/>
    </row>
    <row r="21" spans="1:6" s="488" customFormat="1" ht="45.75" hidden="1" customHeight="1">
      <c r="A21" s="598">
        <v>4121</v>
      </c>
      <c r="B21" s="667" t="s">
        <v>706</v>
      </c>
      <c r="C21" s="668" t="s">
        <v>707</v>
      </c>
      <c r="D21" s="589">
        <f>E21</f>
        <v>0</v>
      </c>
      <c r="E21" s="589">
        <f>[2]aparat!F39+'[2]zags '!F39+'[2]վեկտոր պլյուս'!F39+[2]turq!F39+[2]gjuxatntes!F41+'[2]chanap transp'!F39+'[2]transp nax'!F39+'[2]ajl nax'!F39+'[2]tntes harab'!F41+[2]axb!F39+'[2]srgaka mig'!F39+'[2]bnak shin'!F39+[2]lusav!F39+'[2]hangst sport'!F39+'[2]kent grad'!F39+'[2]mshak palat'!F39+'[2]mshak kazm'!F39+[2]herutahax!F39+[2]texekat!F39+'[2]yndameny mankap.'!F39+[2]gisherotik!F39+[2]marzadp!F39+'[2]soc ogn'!F39+'[2]nvir. b`h'!F39+'[2]pah fond '!F39+'[2]yndam arvest erash'!F39</f>
        <v>0</v>
      </c>
      <c r="F21" s="665" t="s">
        <v>185</v>
      </c>
    </row>
    <row r="22" spans="1:6" s="488" customFormat="1" ht="45.75" hidden="1" customHeight="1">
      <c r="A22" s="598">
        <v>4130</v>
      </c>
      <c r="B22" s="669" t="s">
        <v>708</v>
      </c>
      <c r="C22" s="664" t="s">
        <v>696</v>
      </c>
      <c r="D22" s="589"/>
      <c r="E22" s="589">
        <f>E24</f>
        <v>0</v>
      </c>
      <c r="F22" s="665" t="s">
        <v>185</v>
      </c>
    </row>
    <row r="23" spans="1:6" s="488" customFormat="1" ht="45.75" hidden="1" customHeight="1">
      <c r="A23" s="598"/>
      <c r="B23" s="666" t="s">
        <v>194</v>
      </c>
      <c r="C23" s="664"/>
      <c r="D23" s="589"/>
      <c r="E23" s="589"/>
      <c r="F23" s="665"/>
    </row>
    <row r="24" spans="1:6" s="488" customFormat="1" ht="45.75" hidden="1" customHeight="1" thickBot="1">
      <c r="A24" s="607">
        <v>4131</v>
      </c>
      <c r="B24" s="671" t="s">
        <v>709</v>
      </c>
      <c r="C24" s="672" t="s">
        <v>710</v>
      </c>
      <c r="D24" s="673">
        <f>E24</f>
        <v>0</v>
      </c>
      <c r="E24" s="589">
        <f>[2]aparat!F40+'[2]zags '!F40+'[2]վեկտոր պլյուս'!F40+[2]turq!F40+[2]gjuxatntes!F42+'[2]chanap transp'!F40+'[2]transp nax'!F40+'[2]ajl nax'!F40+'[2]tntes harab'!F42+[2]axb!F40+'[2]srgaka mig'!F40+'[2]bnak shin'!F40+[2]lusav!F40+'[2]hangst sport'!F40+'[2]kent grad'!F40+'[2]mshak palat'!F40+'[2]mshak kazm'!F40+[2]herutahax!F40+[2]texekat!F40+'[2]yndameny mankap.'!F40+[2]gisherotik!F40+[2]marzadp!F40+'[2]soc ogn'!F40+'[2]nvir. b`h'!F40+'[2]pah fond '!F40+'[2]yndam arvest erash'!F40</f>
        <v>0</v>
      </c>
      <c r="F24" s="674" t="s">
        <v>185</v>
      </c>
    </row>
    <row r="25" spans="1:6" s="488" customFormat="1" ht="45.75" customHeight="1" thickBot="1">
      <c r="A25" s="654">
        <v>4200</v>
      </c>
      <c r="B25" s="675" t="s">
        <v>711</v>
      </c>
      <c r="C25" s="656" t="s">
        <v>696</v>
      </c>
      <c r="D25" s="676">
        <f>E25</f>
        <v>72205.808399999994</v>
      </c>
      <c r="E25" s="676">
        <f>E27+E36+E41+E51+E54+E58</f>
        <v>72205.808399999994</v>
      </c>
      <c r="F25" s="658" t="s">
        <v>185</v>
      </c>
    </row>
    <row r="26" spans="1:6" s="488" customFormat="1" ht="13.5">
      <c r="A26" s="583"/>
      <c r="B26" s="659" t="s">
        <v>694</v>
      </c>
      <c r="C26" s="660"/>
      <c r="D26" s="677"/>
      <c r="E26" s="677"/>
      <c r="F26" s="678"/>
    </row>
    <row r="27" spans="1:6" s="488" customFormat="1" ht="39">
      <c r="A27" s="598">
        <v>4210</v>
      </c>
      <c r="B27" s="669" t="s">
        <v>712</v>
      </c>
      <c r="C27" s="664" t="s">
        <v>696</v>
      </c>
      <c r="D27" s="589">
        <f>E27</f>
        <v>24164.899999999998</v>
      </c>
      <c r="E27" s="589">
        <f>E29+E30+E31+E32+E33+E34+E35</f>
        <v>24164.899999999998</v>
      </c>
      <c r="F27" s="679" t="s">
        <v>185</v>
      </c>
    </row>
    <row r="28" spans="1:6" s="488" customFormat="1" ht="14.25">
      <c r="A28" s="598"/>
      <c r="B28" s="666" t="s">
        <v>194</v>
      </c>
      <c r="C28" s="664"/>
      <c r="D28" s="680"/>
      <c r="E28" s="680"/>
      <c r="F28" s="679"/>
    </row>
    <row r="29" spans="1:6" s="488" customFormat="1" ht="27">
      <c r="A29" s="598">
        <v>4211</v>
      </c>
      <c r="B29" s="667" t="s">
        <v>713</v>
      </c>
      <c r="C29" s="668" t="s">
        <v>714</v>
      </c>
      <c r="D29" s="595">
        <f>E29</f>
        <v>0</v>
      </c>
      <c r="E29" s="595">
        <f>[2]aparat!F43+'[2]zags '!F43+'[2]վեկտոր պլյուս'!F43+[2]turq!F43+[2]gjuxatntes!F45+'[2]chanap transp'!F43+'[2]transp nax'!F43+'[2]ajl nax'!F43+'[2]tntes harab'!F45+[2]axb!F43+'[2]srgaka mig'!F43+'[2]bnak shin'!F43+[2]lusav!F43+'[2]hangst sport'!F43+'[2]kent grad'!F43+'[2]mshak palat'!F43+'[2]mshak kazm'!F43+[2]herutahax!F43+[2]texekat!F43+'[2]yndameny mankap.'!F43+[2]gisherotik!F43+[2]marzadp!F43+'[2]soc ogn'!F43+'[2]nvir. b`h'!F43+'[2]pah fond '!F43+'[2]yndam arvest erash'!F43</f>
        <v>0</v>
      </c>
      <c r="F29" s="679" t="s">
        <v>185</v>
      </c>
    </row>
    <row r="30" spans="1:6" s="488" customFormat="1" ht="14.25">
      <c r="A30" s="598">
        <v>4212</v>
      </c>
      <c r="B30" s="669" t="s">
        <v>715</v>
      </c>
      <c r="C30" s="668" t="s">
        <v>716</v>
      </c>
      <c r="D30" s="589">
        <f t="shared" ref="D30:D35" si="0">E30</f>
        <v>18548</v>
      </c>
      <c r="E30" s="589">
        <f>[2]aparat!F44+'[2]zags '!F44+'[2]վեկտոր պլյուս'!F44+[2]turq!F44+[2]gjuxatntes!F46+'[2]chanap transp'!F44+'[2]transp nax'!F44+'[2]ajl nax'!F44+'[2]tntes harab'!F46+[2]axb!F44+'[2]srgaka mig'!F44+'[2]bnak shin'!F44+[2]lusav!F44+'[2]hangst sport'!F44+'[2]mshak palat'!F44+'[2]mshak kazm'!F44+[2]herutahax!F44+[2]texekat!F44+'[2]yndameny mankap.'!F44+[2]gisherotik!F44+'[2]soc ogn'!F44+'[2]nvir. b`h'!F44+'[2]pah fond '!F44+'[2]yndam arvest erash'!F44</f>
        <v>18548</v>
      </c>
      <c r="F30" s="679" t="s">
        <v>185</v>
      </c>
    </row>
    <row r="31" spans="1:6" s="488" customFormat="1" ht="14.25">
      <c r="A31" s="598">
        <v>4213</v>
      </c>
      <c r="B31" s="667" t="s">
        <v>717</v>
      </c>
      <c r="C31" s="668" t="s">
        <v>718</v>
      </c>
      <c r="D31" s="595">
        <f t="shared" si="0"/>
        <v>1657.3</v>
      </c>
      <c r="E31" s="595">
        <f>[2]aparat!F45+'[2]zags '!F45+'[2]վեկտոր պլյուս'!F45+[2]turq!F45+[2]gjuxatntes!F47+'[2]chanap transp'!F45+'[2]transp nax'!F45+'[2]ajl nax'!F45+'[2]tntes harab'!F47+[2]axb!F45+'[2]srgaka mig'!F45+'[2]bnak shin'!F45+[2]lusav!F45+'[2]hangst sport'!F45+'[2]mshak palat'!F45+'[2]mshak kazm'!F45+[2]herutahax!F45+[2]texekat!F45+'[2]yndameny mankap.'!F45+[2]gisherotik!F45+'[2]soc ogn'!F45+'[2]nvir. b`h'!F45+'[2]pah fond '!F45+'[2]yndam arvest erash'!F45</f>
        <v>1657.3</v>
      </c>
      <c r="F31" s="679" t="s">
        <v>185</v>
      </c>
    </row>
    <row r="32" spans="1:6" s="488" customFormat="1" ht="14.25">
      <c r="A32" s="598">
        <v>4214</v>
      </c>
      <c r="B32" s="667" t="s">
        <v>719</v>
      </c>
      <c r="C32" s="668" t="s">
        <v>720</v>
      </c>
      <c r="D32" s="589">
        <f t="shared" si="0"/>
        <v>3459.6</v>
      </c>
      <c r="E32" s="589">
        <f>[2]aparat!F46+'[2]zags '!F46+'[2]վեկտոր պլյուս'!F46+[2]turq!F46+[2]gjuxatntes!F48+'[2]chanap transp'!F46+'[2]transp nax'!F46+'[2]ajl nax'!F46+'[2]tntes harab'!F48+[2]axb!F46+'[2]srgaka mig'!F46+'[2]bnak shin'!F46+[2]lusav!F46+'[2]hangst sport'!F46+'[2]mshak palat'!F46+'[2]mshak kazm'!F46+[2]herutahax!F46+[2]texekat!F46+'[2]yndameny mankap.'!F46+[2]gisherotik!F46+'[2]soc ogn'!F46+'[2]nvir. b`h'!F46+'[2]pah fond '!F46+'[2]yndam arvest erash'!F46</f>
        <v>3459.6</v>
      </c>
      <c r="F32" s="679" t="s">
        <v>185</v>
      </c>
    </row>
    <row r="33" spans="1:6" s="488" customFormat="1" ht="13.5" customHeight="1">
      <c r="A33" s="598">
        <v>4215</v>
      </c>
      <c r="B33" s="667" t="s">
        <v>721</v>
      </c>
      <c r="C33" s="668" t="s">
        <v>722</v>
      </c>
      <c r="D33" s="595">
        <f t="shared" si="0"/>
        <v>500</v>
      </c>
      <c r="E33" s="595">
        <f>[2]aparat!F47+'[2]zags '!F47+'[2]վեկտոր պլյուս'!F47+[2]turq!F47+[2]gjuxatntes!F49+'[2]chanap transp'!F47+'[2]transp nax'!F47+'[2]ajl nax'!F47+'[2]tntes harab'!F49+[2]axb!F47+'[2]srgaka mig'!F47+'[2]bnak shin'!F47+[2]lusav!F47+'[2]hangst sport'!F47+'[2]mshak palat'!F47+'[2]mshak kazm'!F47+[2]herutahax!F47+[2]texekat!F47+'[2]yndameny mankap.'!F47+[2]gisherotik!F47+'[2]soc ogn'!F47+'[2]nvir. b`h'!F47+'[2]pah fond '!F47+'[2]yndam arvest erash'!F47</f>
        <v>500</v>
      </c>
      <c r="F33" s="679" t="s">
        <v>185</v>
      </c>
    </row>
    <row r="34" spans="1:6" s="488" customFormat="1" ht="17.25" customHeight="1">
      <c r="A34" s="598">
        <v>4216</v>
      </c>
      <c r="B34" s="667" t="s">
        <v>723</v>
      </c>
      <c r="C34" s="668" t="s">
        <v>724</v>
      </c>
      <c r="D34" s="595">
        <f t="shared" si="0"/>
        <v>0</v>
      </c>
      <c r="E34" s="595">
        <f>[2]aparat!F48+'[2]zags '!F48+'[2]վեկտոր պլյուս'!F48+[2]turq!F48+[2]gjuxatntes!F50+'[2]chanap transp'!F48+'[2]transp nax'!F48+'[2]ajl nax'!F48+'[2]tntes harab'!F50+[2]axb!F48+'[2]srgaka mig'!F48+'[2]bnak shin'!F48+[2]lusav!F48+'[2]hangst sport'!F48+'[2]kent grad'!F48+'[2]mshak palat'!F48+'[2]mshak kazm'!F48+[2]herutahax!F48+[2]texekat!F48+'[2]yndameny mankap.'!F48+[2]gisherotik!F48+[2]marzadp!F48+'[2]soc ogn'!F48+'[2]nvir. b`h'!F48+'[2]pah fond '!F48+'[2]yndam arvest erash'!F48</f>
        <v>0</v>
      </c>
      <c r="F34" s="679" t="s">
        <v>185</v>
      </c>
    </row>
    <row r="35" spans="1:6" s="488" customFormat="1" ht="14.25">
      <c r="A35" s="598">
        <v>4217</v>
      </c>
      <c r="B35" s="667" t="s">
        <v>725</v>
      </c>
      <c r="C35" s="668" t="s">
        <v>726</v>
      </c>
      <c r="D35" s="595">
        <f t="shared" si="0"/>
        <v>0</v>
      </c>
      <c r="E35" s="595">
        <f>[2]aparat!F49+'[2]zags '!F49+'[2]վեկտոր պլյուս'!F49+[2]turq!F49+[2]gjuxatntes!F51+'[2]chanap transp'!F49+'[2]transp nax'!F49+'[2]ajl nax'!F49+'[2]tntes harab'!F51+[2]axb!F49+'[2]srgaka mig'!F49+'[2]bnak shin'!F49+[2]lusav!F49+'[2]hangst sport'!F49+'[2]kent grad'!F49+'[2]mshak palat'!F49+'[2]mshak kazm'!F49+[2]herutahax!F49+[2]texekat!F49+'[2]yndameny mankap.'!F49+[2]gisherotik!F49+[2]marzadp!F49+'[2]soc ogn'!F49+'[2]nvir. b`h'!F49+'[2]pah fond '!F49+'[2]yndam arvest erash'!F49</f>
        <v>0</v>
      </c>
      <c r="F35" s="679" t="s">
        <v>185</v>
      </c>
    </row>
    <row r="36" spans="1:6" s="488" customFormat="1" ht="39.75">
      <c r="A36" s="598">
        <v>4220</v>
      </c>
      <c r="B36" s="669" t="s">
        <v>727</v>
      </c>
      <c r="C36" s="664" t="s">
        <v>696</v>
      </c>
      <c r="D36" s="595">
        <f>E36</f>
        <v>2865</v>
      </c>
      <c r="E36" s="595">
        <f>E38+E39+E40</f>
        <v>2865</v>
      </c>
      <c r="F36" s="679" t="s">
        <v>185</v>
      </c>
    </row>
    <row r="37" spans="1:6" s="488" customFormat="1" ht="14.25">
      <c r="A37" s="598"/>
      <c r="B37" s="666" t="s">
        <v>194</v>
      </c>
      <c r="C37" s="664"/>
      <c r="D37" s="595"/>
      <c r="E37" s="595"/>
      <c r="F37" s="679"/>
    </row>
    <row r="38" spans="1:6" s="488" customFormat="1" ht="14.25">
      <c r="A38" s="598">
        <v>4221</v>
      </c>
      <c r="B38" s="667" t="s">
        <v>728</v>
      </c>
      <c r="C38" s="681">
        <v>4221</v>
      </c>
      <c r="D38" s="682">
        <f>E38</f>
        <v>1100</v>
      </c>
      <c r="E38" s="595">
        <f>[2]aparat!F51+'[2]zags '!F51+'[2]վեկտոր պլյուս'!F51+[2]turq!F51+[2]gjuxatntes!F53+'[2]chanap transp'!F51+'[2]transp nax'!F51+'[2]ajl nax'!F51+'[2]tntes harab'!F53+[2]axb!F51+'[2]srgaka mig'!F51+'[2]bnak shin'!F51+[2]lusav!F51+'[2]hangst sport'!F51+'[2]mshak palat'!F51+'[2]mshak kazm'!F51+[2]herutahax!F51+[2]texekat!F51+'[2]yndameny mankap.'!F51+[2]gisherotik!F51+'[2]soc ogn'!F51+'[2]nvir. b`h'!F51+'[2]pah fond '!F51+'[2]yndam arvest erash'!F51</f>
        <v>1100</v>
      </c>
      <c r="F38" s="679" t="s">
        <v>185</v>
      </c>
    </row>
    <row r="39" spans="1:6" s="488" customFormat="1" ht="14.25">
      <c r="A39" s="598">
        <v>4222</v>
      </c>
      <c r="B39" s="667" t="s">
        <v>729</v>
      </c>
      <c r="C39" s="668" t="s">
        <v>730</v>
      </c>
      <c r="D39" s="682">
        <f>E39</f>
        <v>1765</v>
      </c>
      <c r="E39" s="595">
        <f>[2]aparat!F52+'[2]zags '!F52+'[2]վեկտոր պլյուս'!F52+[2]turq!F52+[2]gjuxatntes!F54+'[2]chanap transp'!F52+'[2]transp nax'!F52+'[2]ajl nax'!F52+'[2]tntes harab'!F54+[2]axb!F52+'[2]srgaka mig'!F52+'[2]bnak shin'!F52+[2]lusav!F52+'[2]hangst sport'!F52+'[2]mshak palat'!F52+'[2]mshak kazm'!F52+[2]herutahax!F52+[2]texekat!F52+'[2]yndameny mankap.'!F52+[2]gisherotik!F52+'[2]soc ogn'!F52+'[2]nvir. b`h'!F52+'[2]pah fond '!F52+'[2]yndam arvest erash'!F52</f>
        <v>1765</v>
      </c>
      <c r="F39" s="679" t="s">
        <v>185</v>
      </c>
    </row>
    <row r="40" spans="1:6" s="488" customFormat="1" ht="14.25">
      <c r="A40" s="598">
        <v>4223</v>
      </c>
      <c r="B40" s="667" t="s">
        <v>731</v>
      </c>
      <c r="C40" s="668" t="s">
        <v>732</v>
      </c>
      <c r="D40" s="682">
        <f>E40</f>
        <v>0</v>
      </c>
      <c r="E40" s="595">
        <f>[2]aparat!F53+'[2]zags '!F53+'[2]վեկտոր պլյուս'!F53+[2]turq!F53+[2]gjuxatntes!F55+'[2]chanap transp'!F53+'[2]transp nax'!F53+'[2]ajl nax'!F53+'[2]tntes harab'!F55+[2]axb!F53+'[2]srgaka mig'!F53+'[2]bnak shin'!F53+[2]lusav!F53+'[2]hangst sport'!F53+'[2]kent grad'!F53+'[2]mshak palat'!F53+'[2]mshak kazm'!F53+[2]herutahax!F53+[2]texekat!F53+'[2]yndameny mankap.'!F53+[2]gisherotik!F53+[2]marzadp!F53+'[2]soc ogn'!F53+'[2]nvir. b`h'!F53+'[2]pah fond '!F53+'[2]yndam arvest erash'!F53</f>
        <v>0</v>
      </c>
      <c r="F40" s="679" t="s">
        <v>185</v>
      </c>
    </row>
    <row r="41" spans="1:6" ht="52.5">
      <c r="A41" s="598">
        <v>4230</v>
      </c>
      <c r="B41" s="669" t="s">
        <v>733</v>
      </c>
      <c r="C41" s="664" t="s">
        <v>696</v>
      </c>
      <c r="D41" s="589">
        <f>E41</f>
        <v>26280.241399999999</v>
      </c>
      <c r="E41" s="589">
        <f>E43+E44+E45+E46+E47+E48+E49+E50</f>
        <v>26280.241399999999</v>
      </c>
      <c r="F41" s="679" t="s">
        <v>185</v>
      </c>
    </row>
    <row r="42" spans="1:6" ht="14.25">
      <c r="A42" s="598"/>
      <c r="B42" s="666" t="s">
        <v>194</v>
      </c>
      <c r="C42" s="664"/>
      <c r="D42" s="680"/>
      <c r="E42" s="680"/>
      <c r="F42" s="679"/>
    </row>
    <row r="43" spans="1:6" ht="14.25">
      <c r="A43" s="598">
        <v>4231</v>
      </c>
      <c r="B43" s="667" t="s">
        <v>734</v>
      </c>
      <c r="C43" s="668" t="s">
        <v>735</v>
      </c>
      <c r="D43" s="595">
        <f>E43</f>
        <v>0</v>
      </c>
      <c r="E43" s="595">
        <f>[2]aparat!F55+'[2]zags '!F55+'[2]վեկտոր պլյուս'!F55+[2]turq!F55+[2]gjuxatntes!F57+'[2]chanap transp'!F55+'[2]transp nax'!F55+'[2]ajl nax'!F55+'[2]tntes harab'!F57+[2]axb!F55+'[2]srgaka mig'!F55+'[2]bnak shin'!F55+[2]lusav!F55+'[2]hangst sport'!F55+'[2]kent grad'!F55+'[2]mshak palat'!F55+'[2]mshak kazm'!F55+[2]herutahax!F55+[2]texekat!F55+'[2]yndameny mankap.'!F55+[2]gisherotik!F55+[2]marzadp!F55+'[2]soc ogn'!F55+'[2]nvir. b`h'!F55+'[2]pah fond '!F55+'[2]yndam arvest erash'!F55</f>
        <v>0</v>
      </c>
      <c r="F43" s="679" t="s">
        <v>185</v>
      </c>
    </row>
    <row r="44" spans="1:6" ht="14.25">
      <c r="A44" s="598">
        <v>4232</v>
      </c>
      <c r="B44" s="667" t="s">
        <v>736</v>
      </c>
      <c r="C44" s="668" t="s">
        <v>737</v>
      </c>
      <c r="D44" s="595">
        <f t="shared" ref="D44:D50" si="1">E44</f>
        <v>3714</v>
      </c>
      <c r="E44" s="595">
        <f>[2]aparat!F56+'[2]zags '!F56+'[2]վեկտոր պլյուս'!F56+[2]turq!F56+[2]gjuxatntes!F58+'[2]chanap transp'!F56+'[2]transp nax'!F56+'[2]ajl nax'!F56+'[2]tntes harab'!F58+[2]axb!F56+'[2]srgaka mig'!F56+'[2]bnak shin'!F56+[2]lusav!F56+'[2]hangst sport'!F56+'[2]mshak palat'!F56+'[2]mshak kazm'!F56+[2]herutahax!F56+[2]texekat!F56+'[2]yndameny mankap.'!F56+[2]gisherotik!F56+'[2]soc ogn'!F56+'[2]nvir. b`h'!F56+'[2]pah fond '!F56+'[2]yndam arvest erash'!F56</f>
        <v>3714</v>
      </c>
      <c r="F44" s="679" t="s">
        <v>185</v>
      </c>
    </row>
    <row r="45" spans="1:6" ht="27">
      <c r="A45" s="598">
        <v>4233</v>
      </c>
      <c r="B45" s="667" t="s">
        <v>738</v>
      </c>
      <c r="C45" s="668" t="s">
        <v>739</v>
      </c>
      <c r="D45" s="595">
        <f t="shared" si="1"/>
        <v>139.011</v>
      </c>
      <c r="E45" s="595">
        <f>[2]aparat!F57+'[2]zags '!F57+'[2]վեկտոր պլյուս'!F57+[2]turq!F57+[2]gjuxatntes!F59+'[2]chanap transp'!F57+'[2]transp nax'!F57+'[2]ajl nax'!F57+'[2]tntes harab'!F59+[2]axb!F57+'[2]srgaka mig'!F57+'[2]bnak shin'!F57+[2]lusav!F57+'[2]hangst sport'!F57+'[2]kent grad'!F57+'[2]mshak palat'!F57+'[2]mshak kazm'!F57+[2]herutahax!F57+[2]texekat!F57+'[2]yndameny mankap.'!F57+[2]gisherotik!F57+[2]marzadp!F57+'[2]soc ogn'!F57+'[2]nvir. b`h'!F57+'[2]pah fond '!F57+'[2]yndam arvest erash'!F57</f>
        <v>139.011</v>
      </c>
      <c r="F45" s="679" t="s">
        <v>185</v>
      </c>
    </row>
    <row r="46" spans="1:6" ht="14.25">
      <c r="A46" s="598">
        <v>4234</v>
      </c>
      <c r="B46" s="667" t="s">
        <v>740</v>
      </c>
      <c r="C46" s="668" t="s">
        <v>741</v>
      </c>
      <c r="D46" s="595">
        <f t="shared" si="1"/>
        <v>1942.3</v>
      </c>
      <c r="E46" s="595">
        <f>[2]aparat!F58+'[2]zags '!F58+'[2]վեկտոր պլյուս'!F58+[2]turq!F58+[2]gjuxatntes!F60+'[2]chanap transp'!F58+'[2]transp nax'!F58+'[2]ajl nax'!F58+'[2]tntes harab'!F60+[2]axb!F58+'[2]srgaka mig'!F58+'[2]bnak shin'!F58+[2]lusav!F58+'[2]hangst sport'!F58+'[2]mshak palat'!F58+'[2]mshak kazm'!F58+[2]herutahax!F58+[2]texekat!F58+'[2]yndameny mankap.'!F58+[2]gisherotik!F58+'[2]soc ogn'!F58+'[2]nvir. b`h'!F58+'[2]pah fond '!F58+'[2]yndam arvest erash'!F58</f>
        <v>1942.3</v>
      </c>
      <c r="F46" s="679" t="s">
        <v>185</v>
      </c>
    </row>
    <row r="47" spans="1:6" ht="14.25">
      <c r="A47" s="598">
        <v>4235</v>
      </c>
      <c r="B47" s="684" t="s">
        <v>742</v>
      </c>
      <c r="C47" s="570">
        <v>4235</v>
      </c>
      <c r="D47" s="595">
        <f t="shared" si="1"/>
        <v>3000</v>
      </c>
      <c r="E47" s="595">
        <f>[2]aparat!F59+'[2]zags '!F59+'[2]վեկտոր պլյուս'!F59+[2]turq!F59+[2]gjuxatntes!F61+'[2]chanap transp'!F59+'[2]transp nax'!F59+'[2]ajl nax'!F59+'[2]tntes harab'!F61+[2]axb!F59+'[2]srgaka mig'!F59+'[2]bnak shin'!F59+[2]lusav!F59+'[2]hangst sport'!F59+'[2]kent grad'!F59+'[2]mshak palat'!F59+'[2]mshak kazm'!F59+[2]herutahax!F59+[2]texekat!F59+'[2]yndameny mankap.'!F59+[2]gisherotik!F59+[2]marzadp!F59+'[2]soc ogn'!F59+'[2]nvir. b`h'!F59+'[2]pah fond '!F59+'[2]yndam arvest erash'!F59</f>
        <v>3000</v>
      </c>
      <c r="F47" s="679" t="s">
        <v>185</v>
      </c>
    </row>
    <row r="48" spans="1:6" ht="14.25">
      <c r="A48" s="598">
        <v>4236</v>
      </c>
      <c r="B48" s="667" t="s">
        <v>743</v>
      </c>
      <c r="C48" s="668" t="s">
        <v>744</v>
      </c>
      <c r="D48" s="595">
        <f t="shared" si="1"/>
        <v>0</v>
      </c>
      <c r="E48" s="595">
        <f>[2]aparat!F60+'[2]zags '!F60+'[2]վեկտոր պլյուս'!F60+[2]turq!F60+[2]gjuxatntes!F62+'[2]chanap transp'!F60+'[2]transp nax'!F60+'[2]ajl nax'!F60+'[2]tntes harab'!F62+[2]axb!F60+'[2]srgaka mig'!F60+'[2]bnak shin'!F60+[2]lusav!F60+'[2]hangst sport'!F60+'[2]kent grad'!F60+'[2]mshak palat'!F60+'[2]mshak kazm'!F60+[2]herutahax!F60+[2]texekat!F60+'[2]yndameny mankap.'!F60+[2]gisherotik!F60+[2]marzadp!F60+'[2]soc ogn'!F60+'[2]nvir. b`h'!F60+'[2]pah fond '!F60+'[2]yndam arvest erash'!F60</f>
        <v>0</v>
      </c>
      <c r="F48" s="679" t="s">
        <v>185</v>
      </c>
    </row>
    <row r="49" spans="1:6" ht="14.25">
      <c r="A49" s="598">
        <v>4237</v>
      </c>
      <c r="B49" s="667" t="s">
        <v>745</v>
      </c>
      <c r="C49" s="668" t="s">
        <v>746</v>
      </c>
      <c r="D49" s="595">
        <f t="shared" si="1"/>
        <v>3000</v>
      </c>
      <c r="E49" s="595">
        <f>[2]aparat!F61+'[2]zags '!F61+'[2]վեկտոր պլյուս'!F61+[2]turq!F61+[2]gjuxatntes!F63+'[2]chanap transp'!F61+'[2]transp nax'!F61+'[2]ajl nax'!F61+'[2]tntes harab'!F63+[2]axb!F61+'[2]srgaka mig'!F61+'[2]bnak shin'!F61+[2]lusav!F61+'[2]hangst sport'!F61+'[2]mshak palat'!F61+'[2]mshak kazm'!F61+[2]herutahax!F61+[2]texekat!F61+'[2]yndameny mankap.'!F61+[2]gisherotik!F61+'[2]soc ogn'!F61+'[2]nvir. b`h'!F61+'[2]pah fond '!F61+'[2]yndam arvest erash'!F61</f>
        <v>3000</v>
      </c>
      <c r="F49" s="679" t="s">
        <v>185</v>
      </c>
    </row>
    <row r="50" spans="1:6" ht="14.25">
      <c r="A50" s="598">
        <v>4238</v>
      </c>
      <c r="B50" s="667" t="s">
        <v>747</v>
      </c>
      <c r="C50" s="668" t="s">
        <v>748</v>
      </c>
      <c r="D50" s="589">
        <f t="shared" si="1"/>
        <v>14484.930399999999</v>
      </c>
      <c r="E50" s="589">
        <f>[2]aparat!F62+'[2]zags '!F62+'[2]վեկտոր պլյուս'!F62+[2]turq!F62+[2]gjuxatntes!F64+'[2]chanap transp'!F62+'[2]transp nax'!F62+'[2]ajl nax'!F62+'[2]tntes harab'!F64+[2]axb!F62+'[2]srgaka mig'!F62+'[2]bnak shin'!F62+[2]lusav!F62+'[2]hangst sport'!F62+'[2]mshak palat'!F62+'[2]mshak kazm'!F62+[2]herutahax!F62+[2]texekat!F62+'[2]yndameny mankap.'!F62+[2]gisherotik!F62+'[2]soc ogn'!F62+'[2]nvir. b`h'!F62+'[2]pah fond '!F62+'[2]yndam arvest erash'!F62+[2]lusav!F66</f>
        <v>14484.930399999999</v>
      </c>
      <c r="F50" s="679" t="s">
        <v>185</v>
      </c>
    </row>
    <row r="51" spans="1:6" ht="27">
      <c r="A51" s="598">
        <v>4240</v>
      </c>
      <c r="B51" s="669" t="s">
        <v>749</v>
      </c>
      <c r="C51" s="664" t="s">
        <v>696</v>
      </c>
      <c r="D51" s="595">
        <f>E51</f>
        <v>8236</v>
      </c>
      <c r="E51" s="595">
        <f>E53</f>
        <v>8236</v>
      </c>
      <c r="F51" s="679" t="s">
        <v>185</v>
      </c>
    </row>
    <row r="52" spans="1:6" ht="14.25">
      <c r="A52" s="598"/>
      <c r="B52" s="666" t="s">
        <v>194</v>
      </c>
      <c r="C52" s="664"/>
      <c r="D52" s="595"/>
      <c r="E52" s="595"/>
      <c r="F52" s="679"/>
    </row>
    <row r="53" spans="1:6" ht="14.25">
      <c r="A53" s="598">
        <v>4241</v>
      </c>
      <c r="B53" s="667" t="s">
        <v>750</v>
      </c>
      <c r="C53" s="668" t="s">
        <v>751</v>
      </c>
      <c r="D53" s="595">
        <f>E53</f>
        <v>8236</v>
      </c>
      <c r="E53" s="595">
        <f>[2]aparat!F64+'[2]zags '!F64+'[2]վեկտոր պլյուս'!F64+[2]turq!F64+[2]gjuxatntes!F66+'[2]chanap transp'!F64+'[2]transp nax'!F64+'[2]ajl nax'!F64+'[2]tntes harab'!F66+[2]axb!F64+'[2]srgaka mig'!F64+'[2]bnak shin'!F64+[2]lusav!F64+'[2]hangst sport'!F64+'[2]mshak palat'!F64+'[2]mshak kazm'!F64+[2]herutahax!F64+[2]texekat!F64+'[2]yndameny mankap.'!F64+[2]gisherotik!F64+'[2]soc ogn'!F64+'[2]nvir. b`h'!F64+'[2]pah fond '!F64+'[2]yndam arvest erash'!F64+[2]jramatakararum!F64</f>
        <v>8236</v>
      </c>
      <c r="F53" s="679" t="s">
        <v>185</v>
      </c>
    </row>
    <row r="54" spans="1:6" ht="28.5" customHeight="1">
      <c r="A54" s="598">
        <v>4250</v>
      </c>
      <c r="B54" s="669" t="s">
        <v>752</v>
      </c>
      <c r="C54" s="664" t="s">
        <v>696</v>
      </c>
      <c r="D54" s="595">
        <f>E54</f>
        <v>1200</v>
      </c>
      <c r="E54" s="595">
        <f>E56+E57</f>
        <v>1200</v>
      </c>
      <c r="F54" s="679" t="s">
        <v>185</v>
      </c>
    </row>
    <row r="55" spans="1:6" ht="14.25">
      <c r="A55" s="598"/>
      <c r="B55" s="666" t="s">
        <v>194</v>
      </c>
      <c r="C55" s="664"/>
      <c r="D55" s="595"/>
      <c r="E55" s="595"/>
      <c r="F55" s="679"/>
    </row>
    <row r="56" spans="1:6" ht="27">
      <c r="A56" s="598">
        <v>4251</v>
      </c>
      <c r="B56" s="667" t="s">
        <v>753</v>
      </c>
      <c r="C56" s="668" t="s">
        <v>754</v>
      </c>
      <c r="D56" s="595">
        <f>E56</f>
        <v>0</v>
      </c>
      <c r="E56" s="595">
        <f>[2]aparat!F66+'[2]zags '!F66+'[2]վեկտոր պլյուս'!F66+[2]turq!F66+[2]gjuxatntes!F68+'[2]chanap transp'!F66+'[2]transp nax'!F66+'[2]ajl nax'!F66+'[2]tntes harab'!F68+[2]axb!F66+'[2]srgaka mig'!F66+'[2]bnak shin'!F66+'[2]hangst sport'!F66+'[2]mshak palat'!F66+'[2]mshak kazm'!F66+[2]herutahax!F66+[2]texekat!F66+'[2]yndameny mankap.'!F66+[2]gisherotik!F66+'[2]soc ogn'!F66+'[2]nvir. b`h'!F66+'[2]pah fond '!F66+'[2]yndam arvest erash'!F66</f>
        <v>0</v>
      </c>
      <c r="F56" s="679" t="s">
        <v>185</v>
      </c>
    </row>
    <row r="57" spans="1:6" ht="27">
      <c r="A57" s="598">
        <v>4252</v>
      </c>
      <c r="B57" s="667" t="s">
        <v>755</v>
      </c>
      <c r="C57" s="668" t="s">
        <v>756</v>
      </c>
      <c r="D57" s="595">
        <f>E57</f>
        <v>1200</v>
      </c>
      <c r="E57" s="595">
        <f>[2]aparat!F67+'[2]zags '!F67+'[2]վեկտոր պլյուս'!F67+[2]turq!F67+[2]gjuxatntes!F69+'[2]chanap transp'!F67+'[2]transp nax'!F67+'[2]ajl nax'!F67+'[2]tntes harab'!F69+[2]axb!F67+'[2]srgaka mig'!F67+'[2]bnak shin'!F67+[2]lusav!F67+'[2]hangst sport'!F67+'[2]mshak palat'!F67+'[2]mshak kazm'!F67+[2]herutahax!F67+[2]texekat!F67+'[2]yndameny mankap.'!F67+[2]gisherotik!F67+'[2]soc ogn'!F67+'[2]nvir. b`h'!F67+'[2]pah fond '!F67+'[2]yndam arvest erash'!F67</f>
        <v>1200</v>
      </c>
      <c r="F57" s="679" t="s">
        <v>185</v>
      </c>
    </row>
    <row r="58" spans="1:6" ht="39">
      <c r="A58" s="598">
        <v>4260</v>
      </c>
      <c r="B58" s="669" t="s">
        <v>757</v>
      </c>
      <c r="C58" s="664" t="s">
        <v>696</v>
      </c>
      <c r="D58" s="595">
        <f>E58</f>
        <v>9459.6669999999995</v>
      </c>
      <c r="E58" s="595">
        <f>E60+E63+E66+E67</f>
        <v>9459.6669999999995</v>
      </c>
      <c r="F58" s="679" t="s">
        <v>185</v>
      </c>
    </row>
    <row r="59" spans="1:6" ht="14.25">
      <c r="A59" s="598"/>
      <c r="B59" s="666" t="s">
        <v>194</v>
      </c>
      <c r="C59" s="664"/>
      <c r="D59" s="595"/>
      <c r="E59" s="595"/>
      <c r="F59" s="679"/>
    </row>
    <row r="60" spans="1:6" ht="14.25">
      <c r="A60" s="598">
        <v>4261</v>
      </c>
      <c r="B60" s="667" t="s">
        <v>758</v>
      </c>
      <c r="C60" s="668" t="s">
        <v>759</v>
      </c>
      <c r="D60" s="595">
        <f>E60</f>
        <v>1393</v>
      </c>
      <c r="E60" s="595">
        <f>[2]aparat!F69+'[2]zags '!F69+'[2]վեկտոր պլյուս'!F69+[2]turq!F69+[2]gjuxatntes!F71+'[2]chanap transp'!F69+'[2]transp nax'!F69+'[2]ajl nax'!F69+'[2]tntes harab'!F71+[2]axb!F69+'[2]srgaka mig'!F69+'[2]bnak shin'!F69+[2]lusav!F69+'[2]hangst sport'!F69+'[2]mshak palat'!F69+'[2]mshak kazm'!F69+[2]herutahax!F69+[2]texekat!F69+'[2]yndameny mankap.'!F69+[2]gisherotik!F69+'[2]soc ogn'!F69+'[2]nvir. b`h'!F69+'[2]pah fond '!F69+'[2]yndam arvest erash'!F69</f>
        <v>1393</v>
      </c>
      <c r="F60" s="679" t="s">
        <v>185</v>
      </c>
    </row>
    <row r="61" spans="1:6" s="488" customFormat="1" ht="14.25" hidden="1">
      <c r="A61" s="598">
        <v>4262</v>
      </c>
      <c r="B61" s="667" t="s">
        <v>760</v>
      </c>
      <c r="C61" s="668" t="s">
        <v>761</v>
      </c>
      <c r="D61" s="595" t="e">
        <f t="shared" ref="D61:D67" si="2">E61</f>
        <v>#REF!</v>
      </c>
      <c r="E61" s="595" t="e">
        <f>[2]aparat!#REF!+'[2]zags '!F70+'[2]վեկտոր պլյուս'!F70+[2]turq!F70+[2]gjuxatntes!F72+'[2]chanap transp'!F70+'[2]transp nax'!F70+'[2]ajl nax'!F70+'[2]tntes harab'!F72+[2]axb!F70+'[2]srgaka mig'!F70+'[2]bnak shin'!F70+[2]lusav!F70+'[2]hangst sport'!F70+'[2]kent grad'!F70+'[2]mshak palat'!F70+'[2]mshak kazm'!F70+[2]herutahax!F70+[2]texekat!F70+'[2]yndameny mankap.'!F70+[2]gisherotik!F70+[2]marzadp!F70+'[2]soc ogn'!F70+'[2]nvir. b`h'!F70+'[2]pah fond '!F70+'[2]yndam arvest erash'!F70</f>
        <v>#REF!</v>
      </c>
      <c r="F61" s="679" t="s">
        <v>185</v>
      </c>
    </row>
    <row r="62" spans="1:6" s="488" customFormat="1" ht="27" hidden="1">
      <c r="A62" s="598">
        <v>4263</v>
      </c>
      <c r="B62" s="667" t="s">
        <v>762</v>
      </c>
      <c r="C62" s="668" t="s">
        <v>763</v>
      </c>
      <c r="D62" s="595">
        <f t="shared" si="2"/>
        <v>0</v>
      </c>
      <c r="E62" s="595">
        <f>[2]aparat!F70+'[2]zags '!F71+'[2]վեկտոր պլյուս'!F71+[2]turq!F71+[2]gjuxatntes!F73+'[2]chanap transp'!F71+'[2]transp nax'!F71+'[2]ajl nax'!F71+'[2]tntes harab'!F73+[2]axb!F71+'[2]srgaka mig'!F71+'[2]bnak shin'!F71+[2]lusav!F71+'[2]hangst sport'!F71+'[2]kent grad'!F71+'[2]mshak palat'!F71+'[2]mshak kazm'!F71+[2]herutahax!F71+[2]texekat!F71+'[2]yndameny mankap.'!F71+[2]gisherotik!F71+[2]marzadp!F71+'[2]soc ogn'!F71+'[2]nvir. b`h'!F71+'[2]pah fond '!F71+'[2]yndam arvest erash'!F71</f>
        <v>0</v>
      </c>
      <c r="F62" s="679" t="s">
        <v>185</v>
      </c>
    </row>
    <row r="63" spans="1:6" s="488" customFormat="1" ht="14.25">
      <c r="A63" s="598">
        <v>4264</v>
      </c>
      <c r="B63" s="667" t="s">
        <v>764</v>
      </c>
      <c r="C63" s="668" t="s">
        <v>765</v>
      </c>
      <c r="D63" s="595">
        <f t="shared" si="2"/>
        <v>2314</v>
      </c>
      <c r="E63" s="595">
        <f>[2]aparat!F71+'[2]zags '!F72+'[2]վեկտոր պլյուս'!F72+[2]turq!F72+[2]gjuxatntes!F74+'[2]chanap transp'!F72+'[2]transp nax'!F72+'[2]ajl nax'!F72+'[2]tntes harab'!F74+[2]axb!F72+'[2]srgaka mig'!F72+'[2]bnak shin'!F72+[2]lusav!F72+'[2]hangst sport'!F72+'[2]mshak palat'!F72+'[2]mshak kazm'!F72+[2]herutahax!F72+[2]texekat!F72+'[2]yndameny mankap.'!F72+[2]gisherotik!F72+'[2]soc ogn'!F72+'[2]nvir. b`h'!F72+'[2]pah fond '!F72+'[2]yndam arvest erash'!F72</f>
        <v>2314</v>
      </c>
      <c r="F63" s="679" t="s">
        <v>185</v>
      </c>
    </row>
    <row r="64" spans="1:6" s="488" customFormat="1" ht="27">
      <c r="A64" s="598">
        <v>4265</v>
      </c>
      <c r="B64" s="685" t="s">
        <v>766</v>
      </c>
      <c r="C64" s="668" t="s">
        <v>767</v>
      </c>
      <c r="D64" s="595">
        <f t="shared" si="2"/>
        <v>0</v>
      </c>
      <c r="E64" s="595">
        <f>[2]aparat!F72+'[2]zags '!F73+'[2]վեկտոր պլյուս'!F73+[2]turq!F73+[2]gjuxatntes!F75+'[2]chanap transp'!F73+'[2]transp nax'!F73+'[2]ajl nax'!F73+'[2]tntes harab'!F75+[2]axb!F73+'[2]srgaka mig'!F73+'[2]bnak shin'!F73+[2]lusav!F73+'[2]hangst sport'!F73+'[2]kent grad'!F73+'[2]mshak palat'!F73+'[2]mshak kazm'!F73+[2]herutahax!F73+[2]texekat!F73+'[2]yndameny mankap.'!F73+[2]gisherotik!F73+[2]marzadp!F73+'[2]soc ogn'!F73+'[2]nvir. b`h'!F73+'[2]pah fond '!F73+'[2]yndam arvest erash'!F73</f>
        <v>0</v>
      </c>
      <c r="F64" s="679" t="s">
        <v>185</v>
      </c>
    </row>
    <row r="65" spans="1:6" s="488" customFormat="1" ht="14.25">
      <c r="A65" s="598">
        <v>4266</v>
      </c>
      <c r="B65" s="667" t="s">
        <v>768</v>
      </c>
      <c r="C65" s="668" t="s">
        <v>769</v>
      </c>
      <c r="D65" s="595">
        <f t="shared" si="2"/>
        <v>0</v>
      </c>
      <c r="E65" s="595">
        <f>[2]aparat!F73+'[2]zags '!F74+'[2]վեկտոր պլյուս'!F74+[2]turq!F74+[2]gjuxatntes!F76+'[2]chanap transp'!F74+'[2]transp nax'!F74+'[2]ajl nax'!F74+'[2]tntes harab'!F76+[2]axb!F74+'[2]srgaka mig'!F74+'[2]bnak shin'!F74+[2]lusav!F74+'[2]hangst sport'!F74+'[2]kent grad'!F74+'[2]mshak palat'!F74+'[2]mshak kazm'!F74+[2]herutahax!F74+[2]texekat!F74+'[2]yndameny mankap.'!F74+[2]gisherotik!F74+[2]marzadp!F74+'[2]soc ogn'!F74+'[2]nvir. b`h'!F74+'[2]pah fond '!F74+'[2]yndam arvest erash'!F74</f>
        <v>0</v>
      </c>
      <c r="F65" s="679" t="s">
        <v>185</v>
      </c>
    </row>
    <row r="66" spans="1:6" s="488" customFormat="1" ht="14.25">
      <c r="A66" s="598">
        <v>4267</v>
      </c>
      <c r="B66" s="667" t="s">
        <v>770</v>
      </c>
      <c r="C66" s="668" t="s">
        <v>771</v>
      </c>
      <c r="D66" s="595">
        <f t="shared" si="2"/>
        <v>1989.6669999999999</v>
      </c>
      <c r="E66" s="595">
        <f>[2]aparat!F74+'[2]zags '!F75+'[2]վեկտոր պլյուս'!F75+[2]turq!F75+[2]gjuxatntes!F77+'[2]chanap transp'!F75+'[2]transp nax'!F75+'[2]ajl nax'!F75+'[2]tntes harab'!F77+[2]axb!F75+'[2]srgaka mig'!F75+'[2]bnak shin'!F75+[2]lusav!F75+'[2]hangst sport'!F75+'[2]mshak palat'!F75+'[2]mshak kazm'!F75+[2]herutahax!F75+[2]texekat!F75+'[2]yndameny mankap.'!F75+[2]gisherotik!F75+'[2]soc ogn'!F75+'[2]nvir. b`h'!F75+'[2]pah fond '!F75+'[2]yndam arvest erash'!F75+'[2]qax. kusakc.'!F75</f>
        <v>1989.6669999999999</v>
      </c>
      <c r="F66" s="679" t="s">
        <v>185</v>
      </c>
    </row>
    <row r="67" spans="1:6" s="488" customFormat="1" ht="15" thickBot="1">
      <c r="A67" s="598">
        <v>4268</v>
      </c>
      <c r="B67" s="667" t="s">
        <v>772</v>
      </c>
      <c r="C67" s="668" t="s">
        <v>773</v>
      </c>
      <c r="D67" s="595">
        <f t="shared" si="2"/>
        <v>3763</v>
      </c>
      <c r="E67" s="595">
        <f>[2]aparat!F75+'[2]zags '!F76+'[2]վեկտոր պլյուս'!F76+[2]turq!F76+[2]gjuxatntes!F78+'[2]chanap transp'!F76+'[2]transp nax'!F76+'[2]ajl nax'!F76+'[2]tntes harab'!F78+[2]axb!F76+'[2]srgaka mig'!F76+'[2]bnak shin'!F76+[2]lusav!F76+'[2]hangst sport'!F76+'[2]mshak palat'!F76+'[2]mshak kazm'!F76+[2]herutahax!F76+[2]texekat!F76+'[2]yndameny mankap.'!F76+[2]gisherotik!F76+'[2]soc ogn'!F76+'[2]nvir. b`h'!F76+'[2]pah fond '!F76+'[2]yndam arvest erash'!F76+[2]jramatakararum!F76+'[2]qax. kusakc.'!F76</f>
        <v>3763</v>
      </c>
      <c r="F67" s="679" t="s">
        <v>185</v>
      </c>
    </row>
    <row r="68" spans="1:6" s="488" customFormat="1" ht="18.75" hidden="1" customHeight="1">
      <c r="A68" s="686">
        <v>4300</v>
      </c>
      <c r="B68" s="687" t="s">
        <v>774</v>
      </c>
      <c r="C68" s="688" t="s">
        <v>696</v>
      </c>
      <c r="D68" s="595">
        <f>E68</f>
        <v>0</v>
      </c>
      <c r="E68" s="595">
        <f>E70+E74+E78</f>
        <v>0</v>
      </c>
      <c r="F68" s="679" t="s">
        <v>185</v>
      </c>
    </row>
    <row r="69" spans="1:6" s="488" customFormat="1" ht="14.25" hidden="1" thickBot="1">
      <c r="A69" s="598"/>
      <c r="B69" s="666" t="s">
        <v>694</v>
      </c>
      <c r="C69" s="689"/>
      <c r="D69" s="680"/>
      <c r="E69" s="680"/>
      <c r="F69" s="690"/>
    </row>
    <row r="70" spans="1:6" s="488" customFormat="1" ht="15" hidden="1" thickBot="1">
      <c r="A70" s="598">
        <v>4310</v>
      </c>
      <c r="B70" s="669" t="s">
        <v>775</v>
      </c>
      <c r="C70" s="664" t="s">
        <v>696</v>
      </c>
      <c r="D70" s="680">
        <f>E70</f>
        <v>0</v>
      </c>
      <c r="E70" s="680">
        <f>E72+E73</f>
        <v>0</v>
      </c>
      <c r="F70" s="679" t="s">
        <v>185</v>
      </c>
    </row>
    <row r="71" spans="1:6" s="488" customFormat="1" ht="15" hidden="1" thickBot="1">
      <c r="A71" s="598"/>
      <c r="B71" s="666" t="s">
        <v>194</v>
      </c>
      <c r="C71" s="664"/>
      <c r="D71" s="680"/>
      <c r="E71" s="680"/>
      <c r="F71" s="679"/>
    </row>
    <row r="72" spans="1:6" s="488" customFormat="1" ht="15" hidden="1" thickBot="1">
      <c r="A72" s="598">
        <v>4311</v>
      </c>
      <c r="B72" s="667" t="s">
        <v>776</v>
      </c>
      <c r="C72" s="668" t="s">
        <v>777</v>
      </c>
      <c r="D72" s="680">
        <f>E72</f>
        <v>0</v>
      </c>
      <c r="E72" s="680">
        <f>[2]aparat!F77+'[2]zags '!F78+'[2]վեկտոր պլյուս'!F78+[2]turq!F78+[2]gjuxatntes!F80+'[2]chanap transp'!F78+'[2]transp nax'!F78+'[2]ajl nax'!F78+'[2]tntes harab'!F80+[2]axb!F78+'[2]srgaka mig'!F78+'[2]bnak shin'!F78+[2]lusav!F78+'[2]hangst sport'!F78+'[2]kent grad'!F78+'[2]mshak palat'!F78+'[2]mshak kazm'!F78+[2]herutahax!F78+[2]texekat!F78+'[2]yndameny mankap.'!F78+[2]gisherotik!F78+[2]marzadp!F80+'[2]soc ogn'!F78+'[2]nvir. b`h'!F78+'[2]pah fond '!F78+'[2]yndam arvest erash'!F78</f>
        <v>0</v>
      </c>
      <c r="F72" s="679" t="s">
        <v>185</v>
      </c>
    </row>
    <row r="73" spans="1:6" s="488" customFormat="1" ht="15" hidden="1" thickBot="1">
      <c r="A73" s="598">
        <v>4312</v>
      </c>
      <c r="B73" s="667" t="s">
        <v>778</v>
      </c>
      <c r="C73" s="668" t="s">
        <v>779</v>
      </c>
      <c r="D73" s="680">
        <f>E73</f>
        <v>0</v>
      </c>
      <c r="E73" s="680">
        <f>[2]aparat!F78+'[2]zags '!F79+'[2]վեկտոր պլյուս'!F79+[2]turq!F79+[2]gjuxatntes!F81+'[2]chanap transp'!F79+'[2]transp nax'!F79+'[2]ajl nax'!F79+'[2]tntes harab'!F81+[2]axb!F79+'[2]srgaka mig'!F79+'[2]bnak shin'!F79+[2]lusav!F79+'[2]hangst sport'!F79+'[2]kent grad'!F79+'[2]mshak palat'!F79+'[2]mshak kazm'!F79+[2]herutahax!F79+[2]texekat!F79+'[2]yndameny mankap.'!F79+[2]gisherotik!F79+[2]marzadp!F81+'[2]soc ogn'!F79+'[2]nvir. b`h'!F79+'[2]pah fond '!F79+'[2]yndam arvest erash'!F79</f>
        <v>0</v>
      </c>
      <c r="F73" s="679" t="s">
        <v>185</v>
      </c>
    </row>
    <row r="74" spans="1:6" s="488" customFormat="1" ht="15" hidden="1" thickBot="1">
      <c r="A74" s="598">
        <v>4320</v>
      </c>
      <c r="B74" s="669" t="s">
        <v>780</v>
      </c>
      <c r="C74" s="664" t="s">
        <v>696</v>
      </c>
      <c r="D74" s="680">
        <f>E74</f>
        <v>0</v>
      </c>
      <c r="E74" s="680">
        <f>E76+E77</f>
        <v>0</v>
      </c>
      <c r="F74" s="679" t="s">
        <v>185</v>
      </c>
    </row>
    <row r="75" spans="1:6" s="488" customFormat="1" ht="15" hidden="1" thickBot="1">
      <c r="A75" s="598"/>
      <c r="B75" s="666" t="s">
        <v>194</v>
      </c>
      <c r="C75" s="664"/>
      <c r="D75" s="680"/>
      <c r="E75" s="680"/>
      <c r="F75" s="679"/>
    </row>
    <row r="76" spans="1:6" s="488" customFormat="1" ht="15" hidden="1" thickBot="1">
      <c r="A76" s="598">
        <v>4321</v>
      </c>
      <c r="B76" s="667" t="s">
        <v>781</v>
      </c>
      <c r="C76" s="668" t="s">
        <v>782</v>
      </c>
      <c r="D76" s="680">
        <f>E76</f>
        <v>0</v>
      </c>
      <c r="E76" s="680">
        <f>[2]aparat!F79+'[2]zags '!F80+'[2]վեկտոր պլյուս'!F80+[2]turq!F80+[2]gjuxatntes!F82+'[2]chanap transp'!F80+'[2]transp nax'!F80+'[2]ajl nax'!F80+'[2]tntes harab'!F82+[2]axb!F80+'[2]srgaka mig'!F80+'[2]bnak shin'!F80+[2]lusav!F80+'[2]hangst sport'!F80+'[2]kent grad'!F80+'[2]mshak palat'!F80+'[2]mshak kazm'!F80+[2]herutahax!F80+[2]texekat!F80+'[2]yndameny mankap.'!F80+[2]gisherotik!F80+[2]marzadp!F82+'[2]soc ogn'!F80+'[2]nvir. b`h'!F80+'[2]pah fond '!F80+'[2]yndam arvest erash'!F80</f>
        <v>0</v>
      </c>
      <c r="F76" s="679" t="s">
        <v>185</v>
      </c>
    </row>
    <row r="77" spans="1:6" s="488" customFormat="1" ht="15" hidden="1" thickBot="1">
      <c r="A77" s="598">
        <v>4322</v>
      </c>
      <c r="B77" s="667" t="s">
        <v>783</v>
      </c>
      <c r="C77" s="668" t="s">
        <v>784</v>
      </c>
      <c r="D77" s="680">
        <f>E77</f>
        <v>0</v>
      </c>
      <c r="E77" s="680">
        <f>[2]aparat!F80+'[2]zags '!F81+'[2]վեկտոր պլյուս'!F81+[2]turq!F81+[2]gjuxatntes!F83+'[2]chanap transp'!F81+'[2]transp nax'!F81+'[2]ajl nax'!F81+'[2]tntes harab'!F83+[2]axb!F81+'[2]srgaka mig'!F81+'[2]bnak shin'!F81+[2]lusav!F81+'[2]hangst sport'!F81+'[2]kent grad'!F81+'[2]mshak palat'!F81+'[2]mshak kazm'!F81+[2]herutahax!F81+[2]texekat!F81+'[2]yndameny mankap.'!F81+[2]gisherotik!F81+[2]marzadp!F83+'[2]soc ogn'!F81+'[2]nvir. b`h'!F81+'[2]pah fond '!F81+'[2]yndam arvest erash'!F81</f>
        <v>0</v>
      </c>
      <c r="F77" s="679" t="s">
        <v>185</v>
      </c>
    </row>
    <row r="78" spans="1:6" s="488" customFormat="1" ht="27" hidden="1" thickBot="1">
      <c r="A78" s="598">
        <v>4330</v>
      </c>
      <c r="B78" s="669" t="s">
        <v>785</v>
      </c>
      <c r="C78" s="664" t="s">
        <v>696</v>
      </c>
      <c r="D78" s="680">
        <f>E78</f>
        <v>0</v>
      </c>
      <c r="E78" s="680">
        <f>E80+E81+E82</f>
        <v>0</v>
      </c>
      <c r="F78" s="679" t="s">
        <v>185</v>
      </c>
    </row>
    <row r="79" spans="1:6" s="488" customFormat="1" ht="15" hidden="1" thickBot="1">
      <c r="A79" s="598"/>
      <c r="B79" s="666" t="s">
        <v>194</v>
      </c>
      <c r="C79" s="664"/>
      <c r="D79" s="680"/>
      <c r="E79" s="680"/>
      <c r="F79" s="679"/>
    </row>
    <row r="80" spans="1:6" s="488" customFormat="1" ht="27.75" hidden="1" thickBot="1">
      <c r="A80" s="598">
        <v>4331</v>
      </c>
      <c r="B80" s="667" t="s">
        <v>786</v>
      </c>
      <c r="C80" s="668" t="s">
        <v>787</v>
      </c>
      <c r="D80" s="680">
        <f>E80</f>
        <v>0</v>
      </c>
      <c r="E80" s="680">
        <f>[2]aparat!F82+'[2]zags '!F83+'[2]վեկտոր պլյուս'!F83+[2]turq!F83+[2]gjuxatntes!F85+'[2]chanap transp'!F83+'[2]transp nax'!F83+'[2]ajl nax'!F83+'[2]tntes harab'!F85+[2]axb!F83+'[2]srgaka mig'!F83+'[2]bnak shin'!F83+[2]lusav!F83+'[2]hangst sport'!F83+'[2]kent grad'!F83+'[2]mshak palat'!F83+'[2]mshak kazm'!F83+[2]herutahax!F83+[2]texekat!F83+'[2]yndameny mankap.'!F83+[2]gisherotik!F83+[2]marzadp!F85+'[2]soc ogn'!F83+'[2]nvir. b`h'!F83+'[2]pah fond '!F83+'[2]yndam arvest erash'!F83</f>
        <v>0</v>
      </c>
      <c r="F80" s="679" t="s">
        <v>185</v>
      </c>
    </row>
    <row r="81" spans="1:6" s="488" customFormat="1" ht="15" hidden="1" thickBot="1">
      <c r="A81" s="598">
        <v>4332</v>
      </c>
      <c r="B81" s="667" t="s">
        <v>788</v>
      </c>
      <c r="C81" s="668" t="s">
        <v>789</v>
      </c>
      <c r="D81" s="680">
        <f>E81</f>
        <v>0</v>
      </c>
      <c r="E81" s="680">
        <f>[2]aparat!F83+'[2]zags '!F84+'[2]վեկտոր պլյուս'!F84+[2]turq!F84+[2]gjuxatntes!F86+'[2]chanap transp'!F84+'[2]transp nax'!F84+'[2]ajl nax'!F84+'[2]tntes harab'!F86+[2]axb!F84+'[2]srgaka mig'!F84+'[2]bnak shin'!F84+[2]lusav!F84+'[2]hangst sport'!F84+'[2]kent grad'!F84+'[2]mshak palat'!F84+'[2]mshak kazm'!F84+[2]herutahax!F84+[2]texekat!F84+'[2]yndameny mankap.'!F84+[2]gisherotik!F84+[2]marzadp!F86+'[2]soc ogn'!F84+'[2]nvir. b`h'!F84+'[2]pah fond '!F84+'[2]yndam arvest erash'!F84</f>
        <v>0</v>
      </c>
      <c r="F81" s="679" t="s">
        <v>185</v>
      </c>
    </row>
    <row r="82" spans="1:6" s="488" customFormat="1" ht="15" hidden="1" thickBot="1">
      <c r="A82" s="607">
        <v>4333</v>
      </c>
      <c r="B82" s="691" t="s">
        <v>790</v>
      </c>
      <c r="C82" s="672" t="s">
        <v>791</v>
      </c>
      <c r="D82" s="692">
        <f>E82</f>
        <v>0</v>
      </c>
      <c r="E82" s="680">
        <f>[2]aparat!F84+'[2]zags '!F85+'[2]վեկտոր պլյուս'!F85+[2]turq!F85+[2]gjuxatntes!F87+'[2]chanap transp'!F85+'[2]transp nax'!F85+'[2]ajl nax'!F85+'[2]tntes harab'!F87+[2]axb!F85+'[2]srgaka mig'!F85+'[2]bnak shin'!F85+[2]lusav!F85+'[2]hangst sport'!F85+'[2]kent grad'!F85+'[2]mshak palat'!F85+'[2]mshak kazm'!F85+[2]herutahax!F85+[2]texekat!F85+'[2]yndameny mankap.'!F85+[2]gisherotik!F85+[2]marzadp!F87+'[2]soc ogn'!F85+'[2]nvir. b`h'!F85+'[2]pah fond '!F85+'[2]yndam arvest erash'!F85</f>
        <v>0</v>
      </c>
      <c r="F82" s="693" t="s">
        <v>185</v>
      </c>
    </row>
    <row r="83" spans="1:6" s="488" customFormat="1" ht="15" hidden="1" thickBot="1">
      <c r="A83" s="694">
        <v>4400</v>
      </c>
      <c r="B83" s="675" t="s">
        <v>792</v>
      </c>
      <c r="C83" s="695" t="s">
        <v>696</v>
      </c>
      <c r="D83" s="696">
        <f>E83</f>
        <v>0</v>
      </c>
      <c r="E83" s="696">
        <f>E85+E89</f>
        <v>0</v>
      </c>
      <c r="F83" s="697" t="s">
        <v>185</v>
      </c>
    </row>
    <row r="84" spans="1:6" s="488" customFormat="1" ht="14.25" hidden="1" thickBot="1">
      <c r="A84" s="583"/>
      <c r="B84" s="659" t="s">
        <v>694</v>
      </c>
      <c r="C84" s="660"/>
      <c r="D84" s="677"/>
      <c r="E84" s="677"/>
      <c r="F84" s="678"/>
    </row>
    <row r="85" spans="1:6" s="488" customFormat="1" ht="28.5" hidden="1" customHeight="1">
      <c r="A85" s="598">
        <v>4410</v>
      </c>
      <c r="B85" s="669" t="s">
        <v>793</v>
      </c>
      <c r="C85" s="664" t="s">
        <v>696</v>
      </c>
      <c r="D85" s="680">
        <f>E85</f>
        <v>0</v>
      </c>
      <c r="E85" s="680">
        <f>E87+E88</f>
        <v>0</v>
      </c>
      <c r="F85" s="679" t="s">
        <v>185</v>
      </c>
    </row>
    <row r="86" spans="1:6" s="488" customFormat="1" ht="15" hidden="1" thickBot="1">
      <c r="A86" s="598"/>
      <c r="B86" s="666" t="s">
        <v>194</v>
      </c>
      <c r="C86" s="664"/>
      <c r="D86" s="680"/>
      <c r="E86" s="680"/>
      <c r="F86" s="679"/>
    </row>
    <row r="87" spans="1:6" s="488" customFormat="1" ht="27.75" hidden="1" thickBot="1">
      <c r="A87" s="598">
        <v>4411</v>
      </c>
      <c r="B87" s="667" t="s">
        <v>794</v>
      </c>
      <c r="C87" s="668" t="s">
        <v>795</v>
      </c>
      <c r="D87" s="680">
        <f>E87</f>
        <v>0</v>
      </c>
      <c r="E87" s="680">
        <f>[2]aparat!F86+'[2]zags '!F87+'[2]վեկտոր պլյուս'!F87+[2]turq!F87+[2]gjuxatntes!F89+'[2]chanap transp'!F87+'[2]transp nax'!F87+'[2]ajl nax'!F87+'[2]tntes harab'!F89+[2]axb!F87+'[2]srgaka mig'!F87+'[2]bnak shin'!F87+[2]lusav!F87+'[2]hangst sport'!F87+'[2]kent grad'!F87+'[2]mshak palat'!F87+'[2]mshak kazm'!F87+[2]herutahax!F87+[2]texekat!F87+'[2]yndameny mankap.'!F87+[2]gisherotik!F87+[2]marzadp!F89+'[2]soc ogn'!F87+'[2]nvir. b`h'!F87+'[2]pah fond '!F87+'[2]yndam arvest erash'!F87</f>
        <v>0</v>
      </c>
      <c r="F87" s="679" t="s">
        <v>185</v>
      </c>
    </row>
    <row r="88" spans="1:6" s="488" customFormat="1" ht="30" hidden="1" customHeight="1">
      <c r="A88" s="598">
        <v>4412</v>
      </c>
      <c r="B88" s="667" t="s">
        <v>796</v>
      </c>
      <c r="C88" s="668" t="s">
        <v>797</v>
      </c>
      <c r="D88" s="680">
        <f>E88</f>
        <v>0</v>
      </c>
      <c r="E88" s="680">
        <f>[2]aparat!F87+'[2]zags '!F88+'[2]վեկտոր պլյուս'!F88+[2]turq!F88+[2]gjuxatntes!F90+'[2]chanap transp'!F88+'[2]transp nax'!F88+'[2]ajl nax'!F88+'[2]tntes harab'!F90+[2]axb!F88+'[2]srgaka mig'!F88+'[2]bnak shin'!F88+[2]lusav!F88+'[2]hangst sport'!F88+'[2]kent grad'!F88+'[2]mshak palat'!F88+'[2]mshak kazm'!F88+[2]herutahax!F88+[2]texekat!F88+'[2]yndameny mankap.'!F88+[2]gisherotik!F88+[2]marzadp!F90+'[2]soc ogn'!F88+'[2]nvir. b`h'!F88+'[2]pah fond '!F88+'[2]yndam arvest erash'!F88</f>
        <v>0</v>
      </c>
      <c r="F88" s="679" t="s">
        <v>185</v>
      </c>
    </row>
    <row r="89" spans="1:6" s="488" customFormat="1" ht="29.25" hidden="1" customHeight="1">
      <c r="A89" s="598">
        <v>4420</v>
      </c>
      <c r="B89" s="669" t="s">
        <v>798</v>
      </c>
      <c r="C89" s="664" t="s">
        <v>696</v>
      </c>
      <c r="D89" s="680">
        <f>E89</f>
        <v>0</v>
      </c>
      <c r="E89" s="680">
        <f>E91+E92</f>
        <v>0</v>
      </c>
      <c r="F89" s="679" t="s">
        <v>185</v>
      </c>
    </row>
    <row r="90" spans="1:6" s="488" customFormat="1" ht="15" hidden="1" thickBot="1">
      <c r="A90" s="598"/>
      <c r="B90" s="666" t="s">
        <v>194</v>
      </c>
      <c r="C90" s="664"/>
      <c r="D90" s="680"/>
      <c r="E90" s="680"/>
      <c r="F90" s="679"/>
    </row>
    <row r="91" spans="1:6" s="488" customFormat="1" ht="27.75" hidden="1" thickBot="1">
      <c r="A91" s="598">
        <v>4421</v>
      </c>
      <c r="B91" s="667" t="s">
        <v>799</v>
      </c>
      <c r="C91" s="668" t="s">
        <v>800</v>
      </c>
      <c r="D91" s="680">
        <f>E91</f>
        <v>0</v>
      </c>
      <c r="E91" s="680">
        <f>[2]aparat!F88+'[2]zags '!F89+'[2]վեկտոր պլյուս'!F89+[2]turq!F89+[2]gjuxatntes!F91+'[2]chanap transp'!F89+'[2]transp nax'!F89+'[2]ajl nax'!F89+'[2]tntes harab'!F91+[2]axb!F89+'[2]srgaka mig'!F89+'[2]bnak shin'!F89+[2]lusav!F89+'[2]hangst sport'!F89+'[2]kent grad'!F89+'[2]mshak palat'!F89+'[2]mshak kazm'!F89+[2]herutahax!F89+[2]texekat!F89+'[2]yndameny mankap.'!F89+[2]gisherotik!F89+[2]marzadp!F91+'[2]soc ogn'!F89+'[2]nvir. b`h'!F89+'[2]pah fond '!F89+'[2]yndam arvest erash'!F89</f>
        <v>0</v>
      </c>
      <c r="F91" s="679" t="s">
        <v>185</v>
      </c>
    </row>
    <row r="92" spans="1:6" s="488" customFormat="1" ht="27.75" hidden="1" thickBot="1">
      <c r="A92" s="607">
        <v>4422</v>
      </c>
      <c r="B92" s="691" t="s">
        <v>801</v>
      </c>
      <c r="C92" s="672" t="s">
        <v>802</v>
      </c>
      <c r="D92" s="692">
        <f>E92</f>
        <v>0</v>
      </c>
      <c r="E92" s="680">
        <f>[2]aparat!F89+'[2]zags '!F90+'[2]վեկտոր պլյուս'!F90+[2]turq!F90+[2]gjuxatntes!F92+'[2]chanap transp'!F90+'[2]transp nax'!F90+'[2]ajl nax'!F90+'[2]tntes harab'!F92+[2]axb!F90+'[2]srgaka mig'!F90+'[2]bnak shin'!F90+[2]lusav!F90+'[2]hangst sport'!F90+'[2]kent grad'!F90+'[2]mshak palat'!F90+'[2]mshak kazm'!F90+[2]herutahax!F90+[2]texekat!F90+'[2]yndameny mankap.'!F90+[2]gisherotik!F90+[2]marzadp!F92+'[2]soc ogn'!F90+'[2]nvir. b`h'!F90+'[2]pah fond '!F90+'[2]yndam arvest erash'!F90</f>
        <v>0</v>
      </c>
      <c r="F92" s="693" t="s">
        <v>185</v>
      </c>
    </row>
    <row r="93" spans="1:6" s="488" customFormat="1" ht="31.5" customHeight="1" thickBot="1">
      <c r="A93" s="654">
        <v>4500</v>
      </c>
      <c r="B93" s="698" t="s">
        <v>803</v>
      </c>
      <c r="C93" s="656" t="s">
        <v>696</v>
      </c>
      <c r="D93" s="676">
        <f>E93</f>
        <v>529761.71000000008</v>
      </c>
      <c r="E93" s="676">
        <f>E95+E99+E103+E115</f>
        <v>529761.71000000008</v>
      </c>
      <c r="F93" s="697" t="s">
        <v>185</v>
      </c>
    </row>
    <row r="94" spans="1:6" s="488" customFormat="1" ht="13.5">
      <c r="A94" s="583"/>
      <c r="B94" s="659" t="s">
        <v>694</v>
      </c>
      <c r="C94" s="660"/>
      <c r="D94" s="677"/>
      <c r="E94" s="677"/>
      <c r="F94" s="678"/>
    </row>
    <row r="95" spans="1:6" s="488" customFormat="1" ht="27" hidden="1">
      <c r="A95" s="598">
        <v>4510</v>
      </c>
      <c r="B95" s="699" t="s">
        <v>804</v>
      </c>
      <c r="C95" s="664" t="s">
        <v>696</v>
      </c>
      <c r="D95" s="680">
        <f>E95</f>
        <v>0</v>
      </c>
      <c r="E95" s="680">
        <f>E97+E98</f>
        <v>0</v>
      </c>
      <c r="F95" s="679" t="s">
        <v>185</v>
      </c>
    </row>
    <row r="96" spans="1:6" s="488" customFormat="1" ht="14.25" hidden="1">
      <c r="A96" s="598"/>
      <c r="B96" s="666" t="s">
        <v>194</v>
      </c>
      <c r="C96" s="664"/>
      <c r="D96" s="680"/>
      <c r="E96" s="680"/>
      <c r="F96" s="679"/>
    </row>
    <row r="97" spans="1:6" s="488" customFormat="1" ht="27" hidden="1">
      <c r="A97" s="598">
        <v>4511</v>
      </c>
      <c r="B97" s="700" t="s">
        <v>805</v>
      </c>
      <c r="C97" s="668" t="s">
        <v>806</v>
      </c>
      <c r="D97" s="680">
        <f>E97</f>
        <v>0</v>
      </c>
      <c r="E97" s="680">
        <f>[2]aparat!F92+'[2]zags '!F93+'[2]վեկտոր պլյուս'!F93+[2]turq!F93+[2]gjuxatntes!F95+'[2]chanap transp'!F93+'[2]transp nax'!F93+'[2]ajl nax'!F93+'[2]tntes harab'!F95+[2]axb!F93+'[2]srgaka mig'!F93+'[2]bnak shin'!F93+[2]lusav!F93+'[2]hangst sport'!F93+'[2]kent grad'!F93+'[2]mshak palat'!F93+'[2]mshak kazm'!F93+[2]herutahax!F93+[2]texekat!F93+'[2]yndameny mankap.'!F93+[2]gisherotik!F93+[2]marzadp!F95+'[2]soc ogn'!F93+'[2]nvir. b`h'!F93+'[2]pah fond '!F93+'[2]yndam arvest erash'!F93</f>
        <v>0</v>
      </c>
      <c r="F97" s="679" t="s">
        <v>185</v>
      </c>
    </row>
    <row r="98" spans="1:6" s="488" customFormat="1" ht="27" hidden="1">
      <c r="A98" s="598">
        <v>4512</v>
      </c>
      <c r="B98" s="667" t="s">
        <v>807</v>
      </c>
      <c r="C98" s="668" t="s">
        <v>808</v>
      </c>
      <c r="D98" s="680">
        <f>E98</f>
        <v>0</v>
      </c>
      <c r="E98" s="680">
        <f>[2]aparat!F93+'[2]zags '!F94+'[2]վեկտոր պլյուս'!F94+[2]turq!F94+[2]gjuxatntes!F96+'[2]chanap transp'!F94+'[2]transp nax'!F94+'[2]ajl nax'!F94+'[2]tntes harab'!F96+[2]axb!F94+'[2]srgaka mig'!F94+'[2]bnak shin'!F94+[2]lusav!F94+'[2]hangst sport'!F94+'[2]kent grad'!F94+'[2]mshak palat'!F94+'[2]mshak kazm'!F94+[2]herutahax!F94+[2]texekat!F94+'[2]yndameny mankap.'!F94+[2]gisherotik!F94+[2]marzadp!F96+'[2]soc ogn'!F94+'[2]nvir. b`h'!F94+'[2]pah fond '!F94+'[2]yndam arvest erash'!F94</f>
        <v>0</v>
      </c>
      <c r="F98" s="679" t="s">
        <v>185</v>
      </c>
    </row>
    <row r="99" spans="1:6" s="488" customFormat="1" ht="27" hidden="1">
      <c r="A99" s="598">
        <v>4520</v>
      </c>
      <c r="B99" s="699" t="s">
        <v>809</v>
      </c>
      <c r="C99" s="664" t="s">
        <v>696</v>
      </c>
      <c r="D99" s="680">
        <f>E99</f>
        <v>0</v>
      </c>
      <c r="E99" s="680">
        <f>E101+E102</f>
        <v>0</v>
      </c>
      <c r="F99" s="679" t="s">
        <v>185</v>
      </c>
    </row>
    <row r="100" spans="1:6" s="488" customFormat="1" ht="14.25" hidden="1">
      <c r="A100" s="598"/>
      <c r="B100" s="666" t="s">
        <v>194</v>
      </c>
      <c r="C100" s="664"/>
      <c r="D100" s="680"/>
      <c r="E100" s="680"/>
      <c r="F100" s="679"/>
    </row>
    <row r="101" spans="1:6" s="488" customFormat="1" ht="27" hidden="1">
      <c r="A101" s="598">
        <v>4521</v>
      </c>
      <c r="B101" s="667" t="s">
        <v>810</v>
      </c>
      <c r="C101" s="668" t="s">
        <v>811</v>
      </c>
      <c r="D101" s="680">
        <f>E101</f>
        <v>0</v>
      </c>
      <c r="E101" s="680">
        <f>[2]aparat!F95+'[2]zags '!F96+'[2]վեկտոր պլյուս'!F96+[2]turq!F96+[2]gjuxatntes!F98+'[2]chanap transp'!F96+'[2]transp nax'!F96+'[2]ajl nax'!F96+'[2]tntes harab'!F98+[2]axb!F96+'[2]srgaka mig'!F96+'[2]bnak shin'!F96+[2]lusav!F96+'[2]hangst sport'!F96+'[2]kent grad'!F96+'[2]mshak palat'!F96+'[2]mshak kazm'!F96+[2]herutahax!F96+[2]texekat!F96+'[2]yndameny mankap.'!F96+[2]gisherotik!F96+[2]marzadp!F98+'[2]soc ogn'!F96+'[2]nvir. b`h'!F96+'[2]pah fond '!F96+'[2]yndam arvest erash'!F96</f>
        <v>0</v>
      </c>
      <c r="F101" s="679" t="s">
        <v>185</v>
      </c>
    </row>
    <row r="102" spans="1:6" s="488" customFormat="1" ht="27" hidden="1">
      <c r="A102" s="598">
        <v>4522</v>
      </c>
      <c r="B102" s="667" t="s">
        <v>812</v>
      </c>
      <c r="C102" s="668" t="s">
        <v>813</v>
      </c>
      <c r="D102" s="680">
        <f>E102</f>
        <v>0</v>
      </c>
      <c r="E102" s="680">
        <f>[2]aparat!F96+'[2]zags '!F97+'[2]վեկտոր պլյուս'!F97+[2]turq!F97+[2]gjuxatntes!F99+'[2]chanap transp'!F97+'[2]transp nax'!F97+'[2]ajl nax'!F97+'[2]tntes harab'!F99+[2]axb!F97+'[2]srgaka mig'!F97+'[2]bnak shin'!F97+[2]lusav!F97+'[2]hangst sport'!F97+'[2]kent grad'!F97+'[2]mshak palat'!F97+'[2]mshak kazm'!F97+[2]herutahax!F97+[2]texekat!F97+'[2]yndameny mankap.'!F97+[2]gisherotik!F97+[2]marzadp!F99+'[2]soc ogn'!F97+'[2]nvir. b`h'!F97+'[2]pah fond '!F97+'[2]yndam arvest erash'!F97</f>
        <v>0</v>
      </c>
      <c r="F102" s="679" t="s">
        <v>185</v>
      </c>
    </row>
    <row r="103" spans="1:6" s="488" customFormat="1" ht="39.75">
      <c r="A103" s="598">
        <v>4530</v>
      </c>
      <c r="B103" s="699" t="s">
        <v>814</v>
      </c>
      <c r="C103" s="664" t="s">
        <v>696</v>
      </c>
      <c r="D103" s="589">
        <f>E103</f>
        <v>521362.81000000006</v>
      </c>
      <c r="E103" s="589">
        <f>E105+E106+E107</f>
        <v>521362.81000000006</v>
      </c>
      <c r="F103" s="679" t="s">
        <v>185</v>
      </c>
    </row>
    <row r="104" spans="1:6" s="488" customFormat="1" ht="14.25">
      <c r="A104" s="598"/>
      <c r="B104" s="666" t="s">
        <v>194</v>
      </c>
      <c r="C104" s="664"/>
      <c r="D104" s="589"/>
      <c r="E104" s="589"/>
      <c r="F104" s="679"/>
    </row>
    <row r="105" spans="1:6" s="488" customFormat="1" ht="26.25" customHeight="1">
      <c r="A105" s="598">
        <v>4531</v>
      </c>
      <c r="B105" s="684" t="s">
        <v>815</v>
      </c>
      <c r="C105" s="668" t="s">
        <v>816</v>
      </c>
      <c r="D105" s="589">
        <f>E105</f>
        <v>521362.81000000006</v>
      </c>
      <c r="E105" s="589">
        <f>[2]aparat!F103+'[2]zags '!F104+'[2]վեկտոր պլյուս'!F104+[2]turq!F104+[2]gjuxatntes!F106+'[2]chanap transp'!F104+'[2]transp nax'!F104+'[2]ajl nax'!F104+'[2]tntes harab'!F106+[2]axb!F104+'[2]srgaka mig'!F104+'[2]bnak shin'!F104+[2]lusav!F104+'[2]hangst sport'!F104+'[2]mshak palat'!F104+'[2]mshak kazm'!F104+[2]herutahax!F104+[2]texekat!F104+'[2]yndameny mankap.'!F104+[2]gisherotik!F104+'[2]yndam arvest erash'!F104+'[2]soc ogn'!F104+'[2]nvir. b`h'!F104+'[2]pah fond '!F104+'[2]kentr. grad'!F105+'[2]mshak palat (2)'!F104</f>
        <v>521362.81000000006</v>
      </c>
      <c r="F105" s="679" t="s">
        <v>185</v>
      </c>
    </row>
    <row r="106" spans="1:6" s="488" customFormat="1" ht="0.75" customHeight="1">
      <c r="A106" s="598">
        <v>4532</v>
      </c>
      <c r="B106" s="684" t="s">
        <v>817</v>
      </c>
      <c r="C106" s="668" t="s">
        <v>818</v>
      </c>
      <c r="D106" s="589">
        <f>E106</f>
        <v>0</v>
      </c>
      <c r="E106" s="589">
        <f>[2]aparat!F104+'[2]zags '!F105+'[2]վեկտոր պլյուս'!F105+[2]turq!F105+[2]gjuxatntes!F107+'[2]chanap transp'!F105+'[2]transp nax'!F105+'[2]ajl nax'!F105+'[2]tntes harab'!F107+[2]axb!F105+'[2]srgaka mig'!F105+'[2]bnak shin'!F105+[2]lusav!F105+'[2]hangst sport'!F105+'[2]kent grad'!F105+'[2]mshak palat'!F105+'[2]mshak kazm'!F105+[2]herutahax!F105+[2]texekat!F105+'[2]yndameny mankap.'!F105+[2]gisherotik!F105+'[2]yndam arvest erash'!F105+[2]marzadp!F107+'[2]soc ogn'!F105+'[2]nvir. b`h'!F105+'[2]pah fond '!F105</f>
        <v>0</v>
      </c>
      <c r="F106" s="679" t="s">
        <v>185</v>
      </c>
    </row>
    <row r="107" spans="1:6" s="488" customFormat="1" ht="42.75" hidden="1" customHeight="1">
      <c r="A107" s="598">
        <v>4533</v>
      </c>
      <c r="B107" s="684" t="s">
        <v>819</v>
      </c>
      <c r="C107" s="668" t="s">
        <v>820</v>
      </c>
      <c r="D107" s="589">
        <f>E107</f>
        <v>0</v>
      </c>
      <c r="E107" s="589">
        <f>[2]aparat!F105+'[2]zags '!F106+'[2]վեկտոր պլյուս'!F106+[2]turq!F106+[2]gjuxatntes!F108+'[2]chanap transp'!F106+'[2]transp nax'!F106+'[2]ajl nax'!F106+'[2]tntes harab'!F108+[2]axb!F106+'[2]srgaka mig'!F106+'[2]bnak shin'!F106+[2]lusav!F106+'[2]hangst sport'!F106+'[2]kent grad'!F106+'[2]mshak palat'!F106+'[2]mshak kazm'!F106+[2]herutahax!F106+[2]texekat!F106+'[2]yndameny mankap.'!F106+[2]gisherotik!F106+'[2]yndam arvest erash'!F106+[2]marzadp!F108+'[2]soc ogn'!F106+'[2]nvir. b`h'!F106+'[2]pah fond '!F106</f>
        <v>0</v>
      </c>
      <c r="F107" s="679" t="s">
        <v>185</v>
      </c>
    </row>
    <row r="108" spans="1:6" s="488" customFormat="1" ht="14.25" hidden="1">
      <c r="A108" s="598"/>
      <c r="B108" s="701" t="s">
        <v>694</v>
      </c>
      <c r="C108" s="668"/>
      <c r="D108" s="589"/>
      <c r="E108" s="589"/>
      <c r="F108" s="679"/>
    </row>
    <row r="109" spans="1:6" s="488" customFormat="1" ht="27" hidden="1">
      <c r="A109" s="598">
        <v>4534</v>
      </c>
      <c r="B109" s="701" t="s">
        <v>821</v>
      </c>
      <c r="C109" s="668"/>
      <c r="D109" s="589">
        <f>E109</f>
        <v>0</v>
      </c>
      <c r="E109" s="589">
        <f>E111+E112</f>
        <v>0</v>
      </c>
      <c r="F109" s="679" t="s">
        <v>185</v>
      </c>
    </row>
    <row r="110" spans="1:6" s="488" customFormat="1" ht="14.25" hidden="1">
      <c r="A110" s="598"/>
      <c r="B110" s="701" t="s">
        <v>822</v>
      </c>
      <c r="C110" s="668"/>
      <c r="D110" s="589"/>
      <c r="E110" s="589"/>
      <c r="F110" s="679"/>
    </row>
    <row r="111" spans="1:6" s="488" customFormat="1" ht="27" hidden="1">
      <c r="A111" s="702">
        <v>4535</v>
      </c>
      <c r="B111" s="703" t="s">
        <v>823</v>
      </c>
      <c r="C111" s="668"/>
      <c r="D111" s="589">
        <f>E111</f>
        <v>0</v>
      </c>
      <c r="E111" s="589"/>
      <c r="F111" s="679" t="s">
        <v>185</v>
      </c>
    </row>
    <row r="112" spans="1:6" s="488" customFormat="1" ht="14.25" hidden="1">
      <c r="A112" s="598">
        <v>4536</v>
      </c>
      <c r="B112" s="701" t="s">
        <v>824</v>
      </c>
      <c r="C112" s="668"/>
      <c r="D112" s="589">
        <f>E112</f>
        <v>0</v>
      </c>
      <c r="E112" s="589"/>
      <c r="F112" s="679" t="s">
        <v>185</v>
      </c>
    </row>
    <row r="113" spans="1:6" s="488" customFormat="1" ht="14.25" hidden="1">
      <c r="A113" s="598">
        <v>4537</v>
      </c>
      <c r="B113" s="701" t="s">
        <v>825</v>
      </c>
      <c r="C113" s="668"/>
      <c r="D113" s="589">
        <f>E113</f>
        <v>0</v>
      </c>
      <c r="E113" s="589"/>
      <c r="F113" s="679" t="s">
        <v>185</v>
      </c>
    </row>
    <row r="114" spans="1:6" s="488" customFormat="1" ht="14.25" hidden="1">
      <c r="A114" s="598">
        <v>4538</v>
      </c>
      <c r="B114" s="701" t="s">
        <v>826</v>
      </c>
      <c r="C114" s="668"/>
      <c r="D114" s="589">
        <f>E114</f>
        <v>0</v>
      </c>
      <c r="E114" s="589"/>
      <c r="F114" s="679" t="s">
        <v>185</v>
      </c>
    </row>
    <row r="115" spans="1:6" s="488" customFormat="1" ht="39.75" hidden="1">
      <c r="A115" s="598">
        <v>4540</v>
      </c>
      <c r="B115" s="699" t="s">
        <v>827</v>
      </c>
      <c r="C115" s="664" t="s">
        <v>696</v>
      </c>
      <c r="D115" s="589">
        <f>E115</f>
        <v>8398.9</v>
      </c>
      <c r="E115" s="589">
        <f>E117+E118+E119</f>
        <v>8398.9</v>
      </c>
      <c r="F115" s="679" t="s">
        <v>185</v>
      </c>
    </row>
    <row r="116" spans="1:6" s="488" customFormat="1" ht="14.25" hidden="1">
      <c r="A116" s="598"/>
      <c r="B116" s="666" t="s">
        <v>194</v>
      </c>
      <c r="C116" s="664"/>
      <c r="D116" s="589"/>
      <c r="E116" s="589"/>
      <c r="F116" s="679"/>
    </row>
    <row r="117" spans="1:6" s="488" customFormat="1" ht="40.5">
      <c r="A117" s="598">
        <v>4541</v>
      </c>
      <c r="B117" s="684" t="s">
        <v>828</v>
      </c>
      <c r="C117" s="668" t="s">
        <v>829</v>
      </c>
      <c r="D117" s="589">
        <f>E117</f>
        <v>6798.9</v>
      </c>
      <c r="E117" s="589">
        <f>[2]aparat!F110+'[2]zags '!F111+'[2]վեկտոր պլյուս'!F111+[2]turq!F111+[2]gjuxatntes!F113+'[2]chanap transp'!F111+'[2]transp nax'!F111+'[2]ajl nax'!F111+'[2]tntes harab'!F113+[2]axb!F111+'[2]srgaka mig'!F111+'[2]bnak shin'!F111+[2]lusav!F111+'[2]hangst sport'!F111+'[2]kent grad'!F111+'[2]mshak palat'!F111+'[2]mshak kazm'!F111+[2]herutahax!F111+[2]texekat!F111+'[2]yndameny mankap.'!F111+[2]gisherotik!F111+'[2]yndam arvest erash'!F111+[2]marzadp!F113+'[2]soc ogn'!F111+'[2]nvir. b`h'!F111+'[2]pah fond '!F111+'[2]kentr. grad'!F112</f>
        <v>6798.9</v>
      </c>
      <c r="F117" s="679" t="s">
        <v>185</v>
      </c>
    </row>
    <row r="118" spans="1:6" s="488" customFormat="1" ht="27" hidden="1">
      <c r="A118" s="598">
        <v>4542</v>
      </c>
      <c r="B118" s="684" t="s">
        <v>830</v>
      </c>
      <c r="C118" s="668" t="s">
        <v>831</v>
      </c>
      <c r="D118" s="589">
        <f>E118</f>
        <v>0</v>
      </c>
      <c r="E118" s="589">
        <f>[2]aparat!F111+'[2]zags '!F112+'[2]վեկտոր պլյուս'!F112+[2]turq!F112+[2]gjuxatntes!F114+'[2]chanap transp'!F112+'[2]transp nax'!F112+'[2]ajl nax'!F112+'[2]tntes harab'!F114+[2]axb!F112+'[2]srgaka mig'!F112+'[2]bnak shin'!F112+[2]lusav!F112+'[2]hangst sport'!F112+'[2]kent grad'!F112+'[2]mshak palat'!F112+'[2]mshak kazm'!F112+[2]herutahax!F112+[2]texekat!F112+'[2]yndameny mankap.'!F112+[2]gisherotik!F112+'[2]yndam arvest erash'!F112+[2]marzadp!F114+'[2]soc ogn'!F112+'[2]nvir. b`h'!F112+'[2]pah fond '!F112</f>
        <v>0</v>
      </c>
      <c r="F118" s="679" t="s">
        <v>185</v>
      </c>
    </row>
    <row r="119" spans="1:6" s="488" customFormat="1" ht="15.75" customHeight="1" thickBot="1">
      <c r="A119" s="598">
        <v>4543</v>
      </c>
      <c r="B119" s="684" t="s">
        <v>832</v>
      </c>
      <c r="C119" s="668" t="s">
        <v>833</v>
      </c>
      <c r="D119" s="595">
        <f>E119</f>
        <v>1600</v>
      </c>
      <c r="E119" s="682">
        <f>[2]marzadproc!F113+'[2]mshak palat'!F113+'[2]hangst sport'!F113+[2]turq!F113+'[2]yndameny mankap.'!F113</f>
        <v>1600</v>
      </c>
      <c r="F119" s="679" t="s">
        <v>185</v>
      </c>
    </row>
    <row r="120" spans="1:6" s="488" customFormat="1" ht="15.75" hidden="1" customHeight="1">
      <c r="A120" s="598"/>
      <c r="B120" s="701" t="s">
        <v>694</v>
      </c>
      <c r="C120" s="668"/>
      <c r="D120" s="680"/>
      <c r="E120" s="680"/>
      <c r="F120" s="679"/>
    </row>
    <row r="121" spans="1:6" s="488" customFormat="1" ht="12.75" hidden="1" customHeight="1">
      <c r="A121" s="598">
        <v>4544</v>
      </c>
      <c r="B121" s="701" t="s">
        <v>834</v>
      </c>
      <c r="C121" s="668"/>
      <c r="D121" s="680">
        <f>E121</f>
        <v>0</v>
      </c>
      <c r="E121" s="680">
        <f>E123+E124</f>
        <v>0</v>
      </c>
      <c r="F121" s="679" t="s">
        <v>185</v>
      </c>
    </row>
    <row r="122" spans="1:6" s="488" customFormat="1" ht="13.5" hidden="1" customHeight="1">
      <c r="A122" s="598"/>
      <c r="B122" s="701" t="s">
        <v>822</v>
      </c>
      <c r="C122" s="668"/>
      <c r="D122" s="680"/>
      <c r="E122" s="680"/>
      <c r="F122" s="679"/>
    </row>
    <row r="123" spans="1:6" s="488" customFormat="1" ht="11.25" hidden="1" customHeight="1">
      <c r="A123" s="702">
        <v>4545</v>
      </c>
      <c r="B123" s="703" t="s">
        <v>823</v>
      </c>
      <c r="C123" s="668"/>
      <c r="D123" s="680">
        <f>E123</f>
        <v>0</v>
      </c>
      <c r="E123" s="680"/>
      <c r="F123" s="679" t="s">
        <v>185</v>
      </c>
    </row>
    <row r="124" spans="1:6" s="488" customFormat="1" ht="13.5" hidden="1" customHeight="1">
      <c r="A124" s="598">
        <v>4546</v>
      </c>
      <c r="B124" s="701" t="s">
        <v>835</v>
      </c>
      <c r="C124" s="668"/>
      <c r="D124" s="680">
        <f>E124</f>
        <v>0</v>
      </c>
      <c r="E124" s="680"/>
      <c r="F124" s="679" t="s">
        <v>185</v>
      </c>
    </row>
    <row r="125" spans="1:6" s="488" customFormat="1" ht="17.25" hidden="1" customHeight="1">
      <c r="A125" s="598">
        <v>4547</v>
      </c>
      <c r="B125" s="701" t="s">
        <v>825</v>
      </c>
      <c r="C125" s="668"/>
      <c r="D125" s="680">
        <f>E125</f>
        <v>0</v>
      </c>
      <c r="E125" s="680"/>
      <c r="F125" s="679" t="s">
        <v>185</v>
      </c>
    </row>
    <row r="126" spans="1:6" s="488" customFormat="1" ht="1.5" hidden="1" customHeight="1" thickBot="1">
      <c r="A126" s="607">
        <v>4548</v>
      </c>
      <c r="B126" s="704" t="s">
        <v>826</v>
      </c>
      <c r="C126" s="672"/>
      <c r="D126" s="692">
        <f>E126</f>
        <v>0</v>
      </c>
      <c r="E126" s="692"/>
      <c r="F126" s="693" t="s">
        <v>185</v>
      </c>
    </row>
    <row r="127" spans="1:6" s="488" customFormat="1" ht="31.5" customHeight="1" thickBot="1">
      <c r="A127" s="654">
        <v>4600</v>
      </c>
      <c r="B127" s="705" t="s">
        <v>836</v>
      </c>
      <c r="C127" s="656" t="s">
        <v>696</v>
      </c>
      <c r="D127" s="657">
        <f>E127</f>
        <v>9683.6890000000003</v>
      </c>
      <c r="E127" s="657">
        <f>E129+E133+E139</f>
        <v>9683.6890000000003</v>
      </c>
      <c r="F127" s="697" t="s">
        <v>185</v>
      </c>
    </row>
    <row r="128" spans="1:6" s="488" customFormat="1" ht="13.5">
      <c r="A128" s="583"/>
      <c r="B128" s="659" t="s">
        <v>694</v>
      </c>
      <c r="C128" s="660"/>
      <c r="D128" s="677"/>
      <c r="E128" s="677"/>
      <c r="F128" s="678"/>
    </row>
    <row r="129" spans="1:6" s="488" customFormat="1" ht="14.25">
      <c r="A129" s="598">
        <v>4610</v>
      </c>
      <c r="B129" s="706" t="s">
        <v>837</v>
      </c>
      <c r="C129" s="689"/>
      <c r="D129" s="595">
        <f>E129</f>
        <v>0</v>
      </c>
      <c r="E129" s="595">
        <f>E131+E132</f>
        <v>0</v>
      </c>
      <c r="F129" s="679" t="s">
        <v>17</v>
      </c>
    </row>
    <row r="130" spans="1:6" s="488" customFormat="1" ht="14.25">
      <c r="A130" s="598"/>
      <c r="B130" s="666" t="s">
        <v>694</v>
      </c>
      <c r="C130" s="689"/>
      <c r="D130" s="595"/>
      <c r="E130" s="595"/>
      <c r="F130" s="679"/>
    </row>
    <row r="131" spans="1:6" s="488" customFormat="1" ht="42.75">
      <c r="A131" s="598">
        <v>4610</v>
      </c>
      <c r="B131" s="707" t="s">
        <v>838</v>
      </c>
      <c r="C131" s="689" t="s">
        <v>839</v>
      </c>
      <c r="D131" s="595">
        <f>E131</f>
        <v>0</v>
      </c>
      <c r="E131" s="595">
        <f>[2]aparat!F115+'[2]zags '!F116+'[2]վեկտոր պլյուս'!F116+[2]turq!F116+[2]gjuxatntes!F118+'[2]chanap transp'!F116+'[2]transp nax'!F116+'[2]ajl nax'!F116+'[2]tntes harab'!F1170+[2]axb!F116+'[2]srgaka mig'!F116+'[2]bnak shin'!F116+[2]lusav!F116+'[2]hangst sport'!F116+'[2]kent grad'!F116+'[2]mshak palat'!F116+'[2]mshak kazm'!F116+[2]herutahax!F116+[2]texekat!F116+'[2]yndameny mankap.'!F116+[2]gisherotik!F116+'[2]yndam arvest erash'!F116+[2]marzadp!F118+'[2]soc ogn'!F116+'[2]nvir. b`h'!F116+'[2]pah fond '!F116</f>
        <v>0</v>
      </c>
      <c r="F131" s="679" t="s">
        <v>185</v>
      </c>
    </row>
    <row r="132" spans="1:6" s="488" customFormat="1" ht="28.5">
      <c r="A132" s="598">
        <v>4620</v>
      </c>
      <c r="B132" s="707" t="s">
        <v>840</v>
      </c>
      <c r="C132" s="689" t="s">
        <v>841</v>
      </c>
      <c r="D132" s="595">
        <f>E132</f>
        <v>0</v>
      </c>
      <c r="E132" s="595">
        <f>[2]aparat!F116+'[2]zags '!F117+'[2]վեկտոր պլյուս'!F117+[2]turq!F117+[2]gjuxatntes!F119+'[2]chanap transp'!F117+'[2]transp nax'!F117+'[2]ajl nax'!F117+'[2]tntes harab'!F1171+[2]axb!F117+'[2]srgaka mig'!F117+'[2]bnak shin'!F117+[2]lusav!F117+'[2]hangst sport'!F117+'[2]kent grad'!F117+'[2]mshak palat'!F117+'[2]mshak kazm'!F117+[2]herutahax!F117+[2]texekat!F117+'[2]yndameny mankap.'!F117+[2]gisherotik!F117+'[2]yndam arvest erash'!F117+[2]marzadp!F119+'[2]soc ogn'!F117+'[2]nvir. b`h'!F117+'[2]pah fond '!F117</f>
        <v>0</v>
      </c>
      <c r="F132" s="679" t="s">
        <v>185</v>
      </c>
    </row>
    <row r="133" spans="1:6" s="488" customFormat="1" ht="39.75" customHeight="1">
      <c r="A133" s="598">
        <v>4630</v>
      </c>
      <c r="B133" s="669" t="s">
        <v>842</v>
      </c>
      <c r="C133" s="664" t="s">
        <v>696</v>
      </c>
      <c r="D133" s="595">
        <f>E133</f>
        <v>9683.6890000000003</v>
      </c>
      <c r="E133" s="595">
        <f>E135+E136+E137+E138</f>
        <v>9683.6890000000003</v>
      </c>
      <c r="F133" s="679" t="s">
        <v>185</v>
      </c>
    </row>
    <row r="134" spans="1:6" s="488" customFormat="1" ht="14.25">
      <c r="A134" s="598"/>
      <c r="B134" s="666" t="s">
        <v>194</v>
      </c>
      <c r="C134" s="664"/>
      <c r="D134" s="595"/>
      <c r="E134" s="595"/>
      <c r="F134" s="679"/>
    </row>
    <row r="135" spans="1:6" s="488" customFormat="1" ht="14.25">
      <c r="A135" s="598">
        <v>4631</v>
      </c>
      <c r="B135" s="667" t="s">
        <v>843</v>
      </c>
      <c r="C135" s="668" t="s">
        <v>844</v>
      </c>
      <c r="D135" s="595">
        <f>E135</f>
        <v>0</v>
      </c>
      <c r="E135" s="595">
        <f>[2]aparat!F123+'[2]zags '!F124+'[2]վեկտոր պլյուս'!F124+[2]turq!F124+[2]gjuxatntes!F126+'[2]chanap transp'!F124+'[2]transp nax'!F124+'[2]ajl nax'!F124+'[2]tntes harab'!F126+[2]axb!F124+'[2]srgaka mig'!F124+'[2]bnak shin'!F124+[2]lusav!F124+'[2]hangst sport'!F124+'[2]kent grad'!F124+'[2]mshak palat'!F124+'[2]mshak kazm'!F124+[2]herutahax!F124+[2]texekat!F124+'[2]yndameny mankap.'!F124+[2]gisherotik!F124+'[2]yndam arvest erash'!F124+[2]marzadp!F126+'[2]soc ogn'!F124+'[2]nvir. b`h'!F124+'[2]pah fond '!F124</f>
        <v>0</v>
      </c>
      <c r="F135" s="679" t="s">
        <v>185</v>
      </c>
    </row>
    <row r="136" spans="1:6" s="488" customFormat="1" ht="27">
      <c r="A136" s="598">
        <v>4632</v>
      </c>
      <c r="B136" s="667" t="s">
        <v>845</v>
      </c>
      <c r="C136" s="668" t="s">
        <v>846</v>
      </c>
      <c r="D136" s="595">
        <f>E136</f>
        <v>0</v>
      </c>
      <c r="E136" s="595">
        <f>[2]aparat!F124+'[2]zags '!F125+'[2]վեկտոր պլյուս'!F125+[2]turq!F125+[2]gjuxatntes!F127+'[2]chanap transp'!F125+'[2]transp nax'!F125+'[2]ajl nax'!F125+'[2]tntes harab'!F127+[2]axb!F125+'[2]srgaka mig'!F125+'[2]bnak shin'!F125+[2]lusav!F125+'[2]hangst sport'!F125+'[2]kent grad'!F125+'[2]mshak palat'!F125+'[2]mshak kazm'!F125+[2]herutahax!F125+[2]texekat!F125+'[2]yndameny mankap.'!F125+[2]gisherotik!F125+'[2]yndam arvest erash'!F125+[2]marzadp!F127+'[2]soc ogn'!F125+'[2]nvir. b`h'!F125+'[2]pah fond '!F125</f>
        <v>0</v>
      </c>
      <c r="F136" s="679" t="s">
        <v>185</v>
      </c>
    </row>
    <row r="137" spans="1:6" s="488" customFormat="1" ht="14.25">
      <c r="A137" s="598">
        <v>4633</v>
      </c>
      <c r="B137" s="667" t="s">
        <v>847</v>
      </c>
      <c r="C137" s="668" t="s">
        <v>848</v>
      </c>
      <c r="D137" s="595">
        <f>E137</f>
        <v>0</v>
      </c>
      <c r="E137" s="595"/>
      <c r="F137" s="679" t="s">
        <v>185</v>
      </c>
    </row>
    <row r="138" spans="1:6" s="488" customFormat="1" ht="14.25" customHeight="1">
      <c r="A138" s="598">
        <v>4634</v>
      </c>
      <c r="B138" s="667" t="s">
        <v>849</v>
      </c>
      <c r="C138" s="668" t="s">
        <v>850</v>
      </c>
      <c r="D138" s="595">
        <f>E138</f>
        <v>9683.6890000000003</v>
      </c>
      <c r="E138" s="595">
        <f>[2]aparat!F126+'[2]zags '!F127+'[2]վեկտոր պլյուս'!F127+[2]turq!F127+[2]gjuxatntes!F129+'[2]chanap transp'!F127+'[2]transp nax'!F127+'[2]ajl nax'!F127+'[2]tntes harab'!F129+[2]axb!F127+'[2]srgaka mig'!F127+'[2]bnak shin'!F127+[2]lusav!F127+'[2]hangst sport'!F127+'[2]mshak palat'!F127+'[2]mshak kazm'!F127+[2]herutahax!F127+[2]texekat!F127+'[2]yndameny mankap.'!F127+[2]gisherotik!F127+'[2]yndam arvest erash'!F127+'[2]soc ogn'!F127+'[2]nvir. b`h'!F127+'[2]pah fond '!F127+'[2]barcraguyn krt.'!F127</f>
        <v>9683.6890000000003</v>
      </c>
      <c r="F138" s="679" t="s">
        <v>185</v>
      </c>
    </row>
    <row r="139" spans="1:6" s="488" customFormat="1" ht="1.5" hidden="1" customHeight="1">
      <c r="A139" s="598">
        <v>4640</v>
      </c>
      <c r="B139" s="669" t="s">
        <v>851</v>
      </c>
      <c r="C139" s="664" t="s">
        <v>696</v>
      </c>
      <c r="D139" s="595">
        <f>E139</f>
        <v>0</v>
      </c>
      <c r="E139" s="595">
        <f>E141</f>
        <v>0</v>
      </c>
      <c r="F139" s="679" t="s">
        <v>185</v>
      </c>
    </row>
    <row r="140" spans="1:6" s="488" customFormat="1" ht="14.25">
      <c r="A140" s="598"/>
      <c r="B140" s="666" t="s">
        <v>194</v>
      </c>
      <c r="C140" s="664"/>
      <c r="D140" s="595"/>
      <c r="E140" s="595"/>
      <c r="F140" s="679"/>
    </row>
    <row r="141" spans="1:6" s="488" customFormat="1" ht="15" thickBot="1">
      <c r="A141" s="607">
        <v>4641</v>
      </c>
      <c r="B141" s="691" t="s">
        <v>852</v>
      </c>
      <c r="C141" s="672" t="s">
        <v>853</v>
      </c>
      <c r="D141" s="708">
        <f>E141</f>
        <v>0</v>
      </c>
      <c r="E141" s="595">
        <f>[2]aparat!F128+'[2]zags '!F129+'[2]վեկտոր պլյուս'!F129+[2]turq!F129+[2]gjuxatntes!F131+'[2]chanap transp'!F129+'[2]transp nax'!F129+'[2]ajl nax'!F129+'[2]tntes harab'!F131+[2]axb!F129+'[2]srgaka mig'!F129+'[2]bnak shin'!F129+[2]lusav!F129+'[2]hangst sport'!F129+'[2]kent grad'!F129+'[2]mshak palat'!F129+'[2]mshak kazm'!F129+[2]herutahax!F129+[2]texekat!F129+'[2]yndameny mankap.'!F129+[2]gisherotik!F129+'[2]yndam arvest erash'!F129+[2]marzadp!F131+'[2]soc ogn'!F129+'[2]nvir. b`h'!F129+'[2]pah fond '!F129</f>
        <v>0</v>
      </c>
      <c r="F141" s="693" t="s">
        <v>185</v>
      </c>
    </row>
    <row r="142" spans="1:6" ht="39" customHeight="1" thickBot="1">
      <c r="A142" s="654">
        <v>4700</v>
      </c>
      <c r="B142" s="709" t="s">
        <v>854</v>
      </c>
      <c r="C142" s="656" t="s">
        <v>696</v>
      </c>
      <c r="D142" s="657">
        <f>E142-[2]ekamut!F124</f>
        <v>7340.7300000000105</v>
      </c>
      <c r="E142" s="657">
        <f>E144+E148+E154+E157+E161+E164+E167</f>
        <v>185340.73</v>
      </c>
      <c r="F142" s="697"/>
    </row>
    <row r="143" spans="1:6" ht="13.5">
      <c r="A143" s="583"/>
      <c r="B143" s="659" t="s">
        <v>694</v>
      </c>
      <c r="C143" s="660"/>
      <c r="D143" s="677"/>
      <c r="E143" s="677"/>
      <c r="F143" s="678"/>
    </row>
    <row r="144" spans="1:6" ht="39.75">
      <c r="A144" s="598">
        <v>4710</v>
      </c>
      <c r="B144" s="669" t="s">
        <v>855</v>
      </c>
      <c r="C144" s="664" t="s">
        <v>696</v>
      </c>
      <c r="D144" s="595">
        <f>E144</f>
        <v>2985</v>
      </c>
      <c r="E144" s="595">
        <f>E146+E147</f>
        <v>2985</v>
      </c>
      <c r="F144" s="679" t="s">
        <v>185</v>
      </c>
    </row>
    <row r="145" spans="1:6" ht="14.25">
      <c r="A145" s="598"/>
      <c r="B145" s="666" t="s">
        <v>194</v>
      </c>
      <c r="C145" s="664"/>
      <c r="D145" s="595"/>
      <c r="E145" s="595"/>
      <c r="F145" s="679"/>
    </row>
    <row r="146" spans="1:6" ht="39.75" customHeight="1">
      <c r="A146" s="598">
        <v>4711</v>
      </c>
      <c r="B146" s="667" t="s">
        <v>856</v>
      </c>
      <c r="C146" s="668" t="s">
        <v>857</v>
      </c>
      <c r="D146" s="595">
        <f>E146</f>
        <v>0</v>
      </c>
      <c r="E146" s="595">
        <f>[2]aparat!F131+'[2]zags '!F132+'[2]վեկտոր պլյուս'!F132+[2]turq!F132+[2]gjuxatntes!F134+'[2]chanap transp'!F132+'[2]transp nax'!F132+'[2]ajl nax'!F132+'[2]tntes harab'!F134+[2]axb!F132+'[2]srgaka mig'!F132+'[2]bnak shin'!F132+[2]lusav!F132+'[2]hangst sport'!F132+'[2]kent grad'!F132+'[2]mshak palat'!F132+'[2]mshak kazm'!F132+[2]herutahax!F132+[2]texekat!F132+'[2]yndameny mankap.'!F132+[2]gisherotik!F132+'[2]yndam arvest erash'!F132+[2]marzadp!F134+'[2]soc ogn'!F132+'[2]nvir. b`h'!F132+'[2]pah fond '!F132</f>
        <v>0</v>
      </c>
      <c r="F146" s="679" t="s">
        <v>185</v>
      </c>
    </row>
    <row r="147" spans="1:6" ht="30" customHeight="1">
      <c r="A147" s="598">
        <v>4712</v>
      </c>
      <c r="B147" s="667" t="s">
        <v>858</v>
      </c>
      <c r="C147" s="668" t="s">
        <v>859</v>
      </c>
      <c r="D147" s="595">
        <f>E147</f>
        <v>2985</v>
      </c>
      <c r="E147" s="595">
        <f>[2]aparat!F132+'[2]zags '!F133+'[2]վեկտոր պլյուս'!F133+[2]turq!F133+[2]gjuxatntes!F135+'[2]chanap transp'!F133+'[2]transp nax'!F133+'[2]ajl nax'!F133+'[2]tntes harab'!F135+[2]axb!F133+'[2]srgaka mig'!F133+'[2]bnak shin'!F133+[2]lusav!F133+'[2]hangst sport'!F133+'[2]mshak palat'!F133+'[2]mshak kazm'!F133+[2]herutahax!F133+[2]texekat!F133+'[2]yndameny mankap.'!F133+[2]gisherotik!F133+'[2]yndam arvest erash'!F133+'[2]soc ogn'!F133+'[2]nvir. b`h'!F133+'[2]pah fond '!F133+'[2]qax. kusakc.'!F133+[2]kronakan!F32+'[2]himn,krt'!J32</f>
        <v>2985</v>
      </c>
      <c r="F147" s="679" t="s">
        <v>185</v>
      </c>
    </row>
    <row r="148" spans="1:6" ht="55.5" customHeight="1">
      <c r="A148" s="598">
        <v>4720</v>
      </c>
      <c r="B148" s="669" t="s">
        <v>860</v>
      </c>
      <c r="C148" s="501" t="s">
        <v>185</v>
      </c>
      <c r="D148" s="595">
        <f>E148</f>
        <v>3700</v>
      </c>
      <c r="E148" s="595">
        <f>E150+E151+E152+E153</f>
        <v>3700</v>
      </c>
      <c r="F148" s="679" t="s">
        <v>185</v>
      </c>
    </row>
    <row r="149" spans="1:6" ht="14.25">
      <c r="A149" s="598"/>
      <c r="B149" s="666" t="s">
        <v>194</v>
      </c>
      <c r="C149" s="664"/>
      <c r="D149" s="595"/>
      <c r="E149" s="595"/>
      <c r="F149" s="679"/>
    </row>
    <row r="150" spans="1:6" ht="14.25">
      <c r="A150" s="598">
        <v>4721</v>
      </c>
      <c r="B150" s="667" t="s">
        <v>861</v>
      </c>
      <c r="C150" s="668" t="s">
        <v>862</v>
      </c>
      <c r="D150" s="595">
        <f>E150</f>
        <v>0</v>
      </c>
      <c r="E150" s="595">
        <f>[2]aparat!F134+'[2]zags '!F135+'[2]վեկտոր պլյուս'!F135+[2]turq!F135+[2]gjuxatntes!F137+'[2]chanap transp'!F135+'[2]transp nax'!F135+'[2]ajl nax'!F135+'[2]tntes harab'!F137+[2]axb!F135+'[2]srgaka mig'!F135+'[2]bnak shin'!F135+[2]lusav!F135+'[2]hangst sport'!F135+'[2]kent grad'!F135+'[2]mshak palat'!F135+'[2]mshak kazm'!F135+[2]herutahax!F135+[2]texekat!F135+'[2]yndameny mankap.'!F135+[2]gisherotik!F135+'[2]yndam arvest erash'!F135+[2]marzadp!F137+'[2]soc ogn'!F135+'[2]nvir. b`h'!F135+'[2]pah fond '!F135</f>
        <v>0</v>
      </c>
      <c r="F150" s="679" t="s">
        <v>185</v>
      </c>
    </row>
    <row r="151" spans="1:6" ht="14.25">
      <c r="A151" s="598">
        <v>4722</v>
      </c>
      <c r="B151" s="667" t="s">
        <v>863</v>
      </c>
      <c r="C151" s="570">
        <v>4822</v>
      </c>
      <c r="D151" s="595">
        <f>E151</f>
        <v>0</v>
      </c>
      <c r="E151" s="595">
        <f>[2]aparat!F135+'[2]zags '!F136+'[2]վեկտոր պլյուս'!F136+[2]turq!F136+[2]gjuxatntes!F138+'[2]chanap transp'!F136+'[2]transp nax'!F136+'[2]ajl nax'!F136+'[2]tntes harab'!F138+[2]axb!F136+'[2]srgaka mig'!F136+'[2]bnak shin'!F136+[2]lusav!F136+'[2]hangst sport'!F136+'[2]kent grad'!F136+'[2]mshak palat'!F136+'[2]mshak kazm'!F136+[2]herutahax!F136+[2]texekat!F136+'[2]yndameny mankap.'!F136+[2]gisherotik!F136+'[2]yndam arvest erash'!F136+[2]marzadp!F138+'[2]soc ogn'!F136+'[2]nvir. b`h'!F136+'[2]pah fond '!F136</f>
        <v>0</v>
      </c>
      <c r="F151" s="679" t="s">
        <v>185</v>
      </c>
    </row>
    <row r="152" spans="1:6" ht="14.25">
      <c r="A152" s="598">
        <v>4723</v>
      </c>
      <c r="B152" s="667" t="s">
        <v>864</v>
      </c>
      <c r="C152" s="668" t="s">
        <v>865</v>
      </c>
      <c r="D152" s="595">
        <f>E152</f>
        <v>3700</v>
      </c>
      <c r="E152" s="595">
        <f>[2]aparat!F136+'[2]zags '!F137+'[2]վեկտոր պլյուս'!F137+[2]turq!F137+[2]gjuxatntes!F139+'[2]chanap transp'!F137+'[2]transp nax'!F137+'[2]ajl nax'!F137+'[2]tntes harab'!F139+[2]axb!F137+'[2]srgaka mig'!F137+'[2]bnak shin'!F137+[2]lusav!F137+'[2]hangst sport'!F137+'[2]mshak palat'!F137+'[2]mshak kazm'!F137+[2]herutahax!F137+[2]texekat!F137+'[2]yndameny mankap.'!F137+[2]gisherotik!F137+'[2]yndam arvest erash'!F137+'[2]soc ogn'!F137+'[2]nvir. b`h'!F137+'[2]pah fond '!F137+'[2]kentr. grad'!F138</f>
        <v>3700</v>
      </c>
      <c r="F152" s="679" t="s">
        <v>185</v>
      </c>
    </row>
    <row r="153" spans="1:6" ht="27">
      <c r="A153" s="598">
        <v>4724</v>
      </c>
      <c r="B153" s="667" t="s">
        <v>866</v>
      </c>
      <c r="C153" s="668" t="s">
        <v>867</v>
      </c>
      <c r="D153" s="595">
        <f>E153</f>
        <v>0</v>
      </c>
      <c r="E153" s="595">
        <f>[2]aparat!F137+'[2]zags '!F138+'[2]վեկտոր պլյուս'!F138+[2]turq!F138+[2]gjuxatntes!F140+'[2]chanap transp'!F138+'[2]transp nax'!F138+'[2]ajl nax'!F138+'[2]tntes harab'!F140+[2]axb!F138+'[2]srgaka mig'!F138+'[2]bnak shin'!F138+[2]lusav!F138+'[2]hangst sport'!F138+'[2]kent grad'!F138+'[2]mshak palat'!F138+'[2]mshak kazm'!F138+[2]herutahax!F138+[2]texekat!F138+'[2]yndameny mankap.'!F138+[2]gisherotik!F138+'[2]yndam arvest erash'!F138+[2]marzadp!F140+'[2]soc ogn'!F138+'[2]nvir. b`h'!F138+'[2]pah fond '!F138</f>
        <v>0</v>
      </c>
      <c r="F153" s="679" t="s">
        <v>185</v>
      </c>
    </row>
    <row r="154" spans="1:6" ht="27">
      <c r="A154" s="598">
        <v>4730</v>
      </c>
      <c r="B154" s="669" t="s">
        <v>868</v>
      </c>
      <c r="C154" s="664" t="s">
        <v>696</v>
      </c>
      <c r="D154" s="595">
        <f>E154</f>
        <v>0</v>
      </c>
      <c r="E154" s="595">
        <f>E156</f>
        <v>0</v>
      </c>
      <c r="F154" s="679" t="s">
        <v>185</v>
      </c>
    </row>
    <row r="155" spans="1:6" ht="14.25">
      <c r="A155" s="598"/>
      <c r="B155" s="666" t="s">
        <v>194</v>
      </c>
      <c r="C155" s="664"/>
      <c r="D155" s="595"/>
      <c r="E155" s="595"/>
      <c r="F155" s="679"/>
    </row>
    <row r="156" spans="1:6" ht="27">
      <c r="A156" s="598">
        <v>4731</v>
      </c>
      <c r="B156" s="700" t="s">
        <v>869</v>
      </c>
      <c r="C156" s="668" t="s">
        <v>870</v>
      </c>
      <c r="D156" s="595">
        <f>E156</f>
        <v>0</v>
      </c>
      <c r="E156" s="595">
        <f>[2]aparat!F139+'[2]zags '!F140+'[2]վեկտոր պլյուս'!F140+[2]turq!F140+[2]gjuxatntes!F142+'[2]chanap transp'!F140+'[2]transp nax'!F140+'[2]ajl nax'!F140+'[2]tntes harab'!F142+[2]axb!F140+'[2]srgaka mig'!F140+'[2]bnak shin'!F140+[2]lusav!F140+'[2]hangst sport'!F140+'[2]kent grad'!F140+'[2]mshak palat'!F140+'[2]mshak kazm'!F140+[2]herutahax!F140+[2]texekat!F140+'[2]yndameny mankap.'!F140+[2]gisherotik!F140+'[2]yndam arvest erash'!F140+[2]marzadp!F142+'[2]soc ogn'!F140+'[2]nvir. b`h'!F140+'[2]pah fond '!F140</f>
        <v>0</v>
      </c>
      <c r="F156" s="679" t="s">
        <v>185</v>
      </c>
    </row>
    <row r="157" spans="1:6" ht="53.25">
      <c r="A157" s="598">
        <v>4740</v>
      </c>
      <c r="B157" s="669" t="s">
        <v>871</v>
      </c>
      <c r="C157" s="664" t="s">
        <v>696</v>
      </c>
      <c r="D157" s="595">
        <f>E157</f>
        <v>0</v>
      </c>
      <c r="E157" s="595">
        <f>E159+E160</f>
        <v>0</v>
      </c>
      <c r="F157" s="679" t="s">
        <v>185</v>
      </c>
    </row>
    <row r="158" spans="1:6" ht="14.25">
      <c r="A158" s="598"/>
      <c r="B158" s="666" t="s">
        <v>194</v>
      </c>
      <c r="C158" s="664"/>
      <c r="D158" s="595"/>
      <c r="E158" s="595"/>
      <c r="F158" s="679"/>
    </row>
    <row r="159" spans="1:6" ht="16.5" customHeight="1">
      <c r="A159" s="598">
        <v>4741</v>
      </c>
      <c r="B159" s="667" t="s">
        <v>872</v>
      </c>
      <c r="C159" s="668" t="s">
        <v>873</v>
      </c>
      <c r="D159" s="595">
        <f>E159</f>
        <v>0</v>
      </c>
      <c r="E159" s="595">
        <f>[2]aparat!F141+'[2]zags '!F142+'[2]վեկտոր պլյուս'!F142+[2]turq!F142+[2]gjuxatntes!F144+'[2]chanap transp'!F142+'[2]transp nax'!F142+'[2]ajl nax'!F142+'[2]tntes harab'!F144+[2]axb!F142+'[2]srgaka mig'!F142+'[2]bnak shin'!F142+[2]lusav!F142+'[2]hangst sport'!F142+'[2]kent grad'!F142+'[2]mshak palat'!F142+'[2]mshak kazm'!F142+[2]herutahax!F142+[2]texekat!F142+'[2]yndameny mankap.'!F142+[2]gisherotik!F142+'[2]yndam arvest erash'!F142+[2]marzadp!F144+'[2]soc ogn'!F142+'[2]nvir. b`h'!F142+'[2]pah fond '!F142</f>
        <v>0</v>
      </c>
      <c r="F159" s="679" t="s">
        <v>185</v>
      </c>
    </row>
    <row r="160" spans="1:6" ht="27">
      <c r="A160" s="598">
        <v>4742</v>
      </c>
      <c r="B160" s="667" t="s">
        <v>874</v>
      </c>
      <c r="C160" s="668" t="s">
        <v>875</v>
      </c>
      <c r="D160" s="595">
        <f>E160</f>
        <v>0</v>
      </c>
      <c r="E160" s="595">
        <f>[2]aparat!F142+'[2]zags '!F143+'[2]վեկտոր պլյուս'!F143+[2]turq!F143+[2]gjuxatntes!F145+'[2]chanap transp'!F143+'[2]transp nax'!F143+'[2]ajl nax'!F143+'[2]tntes harab'!F145+[2]axb!F143+'[2]srgaka mig'!F143+'[2]bnak shin'!F143+[2]lusav!F143+'[2]hangst sport'!F143+'[2]kent grad'!F143+'[2]mshak palat'!F143+'[2]mshak kazm'!F143+[2]herutahax!F143+[2]texekat!F143+'[2]yndameny mankap.'!F143+[2]gisherotik!F143+'[2]yndam arvest erash'!F143+[2]marzadp!F145+'[2]soc ogn'!F143+'[2]nvir. b`h'!F143+'[2]pah fond '!F143</f>
        <v>0</v>
      </c>
      <c r="F160" s="679" t="s">
        <v>185</v>
      </c>
    </row>
    <row r="161" spans="1:6" ht="54">
      <c r="A161" s="598">
        <v>4750</v>
      </c>
      <c r="B161" s="669" t="s">
        <v>876</v>
      </c>
      <c r="C161" s="664" t="s">
        <v>696</v>
      </c>
      <c r="D161" s="595">
        <f>E161</f>
        <v>0</v>
      </c>
      <c r="E161" s="595">
        <f>E163</f>
        <v>0</v>
      </c>
      <c r="F161" s="679" t="s">
        <v>185</v>
      </c>
    </row>
    <row r="162" spans="1:6" ht="14.25">
      <c r="A162" s="598"/>
      <c r="B162" s="666" t="s">
        <v>194</v>
      </c>
      <c r="C162" s="664"/>
      <c r="D162" s="595"/>
      <c r="E162" s="595"/>
      <c r="F162" s="679"/>
    </row>
    <row r="163" spans="1:6" ht="45" customHeight="1">
      <c r="A163" s="598">
        <v>4751</v>
      </c>
      <c r="B163" s="667" t="s">
        <v>877</v>
      </c>
      <c r="C163" s="668" t="s">
        <v>878</v>
      </c>
      <c r="D163" s="595">
        <f>E163</f>
        <v>0</v>
      </c>
      <c r="E163" s="595">
        <f>[2]aparat!F144+'[2]zags '!F145+'[2]վեկտոր պլյուս'!F145+[2]turq!F145+[2]gjuxatntes!F147+'[2]chanap transp'!F145+'[2]transp nax'!F145+'[2]ajl nax'!F145+'[2]tntes harab'!F147+[2]axb!F145+'[2]srgaka mig'!F145+'[2]bnak shin'!F145+[2]lusav!F145+'[2]hangst sport'!F145+'[2]kent grad'!F145+'[2]mshak palat'!F145+'[2]mshak kazm'!F145+[2]herutahax!F145+[2]texekat!F145+'[2]yndameny mankap.'!F145+[2]gisherotik!F145+'[2]yndam arvest erash'!F145+[2]marzadp!F147+'[2]soc ogn'!F145+'[2]nvir. b`h'!F145+'[2]pah fond '!F145</f>
        <v>0</v>
      </c>
      <c r="F163" s="679" t="s">
        <v>185</v>
      </c>
    </row>
    <row r="164" spans="1:6" ht="14.25">
      <c r="A164" s="598">
        <v>4760</v>
      </c>
      <c r="B164" s="669" t="s">
        <v>879</v>
      </c>
      <c r="C164" s="664" t="s">
        <v>696</v>
      </c>
      <c r="D164" s="595">
        <f>E164</f>
        <v>0</v>
      </c>
      <c r="E164" s="595">
        <f>E166</f>
        <v>0</v>
      </c>
      <c r="F164" s="679" t="s">
        <v>185</v>
      </c>
    </row>
    <row r="165" spans="1:6" ht="14.25">
      <c r="A165" s="598"/>
      <c r="B165" s="666" t="s">
        <v>194</v>
      </c>
      <c r="C165" s="664"/>
      <c r="D165" s="595"/>
      <c r="E165" s="595"/>
      <c r="F165" s="679"/>
    </row>
    <row r="166" spans="1:6" ht="14.25">
      <c r="A166" s="598">
        <v>4761</v>
      </c>
      <c r="B166" s="667" t="s">
        <v>880</v>
      </c>
      <c r="C166" s="668" t="s">
        <v>881</v>
      </c>
      <c r="D166" s="595">
        <f>E166</f>
        <v>0</v>
      </c>
      <c r="E166" s="595">
        <f>[2]aparat!F146+'[2]zags '!F147+'[2]վեկտոր պլյուս'!F147+[2]turq!F147+[2]gjuxatntes!F149+'[2]chanap transp'!F147+'[2]transp nax'!F147+'[2]ajl nax'!F147+'[2]tntes harab'!F149+[2]axb!F147+'[2]srgaka mig'!F147+'[2]bnak shin'!F147+[2]lusav!F147+'[2]hangst sport'!F147+'[2]kent grad'!F147+'[2]mshak palat'!F147+'[2]mshak kazm'!F147+[2]herutahax!F147+[2]texekat!F147+'[2]yndameny mankap.'!F147+[2]gisherotik!F147+'[2]yndam arvest erash'!F147+[2]marzadp!F149+'[2]soc ogn'!F147+'[2]nvir. b`h'!F147+'[2]pah fond '!F147</f>
        <v>0</v>
      </c>
      <c r="F166" s="679" t="s">
        <v>185</v>
      </c>
    </row>
    <row r="167" spans="1:6" ht="14.25">
      <c r="A167" s="598">
        <v>4770</v>
      </c>
      <c r="B167" s="669" t="s">
        <v>882</v>
      </c>
      <c r="C167" s="664" t="s">
        <v>696</v>
      </c>
      <c r="D167" s="595">
        <f>D169</f>
        <v>655.73000000001048</v>
      </c>
      <c r="E167" s="595">
        <f>E169</f>
        <v>178655.73</v>
      </c>
      <c r="F167" s="679"/>
    </row>
    <row r="168" spans="1:6" ht="14.25">
      <c r="A168" s="598"/>
      <c r="B168" s="666" t="s">
        <v>194</v>
      </c>
      <c r="C168" s="664"/>
      <c r="D168" s="595"/>
      <c r="E168" s="595"/>
      <c r="F168" s="679"/>
    </row>
    <row r="169" spans="1:6" ht="14.25" customHeight="1">
      <c r="A169" s="598">
        <v>4771</v>
      </c>
      <c r="B169" s="667" t="s">
        <v>883</v>
      </c>
      <c r="C169" s="668" t="s">
        <v>884</v>
      </c>
      <c r="D169" s="595">
        <f>E169+F169-[2]ekamut!F124</f>
        <v>655.73000000001048</v>
      </c>
      <c r="E169" s="595">
        <f>'[2]gorc caxs'!G307</f>
        <v>178655.73</v>
      </c>
      <c r="F169" s="679"/>
    </row>
    <row r="170" spans="1:6" ht="27.75" customHeight="1" thickBot="1">
      <c r="A170" s="607">
        <v>4772</v>
      </c>
      <c r="B170" s="710" t="s">
        <v>885</v>
      </c>
      <c r="C170" s="711" t="s">
        <v>696</v>
      </c>
      <c r="D170" s="708">
        <f>E170</f>
        <v>178000</v>
      </c>
      <c r="E170" s="708">
        <f>[2]ekamut!F124</f>
        <v>178000</v>
      </c>
      <c r="F170" s="693"/>
    </row>
    <row r="171" spans="1:6" s="715" customFormat="1" ht="48" customHeight="1" thickBot="1">
      <c r="A171" s="654">
        <v>5000</v>
      </c>
      <c r="B171" s="712" t="s">
        <v>886</v>
      </c>
      <c r="C171" s="656" t="s">
        <v>696</v>
      </c>
      <c r="D171" s="713">
        <f>F171</f>
        <v>2485282.9629999995</v>
      </c>
      <c r="E171" s="714" t="s">
        <v>185</v>
      </c>
      <c r="F171" s="713">
        <f>F173+F191+F197+F200</f>
        <v>2485282.9629999995</v>
      </c>
    </row>
    <row r="172" spans="1:6" ht="12.75" customHeight="1" thickBot="1">
      <c r="A172" s="716"/>
      <c r="B172" s="717" t="s">
        <v>694</v>
      </c>
      <c r="C172" s="718"/>
      <c r="D172" s="719"/>
      <c r="E172" s="719"/>
      <c r="F172" s="720"/>
    </row>
    <row r="173" spans="1:6" ht="24.75" customHeight="1" thickBot="1">
      <c r="A173" s="654">
        <v>5100</v>
      </c>
      <c r="B173" s="675" t="s">
        <v>887</v>
      </c>
      <c r="C173" s="656" t="s">
        <v>696</v>
      </c>
      <c r="D173" s="713">
        <f>F173</f>
        <v>2485282.9629999995</v>
      </c>
      <c r="E173" s="721" t="s">
        <v>185</v>
      </c>
      <c r="F173" s="643">
        <f>F175+F180+F185</f>
        <v>2485282.9629999995</v>
      </c>
    </row>
    <row r="174" spans="1:6" ht="16.5" customHeight="1">
      <c r="A174" s="583"/>
      <c r="B174" s="659" t="s">
        <v>694</v>
      </c>
      <c r="C174" s="660"/>
      <c r="D174" s="722"/>
      <c r="E174" s="722"/>
      <c r="F174" s="662"/>
    </row>
    <row r="175" spans="1:6" ht="24.75" customHeight="1">
      <c r="A175" s="598">
        <v>5110</v>
      </c>
      <c r="B175" s="669" t="s">
        <v>888</v>
      </c>
      <c r="C175" s="664" t="s">
        <v>696</v>
      </c>
      <c r="D175" s="589">
        <f>F175</f>
        <v>2438123.6629999997</v>
      </c>
      <c r="E175" s="540" t="s">
        <v>185</v>
      </c>
      <c r="F175" s="723">
        <f>F177+F178+F179</f>
        <v>2438123.6629999997</v>
      </c>
    </row>
    <row r="176" spans="1:6" ht="15" customHeight="1">
      <c r="A176" s="598"/>
      <c r="B176" s="666" t="s">
        <v>194</v>
      </c>
      <c r="C176" s="664"/>
      <c r="D176" s="589"/>
      <c r="E176" s="589"/>
      <c r="F176" s="665"/>
    </row>
    <row r="177" spans="1:6" ht="14.25" customHeight="1">
      <c r="A177" s="598">
        <v>5111</v>
      </c>
      <c r="B177" s="667" t="s">
        <v>889</v>
      </c>
      <c r="C177" s="724" t="s">
        <v>890</v>
      </c>
      <c r="D177" s="595">
        <f>F177</f>
        <v>0</v>
      </c>
      <c r="E177" s="725" t="s">
        <v>185</v>
      </c>
      <c r="F177" s="595">
        <f>[2]aparat!F151+'[2]zags '!F152+'[2]վեկտոր պլյուս'!F152+[2]turq!F152+[2]gjuxatntes!F154+'[2]chanap transp'!F152+'[2]transp nax'!F152+'[2]ajl nax'!F152+[2]axb!F152+'[2]srgaka mig'!F152+'[2]bnak shin'!F152+[2]lusav!F152+'[2]hangst sport'!F152+'[2]kent grad'!F152+'[2]mshak palat'!F152+'[2]mshak kazm'!F152+[2]herutahax!F152+[2]texekat!F152+'[2]yndameny mankap.'!F152+[2]gisherotik!F152+'[2]yndam arvest erash'!F152+[2]marzadp!F154+'[2]soc ogn'!F152+'[2]nvir. b`h'!F152+'[2]pah fond '!F152</f>
        <v>0</v>
      </c>
    </row>
    <row r="178" spans="1:6" ht="19.5" customHeight="1">
      <c r="A178" s="598">
        <v>5112</v>
      </c>
      <c r="B178" s="667" t="s">
        <v>891</v>
      </c>
      <c r="C178" s="724" t="s">
        <v>892</v>
      </c>
      <c r="D178" s="595">
        <f>F178</f>
        <v>670314.89500000002</v>
      </c>
      <c r="E178" s="725" t="s">
        <v>185</v>
      </c>
      <c r="F178" s="595">
        <f>[2]aparat!F152+'[2]zags '!F153+'[2]վեկտոր պլյուս'!F153+[2]turq!F153+[2]gjuxatntes!F155+'[2]chanap transp'!F153+'[2]transp nax'!F153+'[2]ajl nax'!F153+[2]axb!F153+'[2]srgaka mig'!F153+'[2]bnak shin'!F153+[2]lusav!F153+'[2]hangst sport'!F153+'[2]kent grad'!F153+'[2]mshak palat'!F153+'[2]mshak kazm'!F153+[2]herutahax!F153+[2]texekat!F153+'[2]yndameny mankap.'!F153+[2]gisherotik!F153+'[2]yndam arvest erash'!F153+[2]marzadp!F155+'[2]soc ogn'!F153+'[2]nvir. b`h'!F153+'[2]pah fond '!F153+[2]jramatakararum!F153+[2]gazafikacum!F134</f>
        <v>670314.89500000002</v>
      </c>
    </row>
    <row r="179" spans="1:6" ht="13.5" customHeight="1">
      <c r="A179" s="598">
        <v>5113</v>
      </c>
      <c r="B179" s="667" t="s">
        <v>893</v>
      </c>
      <c r="C179" s="724" t="s">
        <v>894</v>
      </c>
      <c r="D179" s="589">
        <f>F179</f>
        <v>1767808.7679999999</v>
      </c>
      <c r="E179" s="726" t="s">
        <v>185</v>
      </c>
      <c r="F179" s="589">
        <f>[2]aparat!F153+'[2]zags '!F154+'[2]վեկտոր պլյուս'!F154+[2]turq!F154+[2]gjuxatntes!F156+'[2]chanap transp'!F154+'[2]transp nax'!F154+'[2]ajl nax'!F154+[2]axb!F154+'[2]srgaka mig'!F154+'[2]bnak shin'!F154+[2]lusav!F154+'[2]hangst sport'!F154+'[2]mshak palat'!F154+'[2]mshak kazm'!F154+[2]herutahax!F154+[2]texekat!F154+'[2]yndameny mankap.'!F154+[2]gisherotik!F154+'[2]yndam arvest erash'!F154+'[2]soc ogn'!F154+'[2]nvir. b`h'!F154+'[2]pah fond '!F154+[2]jramatakararum!F154+'[2]kentr. grad'!F155</f>
        <v>1767808.7679999999</v>
      </c>
    </row>
    <row r="180" spans="1:6" ht="13.5" customHeight="1">
      <c r="A180" s="598">
        <v>5120</v>
      </c>
      <c r="B180" s="669" t="s">
        <v>895</v>
      </c>
      <c r="C180" s="664" t="s">
        <v>696</v>
      </c>
      <c r="D180" s="595">
        <f>F180</f>
        <v>9384.7999999999993</v>
      </c>
      <c r="E180" s="514" t="s">
        <v>185</v>
      </c>
      <c r="F180" s="727">
        <f>F182+F183+F184</f>
        <v>9384.7999999999993</v>
      </c>
    </row>
    <row r="181" spans="1:6" ht="13.5" customHeight="1">
      <c r="A181" s="598"/>
      <c r="B181" s="728" t="s">
        <v>194</v>
      </c>
      <c r="C181" s="664"/>
      <c r="D181" s="595"/>
      <c r="E181" s="595"/>
      <c r="F181" s="729"/>
    </row>
    <row r="182" spans="1:6" ht="13.5" customHeight="1">
      <c r="A182" s="598">
        <v>5121</v>
      </c>
      <c r="B182" s="667" t="s">
        <v>896</v>
      </c>
      <c r="C182" s="724" t="s">
        <v>897</v>
      </c>
      <c r="D182" s="595">
        <f>F182</f>
        <v>0</v>
      </c>
      <c r="E182" s="725" t="s">
        <v>185</v>
      </c>
      <c r="F182" s="595">
        <f>[2]aparat!F154+'[2]zags '!F155+'[2]վեկտոր պլյուս'!F155+[2]turq!F155+[2]gjuxatntes!F157+'[2]chanap transp'!F155+'[2]transp nax'!F155+'[2]ajl nax'!F155+[2]axb!F155+'[2]srgaka mig'!F155+'[2]bnak shin'!F155+[2]lusav!F155+'[2]hangst sport'!F155+'[2]kent grad'!F155+'[2]mshak palat'!F155+'[2]mshak kazm'!F155+[2]herutahax!F155+[2]texekat!F155+'[2]yndameny mankap.'!F155+[2]gisherotik!F155+'[2]yndam arvest erash'!F155+[2]marzadp!F157+'[2]soc ogn'!F155+'[2]nvir. b`h'!F155+'[2]pah fond '!F155</f>
        <v>0</v>
      </c>
    </row>
    <row r="183" spans="1:6" ht="13.5" customHeight="1">
      <c r="A183" s="598">
        <v>5122</v>
      </c>
      <c r="B183" s="667" t="s">
        <v>898</v>
      </c>
      <c r="C183" s="724" t="s">
        <v>899</v>
      </c>
      <c r="D183" s="595">
        <f>F183</f>
        <v>5295</v>
      </c>
      <c r="E183" s="725" t="s">
        <v>185</v>
      </c>
      <c r="F183" s="595">
        <f>[2]aparat!F155+'[2]zags '!F156+'[2]վեկտոր պլյուս'!F156+[2]turq!F156+[2]gjuxatntes!F158+'[2]chanap transp'!F156+'[2]transp nax'!F156+'[2]ajl nax'!F156+[2]axb!F156+'[2]srgaka mig'!F156+'[2]bnak shin'!F156+[2]lusav!F156+'[2]hangst sport'!F156+'[2]kent grad'!F156+'[2]mshak palat'!F156+'[2]mshak kazm'!F156+[2]herutahax!F156+[2]texekat!F156+'[2]yndameny mankap.'!F156+[2]gisherotik!F156+'[2]yndam arvest erash'!F156+[2]marzadp!F158+'[2]soc ogn'!F156+'[2]nvir. b`h'!F156+'[2]pah fond '!F156</f>
        <v>5295</v>
      </c>
    </row>
    <row r="184" spans="1:6" ht="13.5" customHeight="1">
      <c r="A184" s="598">
        <v>5123</v>
      </c>
      <c r="B184" s="667" t="s">
        <v>900</v>
      </c>
      <c r="C184" s="724" t="s">
        <v>901</v>
      </c>
      <c r="D184" s="595">
        <f>F184</f>
        <v>4089.8</v>
      </c>
      <c r="E184" s="725" t="s">
        <v>185</v>
      </c>
      <c r="F184" s="595">
        <f>[2]aparat!F156+'[2]zags '!F157+'[2]վեկտոր պլյուս'!F157+[2]turq!F157+[2]gjuxatntes!F159+'[2]chanap transp'!F157+'[2]transp nax'!F157+'[2]ajl nax'!F157+[2]axb!F157+'[2]srgaka mig'!F157+'[2]bnak shin'!F157+[2]lusav!F157+'[2]hangst sport'!F157+'[2]kent grad'!F157+'[2]mshak palat'!F157+'[2]mshak kazm'!F157+[2]herutahax!F157+[2]texekat!F157+'[2]yndameny mankap.'!F157+[2]gisherotik!F157+'[2]yndam arvest erash'!F157+[2]marzadp!F159+'[2]soc ogn'!F157+'[2]nvir. b`h'!F157+'[2]pah fond '!F157</f>
        <v>4089.8</v>
      </c>
    </row>
    <row r="185" spans="1:6" ht="13.5" customHeight="1">
      <c r="A185" s="598">
        <v>5130</v>
      </c>
      <c r="B185" s="669" t="s">
        <v>902</v>
      </c>
      <c r="C185" s="664" t="s">
        <v>696</v>
      </c>
      <c r="D185" s="595">
        <f>F185</f>
        <v>37774.5</v>
      </c>
      <c r="E185" s="514" t="s">
        <v>185</v>
      </c>
      <c r="F185" s="727">
        <f>F187+F188+F189+F190</f>
        <v>37774.5</v>
      </c>
    </row>
    <row r="186" spans="1:6" ht="13.5" customHeight="1">
      <c r="A186" s="598"/>
      <c r="B186" s="666" t="s">
        <v>194</v>
      </c>
      <c r="C186" s="664"/>
      <c r="D186" s="595"/>
      <c r="E186" s="595"/>
      <c r="F186" s="729"/>
    </row>
    <row r="187" spans="1:6" ht="13.5" customHeight="1">
      <c r="A187" s="598">
        <v>5131</v>
      </c>
      <c r="B187" s="667" t="s">
        <v>903</v>
      </c>
      <c r="C187" s="724" t="s">
        <v>904</v>
      </c>
      <c r="D187" s="595">
        <f>F187</f>
        <v>1000</v>
      </c>
      <c r="E187" s="725" t="s">
        <v>185</v>
      </c>
      <c r="F187" s="595">
        <f>[2]aparat!F157+'[2]zags '!F158+'[2]վեկտոր պլյուս'!F158+[2]turq!F158+[2]gjuxatntes!F160+'[2]chanap transp'!F158+'[2]transp nax'!F158+'[2]ajl nax'!F158+[2]axb!F158+'[2]srgaka mig'!F158+'[2]bnak shin'!F158+[2]lusav!F158+'[2]hangst sport'!F158+'[2]kent grad'!F158+'[2]mshak palat'!F158+'[2]mshak kazm'!F158+[2]herutahax!F158+[2]texekat!F158+'[2]yndameny mankap.'!F158+[2]gisherotik!F158+'[2]yndam arvest erash'!F158+[2]marzadp!F160+'[2]soc ogn'!F158+'[2]nvir. b`h'!F158+'[2]pah fond '!F158</f>
        <v>1000</v>
      </c>
    </row>
    <row r="188" spans="1:6" ht="13.5" customHeight="1">
      <c r="A188" s="598">
        <v>5132</v>
      </c>
      <c r="B188" s="667" t="s">
        <v>905</v>
      </c>
      <c r="C188" s="724" t="s">
        <v>906</v>
      </c>
      <c r="D188" s="595">
        <f>F188</f>
        <v>0</v>
      </c>
      <c r="E188" s="725" t="s">
        <v>185</v>
      </c>
      <c r="F188" s="595">
        <f>[2]aparat!F158+'[2]zags '!F159+'[2]վեկտոր պլյուս'!F159+[2]turq!F159+[2]gjuxatntes!F161+'[2]chanap transp'!F159+'[2]transp nax'!F159+'[2]ajl nax'!F159+[2]axb!F159+'[2]srgaka mig'!F159+'[2]bnak shin'!F159+[2]lusav!F159+'[2]hangst sport'!F159+'[2]kent grad'!F159+'[2]mshak palat'!F159+'[2]mshak kazm'!F159+[2]herutahax!F159+[2]texekat!F159+'[2]yndameny mankap.'!F159+[2]gisherotik!F159+'[2]yndam arvest erash'!F159+[2]marzadp!F161+'[2]soc ogn'!F159+'[2]nvir. b`h'!F159+'[2]pah fond '!F159</f>
        <v>0</v>
      </c>
    </row>
    <row r="189" spans="1:6" ht="13.5" customHeight="1">
      <c r="A189" s="598">
        <v>5133</v>
      </c>
      <c r="B189" s="667" t="s">
        <v>907</v>
      </c>
      <c r="C189" s="724" t="s">
        <v>908</v>
      </c>
      <c r="D189" s="595">
        <f>F189</f>
        <v>0</v>
      </c>
      <c r="E189" s="514" t="s">
        <v>185</v>
      </c>
      <c r="F189" s="595">
        <f>[2]aparat!F159+'[2]zags '!F160+'[2]վեկտոր պլյուս'!F160+[2]turq!F160+[2]gjuxatntes!F162+'[2]chanap transp'!F160+'[2]transp nax'!F160+'[2]ajl nax'!F160+[2]axb!F160+'[2]srgaka mig'!F160+'[2]bnak shin'!F160+[2]lusav!F160+'[2]hangst sport'!F160+'[2]kent grad'!F160+'[2]mshak palat'!F160+'[2]mshak kazm'!F160+[2]herutahax!F160+[2]texekat!F160+'[2]yndameny mankap.'!F160+[2]gisherotik!F160+'[2]yndam arvest erash'!F160+[2]marzadp!F162+'[2]soc ogn'!F160+'[2]nvir. b`h'!F160+'[2]pah fond '!F160</f>
        <v>0</v>
      </c>
    </row>
    <row r="190" spans="1:6" ht="13.5" customHeight="1" thickBot="1">
      <c r="A190" s="607">
        <v>5134</v>
      </c>
      <c r="B190" s="691" t="s">
        <v>909</v>
      </c>
      <c r="C190" s="730" t="s">
        <v>910</v>
      </c>
      <c r="D190" s="708">
        <f>F190</f>
        <v>36774.5</v>
      </c>
      <c r="E190" s="552" t="s">
        <v>185</v>
      </c>
      <c r="F190" s="595">
        <f>[2]aparat!F160+'[2]zags '!F161+'[2]վեկտոր պլյուս'!F161+[2]turq!F161+[2]gjuxatntes!F163+'[2]chanap transp'!F161+'[2]transp nax'!F161+'[2]ajl nax'!F161+[2]axb!F161+'[2]srgaka mig'!F161+'[2]bnak shin'!F161+[2]lusav!F161+'[2]hangst sport'!F161+'[2]mshak palat'!F161+'[2]mshak kazm'!F161+[2]herutahax!F161+[2]texekat!F161+'[2]yndameny mankap.'!F161+[2]gisherotik!F161+'[2]yndam arvest erash'!F161+'[2]soc ogn'!F161+'[2]nvir. b`h'!F161+'[2]pah fond '!F161+[2]jramatakararum!F161+'[2]kentr. grad'!F162</f>
        <v>36774.5</v>
      </c>
    </row>
    <row r="191" spans="1:6" ht="33.75" hidden="1" customHeight="1" thickBot="1">
      <c r="A191" s="654">
        <v>5200</v>
      </c>
      <c r="B191" s="709" t="s">
        <v>911</v>
      </c>
      <c r="C191" s="656" t="s">
        <v>696</v>
      </c>
      <c r="D191" s="657">
        <f>F191</f>
        <v>0</v>
      </c>
      <c r="E191" s="731" t="s">
        <v>185</v>
      </c>
      <c r="F191" s="639">
        <f>F193+F194+F195+F196</f>
        <v>0</v>
      </c>
    </row>
    <row r="192" spans="1:6" ht="33.75" hidden="1" customHeight="1">
      <c r="A192" s="583"/>
      <c r="B192" s="659" t="s">
        <v>694</v>
      </c>
      <c r="C192" s="660"/>
      <c r="D192" s="661"/>
      <c r="E192" s="661"/>
      <c r="F192" s="732"/>
    </row>
    <row r="193" spans="1:6" ht="33.75" hidden="1" customHeight="1">
      <c r="A193" s="598">
        <v>5211</v>
      </c>
      <c r="B193" s="667" t="s">
        <v>912</v>
      </c>
      <c r="C193" s="724" t="s">
        <v>913</v>
      </c>
      <c r="D193" s="595">
        <f>F193</f>
        <v>0</v>
      </c>
      <c r="E193" s="725" t="s">
        <v>185</v>
      </c>
      <c r="F193" s="595">
        <f>[2]aparat!F162+'[2]zags '!F163+'[2]վեկտոր պլյուս'!F163+[2]turq!F163+[2]gjuxatntes!F165+'[2]chanap transp'!F163+'[2]transp nax'!F163+'[2]ajl nax'!F163+[2]axb!F163+'[2]srgaka mig'!F163+'[2]bnak shin'!F163+[2]lusav!F163+'[2]hangst sport'!F163+'[2]kent grad'!F163+'[2]mshak palat'!F163+'[2]mshak kazm'!F163+[2]herutahax!F163+[2]texekat!F163+'[2]yndameny mankap.'!F163+[2]gisherotik!F163+'[2]yndam arvest erash'!F163+[2]marzadp!F165+'[2]soc ogn'!F163+'[2]nvir. b`h'!F163+'[2]pah fond '!F163</f>
        <v>0</v>
      </c>
    </row>
    <row r="194" spans="1:6" ht="33.75" hidden="1" customHeight="1">
      <c r="A194" s="598">
        <v>5221</v>
      </c>
      <c r="B194" s="667" t="s">
        <v>914</v>
      </c>
      <c r="C194" s="724" t="s">
        <v>915</v>
      </c>
      <c r="D194" s="595">
        <f>F194</f>
        <v>0</v>
      </c>
      <c r="E194" s="725" t="s">
        <v>185</v>
      </c>
      <c r="F194" s="595">
        <f>[2]aparat!F163+'[2]zags '!F164+'[2]վեկտոր պլյուս'!F164+[2]turq!F164+[2]gjuxatntes!F166+'[2]chanap transp'!F164+'[2]transp nax'!F164+'[2]ajl nax'!F164+[2]axb!F164+'[2]srgaka mig'!F164+'[2]bnak shin'!F164+[2]lusav!F164+'[2]hangst sport'!F164+'[2]kent grad'!F164+'[2]mshak palat'!F164+'[2]mshak kazm'!F164+[2]herutahax!F164+[2]texekat!F164+'[2]yndameny mankap.'!F164+[2]gisherotik!F164+'[2]yndam arvest erash'!F164+[2]marzadp!F166+'[2]soc ogn'!F164+'[2]nvir. b`h'!F164+'[2]pah fond '!F164</f>
        <v>0</v>
      </c>
    </row>
    <row r="195" spans="1:6" ht="33.75" hidden="1" customHeight="1">
      <c r="A195" s="598">
        <v>5231</v>
      </c>
      <c r="B195" s="667" t="s">
        <v>916</v>
      </c>
      <c r="C195" s="724" t="s">
        <v>917</v>
      </c>
      <c r="D195" s="595">
        <f>F195</f>
        <v>0</v>
      </c>
      <c r="E195" s="725" t="s">
        <v>185</v>
      </c>
      <c r="F195" s="595">
        <f>[2]aparat!F164+'[2]zags '!F165+'[2]վեկտոր պլյուս'!F165+[2]turq!F165+[2]gjuxatntes!F167+'[2]chanap transp'!F165+'[2]transp nax'!F165+'[2]ajl nax'!F165+[2]axb!F165+'[2]srgaka mig'!F165+'[2]bnak shin'!F165+[2]lusav!F165+'[2]hangst sport'!F165+'[2]kent grad'!F165+'[2]mshak palat'!F165+'[2]mshak kazm'!F165+[2]herutahax!F165+[2]texekat!F165+'[2]yndameny mankap.'!F165+[2]gisherotik!F165+'[2]yndam arvest erash'!F165+[2]marzadp!F167+'[2]soc ogn'!F165+'[2]nvir. b`h'!F165+'[2]pah fond '!F165</f>
        <v>0</v>
      </c>
    </row>
    <row r="196" spans="1:6" ht="33.75" hidden="1" customHeight="1" thickBot="1">
      <c r="A196" s="607">
        <v>5241</v>
      </c>
      <c r="B196" s="691" t="s">
        <v>918</v>
      </c>
      <c r="C196" s="730" t="s">
        <v>919</v>
      </c>
      <c r="D196" s="708">
        <f>F196</f>
        <v>0</v>
      </c>
      <c r="E196" s="733" t="s">
        <v>185</v>
      </c>
      <c r="F196" s="595">
        <f>[2]aparat!F165+'[2]zags '!F166+'[2]վեկտոր պլյուս'!F166+[2]turq!F166+[2]gjuxatntes!F168+'[2]chanap transp'!F166+'[2]transp nax'!F166+'[2]ajl nax'!F166+[2]axb!F166+'[2]srgaka mig'!F166+'[2]bnak shin'!F166+[2]lusav!F166+'[2]hangst sport'!F166+'[2]kent grad'!F166+'[2]mshak palat'!F166+'[2]mshak kazm'!F166+[2]herutahax!F166+[2]texekat!F166+'[2]yndameny mankap.'!F166+[2]gisherotik!F166+'[2]yndam arvest erash'!F166+[2]marzadp!F168+'[2]soc ogn'!F166+'[2]nvir. b`h'!F166+'[2]pah fond '!F166</f>
        <v>0</v>
      </c>
    </row>
    <row r="197" spans="1:6" ht="33.75" hidden="1" customHeight="1" thickBot="1">
      <c r="A197" s="654">
        <v>5300</v>
      </c>
      <c r="B197" s="709" t="s">
        <v>920</v>
      </c>
      <c r="C197" s="656" t="s">
        <v>696</v>
      </c>
      <c r="D197" s="657">
        <f>F197</f>
        <v>0</v>
      </c>
      <c r="E197" s="731" t="s">
        <v>185</v>
      </c>
      <c r="F197" s="639">
        <f>F199</f>
        <v>0</v>
      </c>
    </row>
    <row r="198" spans="1:6" ht="33.75" hidden="1" customHeight="1">
      <c r="A198" s="583"/>
      <c r="B198" s="659" t="s">
        <v>694</v>
      </c>
      <c r="C198" s="660"/>
      <c r="D198" s="661"/>
      <c r="E198" s="661"/>
      <c r="F198" s="732"/>
    </row>
    <row r="199" spans="1:6" ht="33.75" hidden="1" customHeight="1" thickBot="1">
      <c r="A199" s="607">
        <v>5311</v>
      </c>
      <c r="B199" s="691" t="s">
        <v>921</v>
      </c>
      <c r="C199" s="730" t="s">
        <v>922</v>
      </c>
      <c r="D199" s="708">
        <f>F199</f>
        <v>0</v>
      </c>
      <c r="E199" s="733" t="s">
        <v>185</v>
      </c>
      <c r="F199" s="595">
        <f>[2]aparat!F167+'[2]zags '!F168+'[2]վեկտոր պլյուս'!F168+[2]turq!F168+[2]gjuxatntes!F170+'[2]chanap transp'!F168+'[2]transp nax'!F168+'[2]ajl nax'!F168+[2]axb!F168+'[2]srgaka mig'!F168+'[2]bnak shin'!F168+[2]lusav!F168+'[2]hangst sport'!F168+'[2]kent grad'!F168+'[2]mshak palat'!F168+'[2]mshak kazm'!F168+[2]herutahax!F168+[2]texekat!F168+'[2]yndameny mankap.'!F168+[2]gisherotik!F168+'[2]yndam arvest erash'!F168+[2]marzadp!F170+'[2]soc ogn'!F168+'[2]nvir. b`h'!F168+'[2]pah fond '!F168</f>
        <v>0</v>
      </c>
    </row>
    <row r="200" spans="1:6" ht="33.75" hidden="1" customHeight="1" thickBot="1">
      <c r="A200" s="654">
        <v>5400</v>
      </c>
      <c r="B200" s="709" t="s">
        <v>923</v>
      </c>
      <c r="C200" s="656" t="s">
        <v>696</v>
      </c>
      <c r="D200" s="657">
        <f>F200</f>
        <v>0</v>
      </c>
      <c r="E200" s="731" t="s">
        <v>185</v>
      </c>
      <c r="F200" s="639">
        <f>F202+F203+F204+F205</f>
        <v>0</v>
      </c>
    </row>
    <row r="201" spans="1:6" ht="33.75" hidden="1" customHeight="1">
      <c r="A201" s="583"/>
      <c r="B201" s="659" t="s">
        <v>694</v>
      </c>
      <c r="C201" s="660"/>
      <c r="D201" s="661"/>
      <c r="E201" s="661"/>
      <c r="F201" s="732"/>
    </row>
    <row r="202" spans="1:6" ht="33.75" hidden="1" customHeight="1">
      <c r="A202" s="598">
        <v>5411</v>
      </c>
      <c r="B202" s="667" t="s">
        <v>924</v>
      </c>
      <c r="C202" s="724" t="s">
        <v>925</v>
      </c>
      <c r="D202" s="595">
        <f>F202</f>
        <v>0</v>
      </c>
      <c r="E202" s="725" t="s">
        <v>185</v>
      </c>
      <c r="F202" s="595">
        <f>[2]aparat!F169+'[2]zags '!F170+'[2]վեկտոր պլյուս'!F170+[2]turq!F170+[2]gjuxatntes!F172+'[2]chanap transp'!F170+'[2]transp nax'!F170+'[2]ajl nax'!F170+[2]axb!F170+'[2]srgaka mig'!F170+'[2]bnak shin'!F170+[2]lusav!F170+'[2]hangst sport'!F170+'[2]kent grad'!F170+'[2]mshak palat'!F170+'[2]mshak kazm'!F170+[2]herutahax!F170+[2]texekat!F170+'[2]yndameny mankap.'!F170+[2]gisherotik!F170+'[2]yndam arvest erash'!F170+[2]marzadp!F172+'[2]soc ogn'!F170+'[2]nvir. b`h'!F170+'[2]pah fond '!F170</f>
        <v>0</v>
      </c>
    </row>
    <row r="203" spans="1:6" ht="33.75" hidden="1" customHeight="1">
      <c r="A203" s="598">
        <v>5421</v>
      </c>
      <c r="B203" s="667" t="s">
        <v>926</v>
      </c>
      <c r="C203" s="724" t="s">
        <v>927</v>
      </c>
      <c r="D203" s="595">
        <f>F203</f>
        <v>0</v>
      </c>
      <c r="E203" s="725" t="s">
        <v>185</v>
      </c>
      <c r="F203" s="595">
        <f>[2]aparat!F170+'[2]zags '!F171+'[2]վեկտոր պլյուս'!F171+[2]turq!F171+[2]gjuxatntes!F173+'[2]chanap transp'!F171+'[2]transp nax'!F171+'[2]ajl nax'!F171+[2]axb!F171+'[2]srgaka mig'!F171+'[2]bnak shin'!F171+[2]lusav!F171+'[2]hangst sport'!F171+'[2]kent grad'!F171+'[2]mshak palat'!F171+'[2]mshak kazm'!F171+[2]herutahax!F171+[2]texekat!F171+'[2]yndameny mankap.'!F171+[2]gisherotik!F171+'[2]yndam arvest erash'!F171+[2]marzadp!F173+'[2]soc ogn'!F171+'[2]nvir. b`h'!F171+'[2]pah fond '!F171</f>
        <v>0</v>
      </c>
    </row>
    <row r="204" spans="1:6" ht="33.75" hidden="1" customHeight="1">
      <c r="A204" s="598">
        <v>5431</v>
      </c>
      <c r="B204" s="667" t="s">
        <v>928</v>
      </c>
      <c r="C204" s="724" t="s">
        <v>929</v>
      </c>
      <c r="D204" s="595">
        <f>F204</f>
        <v>0</v>
      </c>
      <c r="E204" s="725" t="s">
        <v>185</v>
      </c>
      <c r="F204" s="595">
        <f>[2]aparat!F171+'[2]zags '!F172+'[2]վեկտոր պլյուս'!F172+[2]turq!F172+[2]gjuxatntes!F174+'[2]chanap transp'!F172+'[2]transp nax'!F172+'[2]ajl nax'!F172+[2]axb!F172+'[2]srgaka mig'!F172+'[2]bnak shin'!F172+[2]lusav!F172+'[2]hangst sport'!F172+'[2]kent grad'!F172+'[2]mshak palat'!F172+'[2]mshak kazm'!F172+[2]herutahax!F172+[2]texekat!F172+'[2]yndameny mankap.'!F172+[2]gisherotik!F172+'[2]yndam arvest erash'!F172+[2]marzadp!F174+'[2]soc ogn'!F172+'[2]nvir. b`h'!F172+'[2]pah fond '!F172</f>
        <v>0</v>
      </c>
    </row>
    <row r="205" spans="1:6" ht="33.75" hidden="1" customHeight="1" thickBot="1">
      <c r="A205" s="607">
        <v>5441</v>
      </c>
      <c r="B205" s="734" t="s">
        <v>930</v>
      </c>
      <c r="C205" s="730" t="s">
        <v>931</v>
      </c>
      <c r="D205" s="708">
        <f>F205</f>
        <v>0</v>
      </c>
      <c r="E205" s="733" t="s">
        <v>185</v>
      </c>
      <c r="F205" s="595">
        <f>[2]aparat!F172+'[2]zags '!F173+'[2]վեկտոր պլյուս'!F173+[2]turq!F173+[2]gjuxatntes!F175+'[2]chanap transp'!F173+'[2]transp nax'!F173+'[2]ajl nax'!F173+[2]axb!F173+'[2]srgaka mig'!F173+'[2]bnak shin'!F173+[2]lusav!F173+'[2]hangst sport'!F173+'[2]kent grad'!F173+'[2]mshak palat'!F173+'[2]mshak kazm'!F173+[2]herutahax!F173+[2]texekat!F173+'[2]yndameny mankap.'!F173+[2]gisherotik!F173+'[2]yndam arvest erash'!F173+[2]marzadp!F175+'[2]soc ogn'!F173+'[2]nvir. b`h'!F173+'[2]pah fond '!F173</f>
        <v>0</v>
      </c>
    </row>
    <row r="206" spans="1:6" s="741" customFormat="1" ht="33.75" customHeight="1" thickBot="1">
      <c r="A206" s="735" t="s">
        <v>932</v>
      </c>
      <c r="B206" s="736" t="s">
        <v>933</v>
      </c>
      <c r="C206" s="737" t="s">
        <v>696</v>
      </c>
      <c r="D206" s="738">
        <f>F206</f>
        <v>-260000</v>
      </c>
      <c r="E206" s="739" t="s">
        <v>934</v>
      </c>
      <c r="F206" s="740">
        <f>F208+F213+F221+F224</f>
        <v>-260000</v>
      </c>
    </row>
    <row r="207" spans="1:6" s="741" customFormat="1" ht="14.25">
      <c r="A207" s="742"/>
      <c r="B207" s="743" t="s">
        <v>191</v>
      </c>
      <c r="C207" s="744"/>
      <c r="D207" s="745"/>
      <c r="E207" s="746"/>
      <c r="F207" s="747"/>
    </row>
    <row r="208" spans="1:6" s="751" customFormat="1" ht="28.5">
      <c r="A208" s="748" t="s">
        <v>935</v>
      </c>
      <c r="B208" s="749" t="s">
        <v>936</v>
      </c>
      <c r="C208" s="526" t="s">
        <v>696</v>
      </c>
      <c r="D208" s="595">
        <f>F208</f>
        <v>0</v>
      </c>
      <c r="E208" s="750" t="s">
        <v>934</v>
      </c>
      <c r="F208" s="727">
        <f>F210+F211+F212</f>
        <v>0</v>
      </c>
    </row>
    <row r="209" spans="1:7" s="751" customFormat="1" ht="14.25">
      <c r="A209" s="748"/>
      <c r="B209" s="728" t="s">
        <v>191</v>
      </c>
      <c r="C209" s="526"/>
      <c r="D209" s="595"/>
      <c r="E209" s="750"/>
      <c r="F209" s="727"/>
    </row>
    <row r="210" spans="1:7" s="751" customFormat="1" ht="14.25">
      <c r="A210" s="748" t="s">
        <v>937</v>
      </c>
      <c r="B210" s="752" t="s">
        <v>938</v>
      </c>
      <c r="C210" s="753" t="s">
        <v>939</v>
      </c>
      <c r="D210" s="595">
        <f>F210</f>
        <v>0</v>
      </c>
      <c r="E210" s="750" t="s">
        <v>934</v>
      </c>
      <c r="F210" s="727">
        <f>'[2]tntes harab'!F156</f>
        <v>0</v>
      </c>
    </row>
    <row r="211" spans="1:7" s="755" customFormat="1" ht="14.25">
      <c r="A211" s="748" t="s">
        <v>940</v>
      </c>
      <c r="B211" s="752" t="s">
        <v>941</v>
      </c>
      <c r="C211" s="753" t="s">
        <v>942</v>
      </c>
      <c r="D211" s="593"/>
      <c r="E211" s="750" t="s">
        <v>934</v>
      </c>
      <c r="F211" s="754">
        <f>'[2]tntes harab'!F157</f>
        <v>0</v>
      </c>
    </row>
    <row r="212" spans="1:7" s="751" customFormat="1" ht="13.5" customHeight="1">
      <c r="A212" s="756" t="s">
        <v>943</v>
      </c>
      <c r="B212" s="752" t="s">
        <v>944</v>
      </c>
      <c r="C212" s="753" t="s">
        <v>945</v>
      </c>
      <c r="D212" s="595"/>
      <c r="E212" s="750" t="s">
        <v>934</v>
      </c>
      <c r="F212" s="727">
        <f>'[2]tntes harab'!F158</f>
        <v>0</v>
      </c>
      <c r="G212" s="757"/>
    </row>
    <row r="213" spans="1:7" s="751" customFormat="1" ht="28.5" customHeight="1">
      <c r="A213" s="756" t="s">
        <v>946</v>
      </c>
      <c r="B213" s="749" t="s">
        <v>947</v>
      </c>
      <c r="C213" s="526" t="s">
        <v>696</v>
      </c>
      <c r="D213" s="595">
        <f>F213</f>
        <v>0</v>
      </c>
      <c r="E213" s="750" t="s">
        <v>934</v>
      </c>
      <c r="F213" s="727">
        <f>F215</f>
        <v>0</v>
      </c>
      <c r="G213" s="757"/>
    </row>
    <row r="214" spans="1:7" s="751" customFormat="1" ht="14.25">
      <c r="A214" s="756"/>
      <c r="B214" s="728" t="s">
        <v>191</v>
      </c>
      <c r="C214" s="526"/>
      <c r="D214" s="595"/>
      <c r="E214" s="750"/>
      <c r="F214" s="727"/>
      <c r="G214" s="757"/>
    </row>
    <row r="215" spans="1:7" s="751" customFormat="1" ht="26.25" customHeight="1">
      <c r="A215" s="756" t="s">
        <v>948</v>
      </c>
      <c r="B215" s="752" t="s">
        <v>949</v>
      </c>
      <c r="C215" s="526" t="s">
        <v>950</v>
      </c>
      <c r="D215" s="595">
        <f>F215</f>
        <v>0</v>
      </c>
      <c r="E215" s="750" t="s">
        <v>934</v>
      </c>
      <c r="F215" s="727">
        <f>'[2]tntes harab'!F161</f>
        <v>0</v>
      </c>
      <c r="G215" s="757"/>
    </row>
    <row r="216" spans="1:7" s="751" customFormat="1" ht="26.25">
      <c r="A216" s="756" t="s">
        <v>951</v>
      </c>
      <c r="B216" s="752" t="s">
        <v>952</v>
      </c>
      <c r="C216" s="526" t="s">
        <v>696</v>
      </c>
      <c r="D216" s="595">
        <f>F216</f>
        <v>0</v>
      </c>
      <c r="E216" s="750" t="s">
        <v>934</v>
      </c>
      <c r="F216" s="727">
        <f>F218+F219+F220</f>
        <v>0</v>
      </c>
      <c r="G216" s="757"/>
    </row>
    <row r="217" spans="1:7" s="751" customFormat="1" ht="13.5">
      <c r="A217" s="756"/>
      <c r="B217" s="758" t="s">
        <v>194</v>
      </c>
      <c r="C217" s="688"/>
      <c r="D217" s="595"/>
      <c r="E217" s="595"/>
      <c r="F217" s="727"/>
      <c r="G217" s="757"/>
    </row>
    <row r="218" spans="1:7" s="751" customFormat="1" ht="14.25">
      <c r="A218" s="756" t="s">
        <v>953</v>
      </c>
      <c r="B218" s="758" t="s">
        <v>954</v>
      </c>
      <c r="C218" s="753" t="s">
        <v>955</v>
      </c>
      <c r="D218" s="595"/>
      <c r="E218" s="750" t="s">
        <v>934</v>
      </c>
      <c r="F218" s="727">
        <f>'[2]tntes harab'!F164</f>
        <v>0</v>
      </c>
      <c r="G218" s="757"/>
    </row>
    <row r="219" spans="1:7" s="751" customFormat="1" ht="24.75" customHeight="1">
      <c r="A219" s="759" t="s">
        <v>956</v>
      </c>
      <c r="B219" s="758" t="s">
        <v>957</v>
      </c>
      <c r="C219" s="526" t="s">
        <v>958</v>
      </c>
      <c r="D219" s="595"/>
      <c r="E219" s="750" t="s">
        <v>934</v>
      </c>
      <c r="F219" s="727">
        <f>'[2]tntes harab'!F165</f>
        <v>0</v>
      </c>
      <c r="G219" s="757"/>
    </row>
    <row r="220" spans="1:7" s="751" customFormat="1" ht="27">
      <c r="A220" s="756" t="s">
        <v>959</v>
      </c>
      <c r="B220" s="760" t="s">
        <v>960</v>
      </c>
      <c r="C220" s="526" t="s">
        <v>961</v>
      </c>
      <c r="D220" s="595"/>
      <c r="E220" s="750" t="s">
        <v>934</v>
      </c>
      <c r="F220" s="727">
        <f>'[2]tntes harab'!F166</f>
        <v>0</v>
      </c>
      <c r="G220" s="757"/>
    </row>
    <row r="221" spans="1:7" s="751" customFormat="1" ht="33" customHeight="1">
      <c r="A221" s="756" t="s">
        <v>962</v>
      </c>
      <c r="B221" s="749" t="s">
        <v>963</v>
      </c>
      <c r="C221" s="526" t="s">
        <v>696</v>
      </c>
      <c r="D221" s="595">
        <f>F221</f>
        <v>0</v>
      </c>
      <c r="E221" s="750" t="s">
        <v>934</v>
      </c>
      <c r="F221" s="727">
        <f>F223</f>
        <v>0</v>
      </c>
    </row>
    <row r="222" spans="1:7" s="751" customFormat="1" ht="14.25">
      <c r="A222" s="756"/>
      <c r="B222" s="728" t="s">
        <v>191</v>
      </c>
      <c r="C222" s="688"/>
      <c r="D222" s="595"/>
      <c r="E222" s="750"/>
      <c r="F222" s="727"/>
    </row>
    <row r="223" spans="1:7" s="751" customFormat="1" ht="27">
      <c r="A223" s="759" t="s">
        <v>964</v>
      </c>
      <c r="B223" s="752" t="s">
        <v>965</v>
      </c>
      <c r="C223" s="761" t="s">
        <v>966</v>
      </c>
      <c r="D223" s="595">
        <f>F223</f>
        <v>0</v>
      </c>
      <c r="E223" s="750" t="s">
        <v>934</v>
      </c>
      <c r="F223" s="727">
        <f>'[2]tntes harab'!F169</f>
        <v>0</v>
      </c>
    </row>
    <row r="224" spans="1:7" s="751" customFormat="1" ht="41.25">
      <c r="A224" s="756" t="s">
        <v>967</v>
      </c>
      <c r="B224" s="749" t="s">
        <v>968</v>
      </c>
      <c r="C224" s="526" t="s">
        <v>696</v>
      </c>
      <c r="D224" s="595">
        <f>F224</f>
        <v>-260000</v>
      </c>
      <c r="E224" s="750" t="s">
        <v>934</v>
      </c>
      <c r="F224" s="727">
        <f>F226+F227+F228+F229</f>
        <v>-260000</v>
      </c>
    </row>
    <row r="225" spans="1:6" s="751" customFormat="1" ht="14.25">
      <c r="A225" s="756"/>
      <c r="B225" s="762" t="s">
        <v>191</v>
      </c>
      <c r="C225" s="526"/>
      <c r="D225" s="595"/>
      <c r="E225" s="750"/>
      <c r="F225" s="727"/>
    </row>
    <row r="226" spans="1:6" s="751" customFormat="1" ht="17.25" customHeight="1">
      <c r="A226" s="756" t="s">
        <v>969</v>
      </c>
      <c r="B226" s="752" t="s">
        <v>970</v>
      </c>
      <c r="C226" s="753" t="s">
        <v>971</v>
      </c>
      <c r="D226" s="595">
        <f>F226</f>
        <v>-260000</v>
      </c>
      <c r="E226" s="750" t="s">
        <v>934</v>
      </c>
      <c r="F226" s="727">
        <f>'[2]tntes harab'!F172</f>
        <v>-260000</v>
      </c>
    </row>
    <row r="227" spans="1:6" s="751" customFormat="1" ht="0.75" customHeight="1">
      <c r="A227" s="759" t="s">
        <v>972</v>
      </c>
      <c r="B227" s="752" t="s">
        <v>973</v>
      </c>
      <c r="C227" s="761" t="s">
        <v>974</v>
      </c>
      <c r="D227" s="595">
        <f>F227</f>
        <v>0</v>
      </c>
      <c r="E227" s="750" t="s">
        <v>934</v>
      </c>
      <c r="F227" s="727">
        <f>'[2]tntes harab'!F173</f>
        <v>0</v>
      </c>
    </row>
    <row r="228" spans="1:6" s="751" customFormat="1" ht="31.5" hidden="1" customHeight="1">
      <c r="A228" s="756" t="s">
        <v>975</v>
      </c>
      <c r="B228" s="752" t="s">
        <v>976</v>
      </c>
      <c r="C228" s="526" t="s">
        <v>977</v>
      </c>
      <c r="D228" s="595">
        <f>F228</f>
        <v>0</v>
      </c>
      <c r="E228" s="750" t="s">
        <v>934</v>
      </c>
      <c r="F228" s="727">
        <f>'[2]tntes harab'!F174</f>
        <v>0</v>
      </c>
    </row>
    <row r="229" spans="1:6" s="751" customFormat="1" ht="30" hidden="1" customHeight="1" thickBot="1">
      <c r="A229" s="763" t="s">
        <v>978</v>
      </c>
      <c r="B229" s="764" t="s">
        <v>979</v>
      </c>
      <c r="C229" s="765" t="s">
        <v>980</v>
      </c>
      <c r="D229" s="766">
        <f>F229</f>
        <v>0</v>
      </c>
      <c r="E229" s="767" t="s">
        <v>934</v>
      </c>
      <c r="F229" s="768">
        <f>'[2]tntes harab'!F175</f>
        <v>0</v>
      </c>
    </row>
    <row r="230" spans="1:6" s="772" customFormat="1">
      <c r="A230" s="769"/>
      <c r="B230" s="770"/>
      <c r="C230" s="771"/>
      <c r="F230" s="773"/>
    </row>
    <row r="231" spans="1:6" s="772" customFormat="1">
      <c r="A231" s="769"/>
      <c r="B231" s="774"/>
      <c r="C231" s="775"/>
      <c r="F231" s="773"/>
    </row>
    <row r="232" spans="1:6" s="772" customFormat="1">
      <c r="A232" s="769"/>
      <c r="B232" s="776"/>
      <c r="C232" s="775"/>
      <c r="F232" s="773"/>
    </row>
    <row r="233" spans="1:6" s="772" customFormat="1">
      <c r="A233" s="769"/>
      <c r="B233" s="777"/>
      <c r="C233" s="778"/>
      <c r="F233" s="773"/>
    </row>
    <row r="234" spans="1:6" s="772" customFormat="1">
      <c r="A234" s="769"/>
      <c r="B234" s="774"/>
      <c r="C234" s="775"/>
      <c r="F234" s="773"/>
    </row>
    <row r="235" spans="1:6" s="772" customFormat="1">
      <c r="A235" s="769"/>
      <c r="B235" s="779"/>
      <c r="C235" s="775"/>
      <c r="F235" s="773"/>
    </row>
    <row r="236" spans="1:6" s="772" customFormat="1">
      <c r="A236" s="769"/>
      <c r="B236" s="779"/>
      <c r="C236" s="775"/>
      <c r="F236" s="773"/>
    </row>
    <row r="237" spans="1:6" s="772" customFormat="1">
      <c r="A237" s="769"/>
      <c r="B237" s="779"/>
      <c r="C237" s="775"/>
      <c r="F237" s="773"/>
    </row>
    <row r="238" spans="1:6" s="772" customFormat="1">
      <c r="A238" s="769"/>
      <c r="B238" s="779"/>
      <c r="C238" s="775"/>
      <c r="F238" s="773"/>
    </row>
    <row r="239" spans="1:6" s="772" customFormat="1">
      <c r="A239" s="769"/>
      <c r="B239" s="777"/>
      <c r="C239" s="778"/>
      <c r="F239" s="773"/>
    </row>
    <row r="240" spans="1:6" s="772" customFormat="1">
      <c r="A240" s="769"/>
      <c r="B240" s="779"/>
      <c r="C240" s="775"/>
      <c r="F240" s="773"/>
    </row>
    <row r="241" spans="1:6" s="772" customFormat="1">
      <c r="A241" s="769"/>
      <c r="B241" s="779"/>
      <c r="C241" s="775"/>
      <c r="F241" s="773"/>
    </row>
    <row r="242" spans="1:6" s="772" customFormat="1">
      <c r="A242" s="769"/>
      <c r="B242" s="779"/>
      <c r="C242" s="775"/>
      <c r="F242" s="773"/>
    </row>
    <row r="243" spans="1:6" s="772" customFormat="1">
      <c r="A243" s="769"/>
      <c r="B243" s="779"/>
      <c r="C243" s="775"/>
      <c r="F243" s="773"/>
    </row>
    <row r="244" spans="1:6" s="772" customFormat="1">
      <c r="A244" s="769"/>
      <c r="B244" s="779"/>
      <c r="C244" s="775"/>
      <c r="F244" s="773"/>
    </row>
    <row r="245" spans="1:6" s="772" customFormat="1">
      <c r="A245" s="769"/>
      <c r="B245" s="779"/>
      <c r="C245" s="775"/>
      <c r="F245" s="773"/>
    </row>
    <row r="246" spans="1:6" s="772" customFormat="1">
      <c r="A246" s="769"/>
      <c r="B246" s="777"/>
      <c r="C246" s="778"/>
      <c r="F246" s="773"/>
    </row>
    <row r="247" spans="1:6" s="772" customFormat="1">
      <c r="A247" s="769"/>
      <c r="B247" s="779"/>
      <c r="C247" s="775"/>
      <c r="F247" s="773"/>
    </row>
    <row r="248" spans="1:6" s="772" customFormat="1">
      <c r="A248" s="769"/>
      <c r="B248" s="774"/>
      <c r="C248" s="775"/>
      <c r="F248" s="773"/>
    </row>
    <row r="249" spans="1:6" s="772" customFormat="1">
      <c r="A249" s="769"/>
      <c r="B249" s="779"/>
      <c r="C249" s="775"/>
      <c r="F249" s="773"/>
    </row>
    <row r="250" spans="1:6" s="772" customFormat="1">
      <c r="A250" s="769"/>
      <c r="B250" s="780"/>
      <c r="C250" s="775"/>
      <c r="F250" s="773"/>
    </row>
    <row r="251" spans="1:6" s="772" customFormat="1">
      <c r="A251" s="769"/>
      <c r="B251" s="777"/>
      <c r="C251" s="778"/>
      <c r="F251" s="773"/>
    </row>
    <row r="252" spans="1:6" s="772" customFormat="1">
      <c r="A252" s="769"/>
      <c r="B252" s="779"/>
      <c r="C252" s="775"/>
      <c r="F252" s="773"/>
    </row>
    <row r="253" spans="1:6" s="772" customFormat="1">
      <c r="A253" s="769"/>
      <c r="B253" s="779"/>
      <c r="C253" s="775"/>
      <c r="F253" s="773"/>
    </row>
    <row r="254" spans="1:6" s="772" customFormat="1">
      <c r="A254" s="769"/>
      <c r="B254" s="777"/>
      <c r="C254" s="778"/>
      <c r="F254" s="773"/>
    </row>
    <row r="255" spans="1:6" s="772" customFormat="1">
      <c r="A255" s="769"/>
      <c r="B255" s="779"/>
      <c r="C255" s="775"/>
      <c r="F255" s="773"/>
    </row>
    <row r="256" spans="1:6" s="772" customFormat="1">
      <c r="A256" s="769"/>
      <c r="B256" s="779"/>
      <c r="C256" s="775"/>
      <c r="F256" s="773"/>
    </row>
    <row r="257" spans="1:6" s="772" customFormat="1">
      <c r="A257" s="769"/>
      <c r="B257" s="780"/>
      <c r="C257" s="775"/>
      <c r="F257" s="773"/>
    </row>
    <row r="258" spans="1:6" s="772" customFormat="1">
      <c r="A258" s="769"/>
      <c r="B258" s="777"/>
      <c r="C258" s="778"/>
      <c r="F258" s="773"/>
    </row>
    <row r="259" spans="1:6" s="772" customFormat="1">
      <c r="A259" s="769"/>
      <c r="B259" s="779"/>
      <c r="C259" s="775"/>
      <c r="F259" s="773"/>
    </row>
    <row r="260" spans="1:6" s="772" customFormat="1">
      <c r="A260" s="769"/>
      <c r="B260" s="779"/>
      <c r="C260" s="775"/>
      <c r="F260" s="773"/>
    </row>
    <row r="261" spans="1:6" s="772" customFormat="1">
      <c r="A261" s="769"/>
      <c r="B261" s="777"/>
      <c r="C261" s="778"/>
      <c r="F261" s="773"/>
    </row>
    <row r="262" spans="1:6" s="772" customFormat="1">
      <c r="A262" s="769"/>
      <c r="B262" s="779"/>
      <c r="C262" s="775"/>
      <c r="F262" s="773"/>
    </row>
    <row r="263" spans="1:6" s="772" customFormat="1">
      <c r="A263" s="769"/>
      <c r="B263" s="779"/>
      <c r="C263" s="775"/>
      <c r="F263" s="773"/>
    </row>
    <row r="264" spans="1:6" s="772" customFormat="1">
      <c r="A264" s="769"/>
      <c r="B264" s="779"/>
      <c r="C264" s="775"/>
      <c r="F264" s="773"/>
    </row>
    <row r="265" spans="1:6" s="772" customFormat="1">
      <c r="A265" s="769"/>
      <c r="B265" s="779"/>
      <c r="C265" s="775"/>
      <c r="F265" s="773"/>
    </row>
    <row r="266" spans="1:6" s="772" customFormat="1">
      <c r="A266" s="769"/>
      <c r="B266" s="779"/>
      <c r="C266" s="775"/>
      <c r="F266" s="773"/>
    </row>
    <row r="267" spans="1:6" s="772" customFormat="1">
      <c r="A267" s="769"/>
      <c r="B267" s="777"/>
      <c r="C267" s="778"/>
      <c r="F267" s="773"/>
    </row>
    <row r="268" spans="1:6" s="772" customFormat="1">
      <c r="A268" s="769"/>
      <c r="B268" s="779"/>
      <c r="C268" s="775"/>
      <c r="F268" s="773"/>
    </row>
    <row r="269" spans="1:6" s="772" customFormat="1">
      <c r="A269" s="769"/>
      <c r="B269" s="779"/>
      <c r="C269" s="775"/>
      <c r="F269" s="773"/>
    </row>
    <row r="270" spans="1:6" s="772" customFormat="1">
      <c r="A270" s="769"/>
      <c r="B270" s="779"/>
      <c r="C270" s="775"/>
      <c r="F270" s="773"/>
    </row>
    <row r="271" spans="1:6" s="772" customFormat="1">
      <c r="A271" s="769"/>
      <c r="B271" s="774"/>
      <c r="C271" s="775"/>
      <c r="F271" s="773"/>
    </row>
    <row r="272" spans="1:6" s="772" customFormat="1">
      <c r="A272" s="769"/>
      <c r="B272" s="774"/>
      <c r="C272" s="775"/>
      <c r="F272" s="773"/>
    </row>
    <row r="273" spans="1:6" s="772" customFormat="1">
      <c r="A273" s="769"/>
      <c r="B273" s="774"/>
      <c r="C273" s="775"/>
      <c r="F273" s="773"/>
    </row>
    <row r="274" spans="1:6" s="772" customFormat="1">
      <c r="A274" s="769"/>
      <c r="B274" s="774"/>
      <c r="C274" s="775"/>
      <c r="F274" s="773"/>
    </row>
    <row r="275" spans="1:6" s="772" customFormat="1">
      <c r="A275" s="769"/>
      <c r="B275" s="774"/>
      <c r="C275" s="775"/>
      <c r="F275" s="773"/>
    </row>
    <row r="276" spans="1:6" s="772" customFormat="1">
      <c r="A276" s="769"/>
      <c r="B276" s="779"/>
      <c r="C276" s="775"/>
      <c r="F276" s="773"/>
    </row>
    <row r="277" spans="1:6" s="772" customFormat="1">
      <c r="A277" s="769"/>
      <c r="B277" s="779"/>
      <c r="C277" s="775"/>
      <c r="F277" s="773"/>
    </row>
    <row r="278" spans="1:6" s="772" customFormat="1">
      <c r="A278" s="769"/>
      <c r="B278" s="779"/>
      <c r="C278" s="775"/>
      <c r="F278" s="773"/>
    </row>
    <row r="279" spans="1:6" s="772" customFormat="1">
      <c r="A279" s="769"/>
      <c r="B279" s="776"/>
      <c r="C279" s="775"/>
      <c r="F279" s="773"/>
    </row>
    <row r="280" spans="1:6" s="772" customFormat="1">
      <c r="A280" s="769"/>
      <c r="B280" s="774"/>
      <c r="C280" s="778"/>
      <c r="F280" s="773"/>
    </row>
    <row r="281" spans="1:6" s="772" customFormat="1" ht="65.25" customHeight="1">
      <c r="A281" s="769"/>
      <c r="B281" s="779"/>
      <c r="C281" s="775"/>
      <c r="F281" s="773"/>
    </row>
    <row r="282" spans="1:6" s="772" customFormat="1" ht="39.75" customHeight="1">
      <c r="A282" s="769"/>
      <c r="B282" s="779"/>
      <c r="C282" s="775"/>
      <c r="F282" s="773"/>
    </row>
    <row r="283" spans="1:6" s="772" customFormat="1">
      <c r="A283" s="769"/>
      <c r="B283" s="779"/>
      <c r="C283" s="775"/>
      <c r="F283" s="773"/>
    </row>
    <row r="284" spans="1:6" s="772" customFormat="1">
      <c r="A284" s="769"/>
      <c r="B284" s="779"/>
      <c r="C284" s="775"/>
      <c r="F284" s="773"/>
    </row>
    <row r="285" spans="1:6" s="772" customFormat="1">
      <c r="A285" s="769"/>
      <c r="B285" s="779"/>
      <c r="C285" s="775"/>
      <c r="F285" s="773"/>
    </row>
    <row r="286" spans="1:6" s="772" customFormat="1">
      <c r="A286" s="769"/>
      <c r="B286" s="779"/>
      <c r="C286" s="775"/>
      <c r="F286" s="773"/>
    </row>
    <row r="287" spans="1:6" s="772" customFormat="1">
      <c r="A287" s="769"/>
      <c r="B287" s="779"/>
      <c r="C287" s="775"/>
      <c r="F287" s="773"/>
    </row>
    <row r="288" spans="1:6" s="772" customFormat="1">
      <c r="A288" s="769"/>
      <c r="B288" s="779"/>
      <c r="C288" s="775"/>
      <c r="F288" s="773"/>
    </row>
    <row r="289" spans="1:6" s="772" customFormat="1">
      <c r="A289" s="769"/>
      <c r="B289" s="779"/>
      <c r="C289" s="775"/>
      <c r="F289" s="773"/>
    </row>
    <row r="290" spans="1:6" s="772" customFormat="1">
      <c r="A290" s="769"/>
      <c r="B290" s="779"/>
      <c r="C290" s="775"/>
      <c r="F290" s="773"/>
    </row>
    <row r="291" spans="1:6" s="772" customFormat="1">
      <c r="A291" s="769"/>
      <c r="B291" s="779"/>
      <c r="C291" s="775"/>
      <c r="F291" s="773"/>
    </row>
    <row r="292" spans="1:6" s="772" customFormat="1">
      <c r="A292" s="769"/>
      <c r="B292" s="779"/>
      <c r="C292" s="775"/>
      <c r="F292" s="773"/>
    </row>
    <row r="293" spans="1:6" s="772" customFormat="1">
      <c r="A293" s="769"/>
      <c r="B293" s="779"/>
      <c r="C293" s="775"/>
      <c r="F293" s="773"/>
    </row>
    <row r="294" spans="1:6" s="772" customFormat="1">
      <c r="A294" s="769"/>
      <c r="B294" s="781"/>
      <c r="C294" s="775"/>
      <c r="F294" s="773"/>
    </row>
    <row r="295" spans="1:6" s="772" customFormat="1">
      <c r="A295" s="769"/>
      <c r="B295" s="779"/>
      <c r="C295" s="775"/>
      <c r="F295" s="773"/>
    </row>
    <row r="296" spans="1:6" s="772" customFormat="1">
      <c r="A296" s="769"/>
      <c r="B296" s="782"/>
      <c r="C296" s="775"/>
      <c r="F296" s="773"/>
    </row>
    <row r="297" spans="1:6" s="772" customFormat="1">
      <c r="A297" s="769"/>
      <c r="B297" s="782"/>
      <c r="C297" s="775"/>
      <c r="F297" s="773"/>
    </row>
    <row r="298" spans="1:6" s="772" customFormat="1">
      <c r="A298" s="769"/>
      <c r="B298" s="782"/>
      <c r="C298" s="783"/>
      <c r="F298" s="773"/>
    </row>
    <row r="299" spans="1:6" s="772" customFormat="1">
      <c r="A299" s="769"/>
      <c r="B299" s="782"/>
      <c r="C299" s="783"/>
      <c r="F299" s="773"/>
    </row>
    <row r="300" spans="1:6" s="772" customFormat="1">
      <c r="A300" s="769"/>
      <c r="B300" s="784"/>
      <c r="C300" s="783"/>
      <c r="F300" s="773"/>
    </row>
    <row r="301" spans="1:6" s="772" customFormat="1">
      <c r="A301" s="769"/>
      <c r="B301" s="779"/>
      <c r="C301" s="775"/>
      <c r="F301" s="773"/>
    </row>
    <row r="302" spans="1:6" s="772" customFormat="1">
      <c r="A302" s="769"/>
      <c r="B302" s="779"/>
      <c r="C302" s="775"/>
      <c r="F302" s="773"/>
    </row>
    <row r="303" spans="1:6" s="772" customFormat="1">
      <c r="A303" s="769"/>
      <c r="B303" s="779"/>
      <c r="C303" s="775"/>
      <c r="F303" s="773"/>
    </row>
    <row r="304" spans="1:6" s="772" customFormat="1">
      <c r="A304" s="769"/>
      <c r="B304" s="779"/>
      <c r="C304" s="775"/>
      <c r="F304" s="773"/>
    </row>
    <row r="305" spans="1:6" s="772" customFormat="1">
      <c r="A305" s="769"/>
      <c r="B305" s="785"/>
      <c r="C305" s="775"/>
      <c r="F305" s="773"/>
    </row>
    <row r="306" spans="1:6" s="772" customFormat="1">
      <c r="A306" s="769"/>
      <c r="B306" s="785"/>
      <c r="C306" s="115"/>
      <c r="F306" s="773"/>
    </row>
    <row r="307" spans="1:6" s="772" customFormat="1">
      <c r="A307" s="769"/>
      <c r="B307" s="786"/>
      <c r="C307" s="115"/>
      <c r="F307" s="773"/>
    </row>
    <row r="308" spans="1:6" s="772" customFormat="1">
      <c r="A308" s="769"/>
      <c r="B308" s="785"/>
      <c r="C308" s="115"/>
      <c r="F308" s="773"/>
    </row>
    <row r="309" spans="1:6" s="772" customFormat="1">
      <c r="A309" s="769"/>
      <c r="B309" s="785"/>
      <c r="C309" s="115"/>
      <c r="F309" s="773"/>
    </row>
    <row r="310" spans="1:6" s="772" customFormat="1">
      <c r="A310" s="769"/>
      <c r="B310" s="785"/>
      <c r="C310" s="115"/>
      <c r="F310" s="773"/>
    </row>
    <row r="311" spans="1:6" s="772" customFormat="1">
      <c r="A311" s="769"/>
      <c r="B311" s="785"/>
      <c r="C311" s="115"/>
      <c r="F311" s="773"/>
    </row>
    <row r="312" spans="1:6" s="772" customFormat="1">
      <c r="A312" s="769"/>
      <c r="B312" s="785"/>
      <c r="C312" s="115"/>
      <c r="F312" s="773"/>
    </row>
    <row r="313" spans="1:6" s="772" customFormat="1">
      <c r="A313" s="769"/>
      <c r="B313" s="785"/>
      <c r="C313" s="115"/>
      <c r="F313" s="773"/>
    </row>
    <row r="314" spans="1:6" s="772" customFormat="1">
      <c r="A314" s="769"/>
      <c r="B314" s="785"/>
      <c r="C314" s="115"/>
      <c r="F314" s="773"/>
    </row>
    <row r="315" spans="1:6" s="772" customFormat="1">
      <c r="A315" s="769"/>
      <c r="B315" s="785"/>
      <c r="C315" s="115"/>
      <c r="F315" s="773"/>
    </row>
    <row r="316" spans="1:6" s="772" customFormat="1">
      <c r="A316" s="769"/>
      <c r="B316" s="785"/>
      <c r="C316" s="115"/>
      <c r="F316" s="773"/>
    </row>
    <row r="317" spans="1:6" s="772" customFormat="1">
      <c r="A317" s="769"/>
      <c r="B317" s="785"/>
      <c r="C317" s="115"/>
      <c r="F317" s="773"/>
    </row>
    <row r="318" spans="1:6" s="772" customFormat="1">
      <c r="A318" s="769"/>
      <c r="B318" s="785"/>
      <c r="C318" s="115"/>
      <c r="F318" s="773"/>
    </row>
    <row r="319" spans="1:6" s="772" customFormat="1">
      <c r="A319" s="769"/>
      <c r="B319" s="785"/>
      <c r="C319" s="115"/>
      <c r="F319" s="773"/>
    </row>
    <row r="320" spans="1:6" s="772" customFormat="1">
      <c r="A320" s="769"/>
      <c r="B320" s="785"/>
      <c r="C320" s="115"/>
      <c r="F320" s="773"/>
    </row>
    <row r="321" spans="1:6" s="772" customFormat="1">
      <c r="A321" s="769"/>
      <c r="B321" s="785"/>
      <c r="C321" s="115"/>
      <c r="F321" s="773"/>
    </row>
    <row r="322" spans="1:6" s="772" customFormat="1">
      <c r="A322" s="769"/>
      <c r="B322" s="785"/>
      <c r="C322" s="115"/>
      <c r="F322" s="773"/>
    </row>
    <row r="323" spans="1:6" s="772" customFormat="1">
      <c r="A323" s="769"/>
      <c r="B323" s="785"/>
      <c r="C323" s="115"/>
      <c r="F323" s="773"/>
    </row>
    <row r="324" spans="1:6" s="772" customFormat="1">
      <c r="A324" s="769"/>
      <c r="B324" s="785"/>
      <c r="C324" s="115"/>
      <c r="F324" s="773"/>
    </row>
    <row r="325" spans="1:6" s="772" customFormat="1">
      <c r="A325" s="769"/>
      <c r="B325" s="785"/>
      <c r="C325" s="115"/>
      <c r="F325" s="773"/>
    </row>
    <row r="326" spans="1:6" s="772" customFormat="1">
      <c r="A326" s="769"/>
      <c r="B326" s="785"/>
      <c r="C326" s="115"/>
      <c r="F326" s="773"/>
    </row>
    <row r="327" spans="1:6" s="772" customFormat="1">
      <c r="A327" s="769"/>
      <c r="B327" s="785"/>
      <c r="C327" s="115"/>
      <c r="F327" s="773"/>
    </row>
    <row r="328" spans="1:6" s="772" customFormat="1">
      <c r="A328" s="769"/>
      <c r="B328" s="785"/>
      <c r="C328" s="115"/>
      <c r="F328" s="773"/>
    </row>
    <row r="329" spans="1:6" s="772" customFormat="1">
      <c r="A329" s="769"/>
      <c r="B329" s="785"/>
      <c r="C329" s="115"/>
      <c r="F329" s="773"/>
    </row>
    <row r="330" spans="1:6" s="772" customFormat="1">
      <c r="A330" s="769"/>
      <c r="B330" s="785"/>
      <c r="C330" s="115"/>
      <c r="F330" s="773"/>
    </row>
    <row r="331" spans="1:6" s="772" customFormat="1">
      <c r="A331" s="769"/>
      <c r="B331" s="785"/>
      <c r="C331" s="115"/>
      <c r="F331" s="773"/>
    </row>
    <row r="332" spans="1:6" s="772" customFormat="1">
      <c r="A332" s="769"/>
      <c r="B332" s="787"/>
      <c r="C332" s="788"/>
      <c r="F332" s="773"/>
    </row>
    <row r="333" spans="1:6" s="772" customFormat="1">
      <c r="A333" s="769"/>
      <c r="B333" s="785"/>
      <c r="C333" s="115"/>
      <c r="F333" s="773"/>
    </row>
    <row r="334" spans="1:6" s="772" customFormat="1">
      <c r="A334" s="769"/>
      <c r="B334" s="785"/>
      <c r="C334" s="115"/>
      <c r="F334" s="773"/>
    </row>
    <row r="335" spans="1:6" s="772" customFormat="1">
      <c r="A335" s="769"/>
      <c r="B335" s="785"/>
      <c r="C335" s="115"/>
      <c r="F335" s="773"/>
    </row>
    <row r="336" spans="1:6" s="772" customFormat="1">
      <c r="A336" s="769"/>
      <c r="B336" s="785"/>
      <c r="C336" s="115"/>
      <c r="F336" s="773"/>
    </row>
    <row r="337" spans="1:6" s="772" customFormat="1">
      <c r="A337" s="769"/>
      <c r="B337" s="785"/>
      <c r="C337" s="115"/>
      <c r="F337" s="773"/>
    </row>
    <row r="338" spans="1:6" s="772" customFormat="1">
      <c r="A338" s="769"/>
      <c r="B338" s="785"/>
      <c r="C338" s="115"/>
      <c r="F338" s="773"/>
    </row>
    <row r="339" spans="1:6" s="772" customFormat="1">
      <c r="A339" s="769"/>
      <c r="B339" s="785"/>
      <c r="C339" s="115"/>
      <c r="F339" s="773"/>
    </row>
    <row r="340" spans="1:6" s="772" customFormat="1">
      <c r="A340" s="769"/>
      <c r="B340" s="785"/>
      <c r="C340" s="115"/>
      <c r="F340" s="773"/>
    </row>
    <row r="341" spans="1:6" s="772" customFormat="1">
      <c r="A341" s="769"/>
      <c r="B341" s="785"/>
      <c r="C341" s="115"/>
      <c r="F341" s="773"/>
    </row>
    <row r="342" spans="1:6" s="772" customFormat="1">
      <c r="A342" s="769"/>
      <c r="B342" s="785"/>
      <c r="C342" s="115"/>
      <c r="F342" s="773"/>
    </row>
    <row r="343" spans="1:6" s="772" customFormat="1">
      <c r="A343" s="769"/>
      <c r="B343" s="785"/>
      <c r="C343" s="115"/>
      <c r="F343" s="773"/>
    </row>
    <row r="344" spans="1:6" s="772" customFormat="1">
      <c r="A344" s="769"/>
      <c r="B344" s="785"/>
      <c r="C344" s="115"/>
      <c r="F344" s="773"/>
    </row>
    <row r="345" spans="1:6" s="772" customFormat="1">
      <c r="A345" s="769"/>
      <c r="B345" s="785"/>
      <c r="C345" s="115"/>
      <c r="F345" s="773"/>
    </row>
    <row r="346" spans="1:6" s="772" customFormat="1">
      <c r="A346" s="769"/>
      <c r="B346" s="785"/>
      <c r="C346" s="115"/>
      <c r="F346" s="773"/>
    </row>
    <row r="347" spans="1:6" s="772" customFormat="1">
      <c r="A347" s="769"/>
      <c r="B347" s="785"/>
      <c r="C347" s="115"/>
      <c r="F347" s="773"/>
    </row>
    <row r="348" spans="1:6" s="772" customFormat="1">
      <c r="A348" s="769"/>
      <c r="B348" s="789"/>
      <c r="C348" s="775"/>
      <c r="F348" s="773"/>
    </row>
    <row r="349" spans="1:6" s="772" customFormat="1">
      <c r="A349" s="769"/>
      <c r="B349" s="782"/>
      <c r="C349" s="783"/>
      <c r="F349" s="773"/>
    </row>
    <row r="350" spans="1:6" s="772" customFormat="1">
      <c r="A350" s="769"/>
      <c r="B350" s="782"/>
      <c r="C350" s="790"/>
      <c r="F350" s="773"/>
    </row>
    <row r="351" spans="1:6" s="772" customFormat="1">
      <c r="A351" s="769"/>
      <c r="B351" s="782"/>
      <c r="C351" s="790"/>
      <c r="F351" s="773"/>
    </row>
    <row r="352" spans="1:6" s="772" customFormat="1">
      <c r="A352" s="769"/>
      <c r="B352" s="782"/>
      <c r="C352" s="790"/>
      <c r="F352" s="773"/>
    </row>
    <row r="353" spans="1:6" s="772" customFormat="1">
      <c r="A353" s="769"/>
      <c r="B353" s="782"/>
      <c r="C353" s="790"/>
      <c r="F353" s="773"/>
    </row>
    <row r="354" spans="1:6" s="772" customFormat="1">
      <c r="A354" s="769"/>
      <c r="B354" s="780"/>
      <c r="C354" s="790"/>
      <c r="F354" s="773"/>
    </row>
    <row r="355" spans="1:6" s="772" customFormat="1">
      <c r="A355" s="769"/>
      <c r="B355" s="791"/>
      <c r="C355" s="792"/>
      <c r="F355" s="773"/>
    </row>
    <row r="356" spans="1:6" s="772" customFormat="1">
      <c r="A356" s="769"/>
      <c r="B356" s="782"/>
      <c r="C356" s="790"/>
      <c r="F356" s="773"/>
    </row>
    <row r="357" spans="1:6" s="772" customFormat="1">
      <c r="A357" s="769"/>
      <c r="B357" s="782"/>
      <c r="C357" s="790"/>
      <c r="F357" s="773"/>
    </row>
    <row r="358" spans="1:6" s="772" customFormat="1">
      <c r="A358" s="769"/>
      <c r="B358" s="782"/>
      <c r="C358" s="790"/>
      <c r="F358" s="773"/>
    </row>
    <row r="359" spans="1:6" s="772" customFormat="1">
      <c r="A359" s="769"/>
      <c r="B359" s="791"/>
      <c r="C359" s="792"/>
      <c r="F359" s="773"/>
    </row>
    <row r="360" spans="1:6" s="772" customFormat="1">
      <c r="A360" s="769"/>
      <c r="B360" s="782"/>
      <c r="C360" s="790"/>
      <c r="F360" s="773"/>
    </row>
    <row r="361" spans="1:6" s="772" customFormat="1">
      <c r="A361" s="769"/>
      <c r="B361" s="782"/>
      <c r="C361" s="790"/>
      <c r="F361" s="773"/>
    </row>
    <row r="362" spans="1:6" s="772" customFormat="1">
      <c r="A362" s="769"/>
      <c r="B362" s="782"/>
      <c r="C362" s="790"/>
      <c r="F362" s="773"/>
    </row>
    <row r="363" spans="1:6" s="772" customFormat="1">
      <c r="A363" s="769"/>
      <c r="B363" s="782"/>
      <c r="C363" s="790"/>
      <c r="F363" s="773"/>
    </row>
    <row r="364" spans="1:6" s="772" customFormat="1">
      <c r="A364" s="769"/>
      <c r="B364" s="782"/>
      <c r="C364" s="790"/>
      <c r="F364" s="773"/>
    </row>
    <row r="365" spans="1:6" s="772" customFormat="1">
      <c r="A365" s="769"/>
      <c r="B365" s="782"/>
      <c r="C365" s="790"/>
      <c r="F365" s="773"/>
    </row>
    <row r="366" spans="1:6" s="772" customFormat="1">
      <c r="A366" s="769"/>
      <c r="B366" s="782"/>
      <c r="C366" s="790"/>
      <c r="F366" s="773"/>
    </row>
    <row r="367" spans="1:6" s="772" customFormat="1">
      <c r="A367" s="769"/>
      <c r="B367" s="782"/>
      <c r="C367" s="790"/>
      <c r="F367" s="773"/>
    </row>
    <row r="368" spans="1:6" s="772" customFormat="1">
      <c r="A368" s="769"/>
      <c r="B368" s="782"/>
      <c r="C368" s="790"/>
      <c r="F368" s="773"/>
    </row>
    <row r="369" spans="1:6" s="772" customFormat="1">
      <c r="A369" s="769"/>
      <c r="B369" s="782"/>
      <c r="C369" s="790"/>
      <c r="F369" s="773"/>
    </row>
    <row r="370" spans="1:6" s="772" customFormat="1">
      <c r="A370" s="769"/>
      <c r="B370" s="782"/>
      <c r="C370" s="790"/>
      <c r="F370" s="773"/>
    </row>
    <row r="371" spans="1:6" s="772" customFormat="1">
      <c r="A371" s="769"/>
      <c r="B371" s="782"/>
      <c r="C371" s="790"/>
      <c r="F371" s="773"/>
    </row>
    <row r="372" spans="1:6" s="772" customFormat="1">
      <c r="A372" s="769"/>
      <c r="B372" s="782"/>
      <c r="C372" s="790"/>
      <c r="F372" s="773"/>
    </row>
    <row r="373" spans="1:6" s="772" customFormat="1">
      <c r="A373" s="769"/>
      <c r="B373" s="782"/>
      <c r="C373" s="790"/>
      <c r="F373" s="773"/>
    </row>
    <row r="374" spans="1:6" s="772" customFormat="1">
      <c r="A374" s="769"/>
      <c r="B374" s="791"/>
      <c r="C374" s="792"/>
      <c r="F374" s="773"/>
    </row>
    <row r="375" spans="1:6" s="772" customFormat="1">
      <c r="A375" s="769"/>
      <c r="B375" s="782"/>
      <c r="C375" s="790"/>
      <c r="F375" s="773"/>
    </row>
    <row r="376" spans="1:6" s="772" customFormat="1">
      <c r="A376" s="769"/>
      <c r="B376" s="791"/>
      <c r="C376" s="788"/>
      <c r="F376" s="773"/>
    </row>
    <row r="377" spans="1:6" s="772" customFormat="1">
      <c r="A377" s="769"/>
      <c r="B377" s="782"/>
      <c r="C377" s="790"/>
      <c r="F377" s="773"/>
    </row>
    <row r="378" spans="1:6" s="772" customFormat="1">
      <c r="A378" s="769"/>
      <c r="B378" s="782"/>
      <c r="C378" s="790"/>
      <c r="F378" s="773"/>
    </row>
    <row r="379" spans="1:6" s="772" customFormat="1">
      <c r="A379" s="769"/>
      <c r="B379" s="782"/>
      <c r="C379" s="790"/>
      <c r="F379" s="773"/>
    </row>
    <row r="380" spans="1:6" s="772" customFormat="1">
      <c r="A380" s="769"/>
      <c r="B380" s="791"/>
      <c r="C380" s="788"/>
      <c r="F380" s="773"/>
    </row>
    <row r="381" spans="1:6" s="772" customFormat="1">
      <c r="A381" s="769"/>
      <c r="B381" s="782"/>
      <c r="C381" s="790"/>
      <c r="F381" s="773"/>
    </row>
    <row r="382" spans="1:6" s="772" customFormat="1">
      <c r="A382" s="769"/>
      <c r="B382" s="791"/>
      <c r="C382" s="792"/>
      <c r="F382" s="773"/>
    </row>
    <row r="383" spans="1:6" s="772" customFormat="1">
      <c r="A383" s="769"/>
      <c r="B383" s="782"/>
      <c r="C383" s="790"/>
      <c r="F383" s="773"/>
    </row>
    <row r="384" spans="1:6" s="772" customFormat="1">
      <c r="A384" s="769"/>
      <c r="B384" s="782"/>
      <c r="C384" s="790"/>
      <c r="F384" s="773"/>
    </row>
    <row r="385" spans="1:6" s="772" customFormat="1">
      <c r="A385" s="769"/>
      <c r="B385" s="782"/>
      <c r="C385" s="790"/>
      <c r="F385" s="773"/>
    </row>
    <row r="386" spans="1:6" s="772" customFormat="1">
      <c r="A386" s="769"/>
      <c r="B386" s="791"/>
      <c r="C386" s="792"/>
      <c r="F386" s="773"/>
    </row>
    <row r="387" spans="1:6" s="772" customFormat="1">
      <c r="A387" s="769"/>
      <c r="B387" s="782"/>
      <c r="C387" s="790"/>
      <c r="F387" s="773"/>
    </row>
    <row r="388" spans="1:6" s="772" customFormat="1">
      <c r="A388" s="769"/>
      <c r="B388" s="782"/>
      <c r="C388" s="790"/>
    </row>
    <row r="389" spans="1:6" s="772" customFormat="1" ht="14.25">
      <c r="A389" s="769"/>
      <c r="B389" s="793"/>
      <c r="C389" s="790"/>
    </row>
    <row r="390" spans="1:6" s="772" customFormat="1">
      <c r="A390" s="769"/>
      <c r="B390" s="780"/>
      <c r="C390" s="790"/>
    </row>
    <row r="391" spans="1:6" s="772" customFormat="1">
      <c r="A391" s="769"/>
      <c r="B391" s="791"/>
      <c r="C391" s="792"/>
      <c r="E391" s="773"/>
    </row>
    <row r="392" spans="1:6" s="772" customFormat="1">
      <c r="A392" s="769"/>
      <c r="B392" s="780"/>
      <c r="C392" s="792"/>
      <c r="E392" s="773"/>
    </row>
    <row r="393" spans="1:6" s="772" customFormat="1">
      <c r="A393" s="769"/>
      <c r="B393" s="782"/>
      <c r="C393" s="790"/>
      <c r="E393" s="773"/>
    </row>
    <row r="394" spans="1:6" s="772" customFormat="1">
      <c r="A394" s="769"/>
      <c r="B394" s="782"/>
      <c r="C394" s="790"/>
      <c r="E394" s="773"/>
    </row>
    <row r="395" spans="1:6" s="772" customFormat="1">
      <c r="A395" s="769"/>
      <c r="B395" s="782"/>
      <c r="C395" s="790"/>
      <c r="E395" s="773"/>
    </row>
    <row r="396" spans="1:6" s="772" customFormat="1">
      <c r="A396" s="769"/>
      <c r="B396" s="782"/>
      <c r="C396" s="790"/>
      <c r="E396" s="773"/>
    </row>
    <row r="397" spans="1:6" s="772" customFormat="1">
      <c r="A397" s="769"/>
      <c r="B397" s="782"/>
      <c r="C397" s="790"/>
      <c r="E397" s="773"/>
    </row>
    <row r="398" spans="1:6" s="772" customFormat="1">
      <c r="A398" s="769"/>
      <c r="B398" s="782"/>
      <c r="C398" s="790"/>
      <c r="E398" s="773"/>
    </row>
    <row r="399" spans="1:6" s="772" customFormat="1">
      <c r="A399" s="769"/>
      <c r="B399" s="782"/>
      <c r="C399" s="790"/>
      <c r="E399" s="773"/>
    </row>
    <row r="400" spans="1:6" s="772" customFormat="1">
      <c r="A400" s="769"/>
      <c r="B400" s="782"/>
      <c r="C400" s="790"/>
      <c r="E400" s="773"/>
    </row>
    <row r="401" spans="1:5" s="772" customFormat="1">
      <c r="A401" s="769"/>
      <c r="B401" s="782"/>
      <c r="C401" s="790"/>
      <c r="E401" s="773"/>
    </row>
    <row r="402" spans="1:5" s="772" customFormat="1">
      <c r="A402" s="769"/>
      <c r="B402" s="782"/>
      <c r="C402" s="790"/>
      <c r="E402" s="773"/>
    </row>
    <row r="403" spans="1:5" s="772" customFormat="1">
      <c r="A403" s="769"/>
      <c r="B403" s="782"/>
      <c r="C403" s="790"/>
      <c r="E403" s="773"/>
    </row>
    <row r="404" spans="1:5" s="772" customFormat="1">
      <c r="A404" s="769"/>
      <c r="B404" s="782"/>
      <c r="C404" s="790"/>
      <c r="E404" s="773"/>
    </row>
    <row r="405" spans="1:5" s="772" customFormat="1">
      <c r="A405" s="769"/>
      <c r="B405" s="782"/>
      <c r="C405" s="790"/>
      <c r="E405" s="773"/>
    </row>
    <row r="406" spans="1:5" s="772" customFormat="1">
      <c r="A406" s="769"/>
      <c r="B406" s="782"/>
      <c r="C406" s="790"/>
      <c r="E406" s="773"/>
    </row>
    <row r="407" spans="1:5" s="772" customFormat="1">
      <c r="A407" s="769"/>
      <c r="B407" s="782"/>
      <c r="C407" s="790"/>
      <c r="E407" s="773"/>
    </row>
    <row r="408" spans="1:5" s="772" customFormat="1">
      <c r="A408" s="769"/>
      <c r="B408" s="782"/>
      <c r="C408" s="790"/>
      <c r="E408" s="773"/>
    </row>
    <row r="409" spans="1:5" s="772" customFormat="1">
      <c r="A409" s="769"/>
      <c r="B409" s="780"/>
      <c r="C409" s="790"/>
      <c r="E409" s="773"/>
    </row>
    <row r="410" spans="1:5" s="772" customFormat="1">
      <c r="A410" s="769"/>
      <c r="B410" s="782"/>
      <c r="C410" s="790"/>
      <c r="E410" s="773"/>
    </row>
    <row r="411" spans="1:5" s="772" customFormat="1">
      <c r="A411" s="769"/>
      <c r="B411" s="782"/>
      <c r="C411" s="790"/>
      <c r="E411" s="773"/>
    </row>
    <row r="412" spans="1:5" s="772" customFormat="1">
      <c r="A412" s="769"/>
      <c r="B412" s="782"/>
      <c r="C412" s="790"/>
      <c r="E412" s="773"/>
    </row>
    <row r="413" spans="1:5" s="772" customFormat="1">
      <c r="A413" s="769"/>
      <c r="B413" s="782"/>
      <c r="C413" s="790"/>
      <c r="E413" s="773"/>
    </row>
    <row r="414" spans="1:5" s="772" customFormat="1">
      <c r="A414" s="769"/>
      <c r="B414" s="782"/>
      <c r="C414" s="790"/>
      <c r="E414" s="773"/>
    </row>
    <row r="415" spans="1:5" s="772" customFormat="1">
      <c r="A415" s="769"/>
      <c r="B415" s="782"/>
      <c r="C415" s="790"/>
      <c r="E415" s="773"/>
    </row>
    <row r="416" spans="1:5" s="772" customFormat="1">
      <c r="A416" s="769"/>
      <c r="B416" s="782"/>
      <c r="C416" s="790"/>
      <c r="E416" s="773"/>
    </row>
    <row r="417" spans="1:5" s="772" customFormat="1">
      <c r="A417" s="769"/>
      <c r="B417" s="782"/>
      <c r="C417" s="790"/>
      <c r="E417" s="773"/>
    </row>
    <row r="418" spans="1:5" s="772" customFormat="1">
      <c r="A418" s="769"/>
      <c r="B418" s="782"/>
      <c r="C418" s="790"/>
      <c r="E418" s="773"/>
    </row>
    <row r="419" spans="1:5" s="772" customFormat="1">
      <c r="A419" s="769"/>
      <c r="B419" s="782"/>
      <c r="C419" s="790"/>
      <c r="E419" s="773"/>
    </row>
    <row r="420" spans="1:5" s="772" customFormat="1">
      <c r="A420" s="769"/>
      <c r="B420" s="782"/>
      <c r="C420" s="790"/>
      <c r="E420" s="773"/>
    </row>
    <row r="421" spans="1:5" s="772" customFormat="1">
      <c r="A421" s="769"/>
      <c r="B421" s="782"/>
      <c r="C421" s="790"/>
      <c r="E421" s="773"/>
    </row>
    <row r="422" spans="1:5" s="772" customFormat="1">
      <c r="A422" s="769"/>
      <c r="B422" s="782"/>
      <c r="C422" s="790"/>
      <c r="E422" s="773"/>
    </row>
    <row r="423" spans="1:5" s="772" customFormat="1">
      <c r="A423" s="769"/>
      <c r="B423" s="782"/>
      <c r="C423" s="790"/>
      <c r="E423" s="773"/>
    </row>
    <row r="424" spans="1:5" s="772" customFormat="1">
      <c r="A424" s="769"/>
      <c r="B424" s="782"/>
      <c r="C424" s="790"/>
      <c r="E424" s="773"/>
    </row>
    <row r="425" spans="1:5" s="772" customFormat="1">
      <c r="A425" s="769"/>
      <c r="B425" s="782"/>
      <c r="C425" s="790"/>
      <c r="E425" s="773"/>
    </row>
    <row r="426" spans="1:5" s="772" customFormat="1">
      <c r="A426" s="769"/>
      <c r="B426" s="782"/>
      <c r="C426" s="790"/>
      <c r="E426" s="773"/>
    </row>
    <row r="427" spans="1:5" s="772" customFormat="1">
      <c r="A427" s="769"/>
      <c r="B427" s="782"/>
      <c r="C427" s="790"/>
      <c r="E427" s="773"/>
    </row>
    <row r="428" spans="1:5" s="772" customFormat="1">
      <c r="A428" s="769"/>
      <c r="B428" s="782"/>
      <c r="C428" s="790"/>
      <c r="E428" s="773"/>
    </row>
    <row r="429" spans="1:5" s="772" customFormat="1">
      <c r="A429" s="769"/>
      <c r="B429" s="782"/>
      <c r="C429" s="790"/>
      <c r="E429" s="773"/>
    </row>
    <row r="430" spans="1:5" s="772" customFormat="1">
      <c r="A430" s="769"/>
      <c r="B430" s="782"/>
      <c r="C430" s="790"/>
      <c r="E430" s="773"/>
    </row>
    <row r="431" spans="1:5" s="772" customFormat="1">
      <c r="A431" s="769"/>
      <c r="B431" s="782"/>
      <c r="C431" s="790"/>
      <c r="E431" s="773"/>
    </row>
    <row r="432" spans="1:5" s="772" customFormat="1">
      <c r="A432" s="769"/>
      <c r="B432" s="782"/>
      <c r="C432" s="790"/>
      <c r="E432" s="773"/>
    </row>
    <row r="433" spans="1:5" s="772" customFormat="1">
      <c r="A433" s="769"/>
      <c r="B433" s="782"/>
      <c r="C433" s="790"/>
      <c r="E433" s="773"/>
    </row>
    <row r="434" spans="1:5" s="772" customFormat="1">
      <c r="A434" s="769"/>
      <c r="B434" s="782"/>
      <c r="C434" s="790"/>
      <c r="E434" s="773"/>
    </row>
    <row r="435" spans="1:5" s="772" customFormat="1">
      <c r="A435" s="769"/>
      <c r="B435" s="782"/>
      <c r="C435" s="790"/>
      <c r="E435" s="773"/>
    </row>
    <row r="436" spans="1:5" s="772" customFormat="1">
      <c r="A436" s="769"/>
      <c r="B436" s="794"/>
      <c r="C436" s="790"/>
      <c r="E436" s="773"/>
    </row>
    <row r="437" spans="1:5" s="772" customFormat="1">
      <c r="A437" s="769"/>
      <c r="B437" s="782"/>
      <c r="C437" s="790"/>
      <c r="E437" s="773"/>
    </row>
    <row r="438" spans="1:5" s="772" customFormat="1">
      <c r="A438" s="769"/>
      <c r="B438" s="782"/>
      <c r="C438" s="790"/>
      <c r="E438" s="773"/>
    </row>
    <row r="439" spans="1:5" s="772" customFormat="1">
      <c r="A439" s="769"/>
      <c r="B439" s="782"/>
      <c r="C439" s="790"/>
      <c r="E439" s="773"/>
    </row>
    <row r="440" spans="1:5" s="772" customFormat="1">
      <c r="A440" s="769"/>
      <c r="B440" s="782"/>
      <c r="C440" s="790"/>
      <c r="E440" s="773"/>
    </row>
    <row r="441" spans="1:5" s="772" customFormat="1">
      <c r="A441" s="769"/>
      <c r="B441" s="782"/>
      <c r="C441" s="790"/>
      <c r="E441" s="773"/>
    </row>
    <row r="442" spans="1:5" s="772" customFormat="1">
      <c r="A442" s="769"/>
      <c r="B442" s="782"/>
      <c r="C442" s="790"/>
      <c r="E442" s="773"/>
    </row>
    <row r="443" spans="1:5" s="772" customFormat="1">
      <c r="A443" s="769"/>
      <c r="B443" s="782"/>
      <c r="C443" s="790"/>
      <c r="E443" s="773"/>
    </row>
    <row r="444" spans="1:5" s="772" customFormat="1">
      <c r="A444" s="769"/>
      <c r="B444" s="782"/>
      <c r="C444" s="790"/>
      <c r="E444" s="773"/>
    </row>
    <row r="445" spans="1:5" s="772" customFormat="1">
      <c r="A445" s="769"/>
      <c r="B445" s="782"/>
      <c r="C445" s="790"/>
      <c r="E445" s="773"/>
    </row>
    <row r="446" spans="1:5" s="772" customFormat="1">
      <c r="A446" s="769"/>
      <c r="B446" s="782"/>
      <c r="C446" s="790"/>
      <c r="E446" s="773"/>
    </row>
    <row r="447" spans="1:5" s="772" customFormat="1">
      <c r="A447" s="769"/>
      <c r="B447" s="782"/>
      <c r="C447" s="790"/>
      <c r="E447" s="773"/>
    </row>
    <row r="448" spans="1:5" s="772" customFormat="1">
      <c r="A448" s="769"/>
      <c r="B448" s="782"/>
      <c r="C448" s="790"/>
      <c r="E448" s="773"/>
    </row>
    <row r="449" spans="1:5" s="772" customFormat="1">
      <c r="A449" s="769"/>
      <c r="B449" s="782"/>
      <c r="C449" s="790"/>
      <c r="E449" s="773"/>
    </row>
    <row r="450" spans="1:5" s="772" customFormat="1">
      <c r="A450" s="769"/>
      <c r="B450" s="782"/>
      <c r="C450" s="790"/>
      <c r="E450" s="773"/>
    </row>
    <row r="451" spans="1:5" s="772" customFormat="1">
      <c r="A451" s="769"/>
      <c r="B451" s="782"/>
      <c r="C451" s="790"/>
      <c r="E451" s="773"/>
    </row>
    <row r="452" spans="1:5" s="772" customFormat="1">
      <c r="A452" s="769"/>
      <c r="B452" s="782"/>
      <c r="C452" s="790"/>
      <c r="E452" s="773"/>
    </row>
    <row r="453" spans="1:5" s="772" customFormat="1">
      <c r="A453" s="769"/>
      <c r="B453" s="782"/>
      <c r="C453" s="790"/>
      <c r="E453" s="773"/>
    </row>
    <row r="454" spans="1:5" s="772" customFormat="1">
      <c r="A454" s="769"/>
      <c r="B454" s="782"/>
      <c r="C454" s="790"/>
      <c r="E454" s="773"/>
    </row>
    <row r="455" spans="1:5" s="772" customFormat="1">
      <c r="A455" s="769"/>
      <c r="B455" s="782"/>
      <c r="C455" s="790"/>
      <c r="E455" s="773"/>
    </row>
    <row r="456" spans="1:5" s="772" customFormat="1">
      <c r="A456" s="769"/>
      <c r="B456" s="782"/>
      <c r="C456" s="790"/>
      <c r="E456" s="773"/>
    </row>
    <row r="457" spans="1:5" s="772" customFormat="1">
      <c r="A457" s="769"/>
      <c r="B457" s="782"/>
      <c r="C457" s="790"/>
      <c r="E457" s="773"/>
    </row>
    <row r="458" spans="1:5" s="772" customFormat="1">
      <c r="A458" s="769"/>
      <c r="B458" s="782"/>
      <c r="C458" s="790"/>
      <c r="E458" s="773"/>
    </row>
    <row r="459" spans="1:5" s="772" customFormat="1">
      <c r="A459" s="769"/>
      <c r="B459" s="782"/>
      <c r="C459" s="790"/>
      <c r="E459" s="773"/>
    </row>
    <row r="460" spans="1:5" s="772" customFormat="1">
      <c r="A460" s="769"/>
      <c r="B460" s="782"/>
      <c r="C460" s="790"/>
      <c r="E460" s="773"/>
    </row>
    <row r="461" spans="1:5" s="772" customFormat="1">
      <c r="A461" s="769"/>
      <c r="B461" s="782"/>
      <c r="C461" s="790"/>
      <c r="E461" s="773"/>
    </row>
    <row r="462" spans="1:5" s="772" customFormat="1">
      <c r="A462" s="769"/>
      <c r="B462" s="782"/>
      <c r="C462" s="790"/>
      <c r="E462" s="773"/>
    </row>
    <row r="463" spans="1:5" s="772" customFormat="1">
      <c r="A463" s="769"/>
      <c r="B463" s="795"/>
      <c r="C463" s="788"/>
      <c r="E463" s="773"/>
    </row>
    <row r="464" spans="1:5" s="772" customFormat="1">
      <c r="A464" s="769"/>
      <c r="B464" s="780"/>
      <c r="C464" s="790"/>
      <c r="E464" s="773"/>
    </row>
    <row r="465" spans="1:5" s="772" customFormat="1">
      <c r="A465" s="769"/>
      <c r="B465" s="782"/>
      <c r="C465" s="790"/>
      <c r="E465" s="773"/>
    </row>
    <row r="466" spans="1:5" s="772" customFormat="1">
      <c r="A466" s="769"/>
      <c r="B466" s="782"/>
      <c r="C466" s="790"/>
      <c r="E466" s="773"/>
    </row>
    <row r="467" spans="1:5" s="772" customFormat="1">
      <c r="A467" s="769"/>
      <c r="B467" s="782"/>
      <c r="C467" s="790"/>
      <c r="E467" s="773"/>
    </row>
    <row r="468" spans="1:5" s="772" customFormat="1">
      <c r="A468" s="769"/>
      <c r="B468" s="782"/>
      <c r="C468" s="790"/>
      <c r="E468" s="773"/>
    </row>
    <row r="469" spans="1:5" s="772" customFormat="1">
      <c r="A469" s="769"/>
      <c r="B469" s="782"/>
      <c r="C469" s="790"/>
      <c r="E469" s="773"/>
    </row>
    <row r="470" spans="1:5" s="772" customFormat="1">
      <c r="A470" s="769"/>
      <c r="B470" s="782"/>
      <c r="C470" s="790"/>
      <c r="E470" s="773"/>
    </row>
    <row r="471" spans="1:5" s="772" customFormat="1">
      <c r="A471" s="769"/>
      <c r="B471" s="782"/>
      <c r="C471" s="790"/>
      <c r="E471" s="773"/>
    </row>
    <row r="472" spans="1:5" s="772" customFormat="1">
      <c r="A472" s="769"/>
      <c r="B472" s="782"/>
      <c r="C472" s="790"/>
      <c r="E472" s="773"/>
    </row>
    <row r="473" spans="1:5" s="772" customFormat="1">
      <c r="A473" s="769"/>
      <c r="B473" s="782"/>
      <c r="C473" s="790"/>
      <c r="E473" s="773"/>
    </row>
    <row r="474" spans="1:5" s="772" customFormat="1">
      <c r="A474" s="769"/>
      <c r="B474" s="782"/>
      <c r="C474" s="790"/>
      <c r="E474" s="773"/>
    </row>
    <row r="475" spans="1:5" s="772" customFormat="1">
      <c r="A475" s="769"/>
      <c r="B475" s="782"/>
      <c r="C475" s="790"/>
      <c r="E475" s="773"/>
    </row>
    <row r="476" spans="1:5" s="772" customFormat="1">
      <c r="A476" s="769"/>
      <c r="B476" s="782"/>
      <c r="C476" s="790"/>
      <c r="E476" s="773"/>
    </row>
    <row r="477" spans="1:5" s="772" customFormat="1">
      <c r="A477" s="769"/>
      <c r="B477" s="782"/>
      <c r="C477" s="790"/>
      <c r="E477" s="773"/>
    </row>
    <row r="478" spans="1:5" s="772" customFormat="1">
      <c r="A478" s="769"/>
      <c r="B478" s="782"/>
      <c r="C478" s="790"/>
      <c r="E478" s="773"/>
    </row>
    <row r="479" spans="1:5" s="772" customFormat="1">
      <c r="A479" s="769"/>
      <c r="B479" s="782"/>
      <c r="C479" s="790"/>
      <c r="E479" s="773"/>
    </row>
    <row r="480" spans="1:5" s="772" customFormat="1">
      <c r="A480" s="769"/>
      <c r="B480" s="780"/>
      <c r="C480" s="790"/>
      <c r="E480" s="773"/>
    </row>
    <row r="481" spans="1:5" s="772" customFormat="1">
      <c r="A481" s="769"/>
      <c r="B481" s="782"/>
      <c r="C481" s="790"/>
      <c r="E481" s="773"/>
    </row>
    <row r="482" spans="1:5" s="772" customFormat="1">
      <c r="A482" s="769"/>
      <c r="B482" s="782"/>
      <c r="C482" s="790"/>
      <c r="E482" s="773"/>
    </row>
    <row r="483" spans="1:5" s="772" customFormat="1">
      <c r="A483" s="769"/>
      <c r="B483" s="782"/>
      <c r="C483" s="790"/>
      <c r="E483" s="773"/>
    </row>
    <row r="484" spans="1:5" s="772" customFormat="1">
      <c r="A484" s="769"/>
      <c r="B484" s="782"/>
      <c r="C484" s="790"/>
      <c r="E484" s="773"/>
    </row>
    <row r="485" spans="1:5" s="772" customFormat="1">
      <c r="A485" s="769"/>
      <c r="B485" s="780"/>
      <c r="C485" s="790"/>
      <c r="E485" s="773"/>
    </row>
    <row r="486" spans="1:5" s="772" customFormat="1">
      <c r="A486" s="769"/>
      <c r="B486" s="782"/>
      <c r="C486" s="790"/>
      <c r="E486" s="773"/>
    </row>
    <row r="487" spans="1:5" s="772" customFormat="1">
      <c r="A487" s="769"/>
      <c r="B487" s="782"/>
      <c r="C487" s="790"/>
      <c r="E487" s="773"/>
    </row>
    <row r="488" spans="1:5" s="772" customFormat="1">
      <c r="A488" s="769"/>
      <c r="B488" s="782"/>
      <c r="C488" s="790"/>
      <c r="E488" s="773"/>
    </row>
    <row r="489" spans="1:5" s="772" customFormat="1">
      <c r="A489" s="769"/>
      <c r="B489" s="782"/>
      <c r="C489" s="790"/>
      <c r="E489" s="773"/>
    </row>
    <row r="490" spans="1:5" s="772" customFormat="1">
      <c r="A490" s="769"/>
      <c r="B490" s="782"/>
      <c r="C490" s="790"/>
      <c r="E490" s="773"/>
    </row>
    <row r="491" spans="1:5" s="772" customFormat="1">
      <c r="A491" s="769"/>
      <c r="B491" s="782"/>
      <c r="C491" s="790"/>
      <c r="E491" s="773"/>
    </row>
    <row r="492" spans="1:5" s="772" customFormat="1">
      <c r="A492" s="769"/>
      <c r="B492" s="782"/>
      <c r="C492" s="790"/>
      <c r="E492" s="773"/>
    </row>
    <row r="493" spans="1:5" s="772" customFormat="1">
      <c r="A493" s="769"/>
      <c r="B493" s="782"/>
      <c r="C493" s="790"/>
      <c r="E493" s="773"/>
    </row>
    <row r="494" spans="1:5" s="772" customFormat="1">
      <c r="A494" s="769"/>
      <c r="B494" s="782"/>
      <c r="C494" s="790"/>
      <c r="E494" s="773"/>
    </row>
    <row r="495" spans="1:5" s="772" customFormat="1">
      <c r="A495" s="769"/>
      <c r="B495" s="782"/>
      <c r="C495" s="790"/>
      <c r="E495" s="773"/>
    </row>
    <row r="496" spans="1:5" s="772" customFormat="1">
      <c r="A496" s="769"/>
      <c r="B496" s="782"/>
      <c r="C496" s="790"/>
      <c r="E496" s="773"/>
    </row>
    <row r="497" spans="1:5" s="772" customFormat="1">
      <c r="A497" s="769"/>
      <c r="B497" s="782"/>
      <c r="C497" s="790"/>
      <c r="E497" s="773"/>
    </row>
    <row r="498" spans="1:5" s="772" customFormat="1">
      <c r="A498" s="769"/>
      <c r="B498" s="782"/>
      <c r="C498" s="115"/>
      <c r="E498" s="773"/>
    </row>
    <row r="499" spans="1:5" s="772" customFormat="1">
      <c r="A499" s="769"/>
      <c r="B499" s="782"/>
      <c r="C499" s="790"/>
      <c r="E499" s="773"/>
    </row>
    <row r="500" spans="1:5" s="772" customFormat="1">
      <c r="A500" s="769"/>
      <c r="B500" s="782"/>
      <c r="C500" s="790"/>
      <c r="E500" s="773"/>
    </row>
    <row r="501" spans="1:5" s="772" customFormat="1">
      <c r="A501" s="769"/>
      <c r="B501" s="782"/>
      <c r="C501" s="790"/>
      <c r="E501" s="773"/>
    </row>
    <row r="502" spans="1:5" s="772" customFormat="1">
      <c r="A502" s="769"/>
      <c r="B502" s="782"/>
      <c r="C502" s="790"/>
      <c r="E502" s="773"/>
    </row>
    <row r="503" spans="1:5" s="772" customFormat="1">
      <c r="A503" s="769"/>
      <c r="B503" s="782"/>
      <c r="C503" s="790"/>
      <c r="E503" s="773"/>
    </row>
    <row r="504" spans="1:5" s="772" customFormat="1">
      <c r="A504" s="769"/>
      <c r="B504" s="780"/>
      <c r="C504" s="790"/>
      <c r="E504" s="773"/>
    </row>
    <row r="505" spans="1:5" s="772" customFormat="1">
      <c r="A505" s="769"/>
      <c r="B505" s="782"/>
      <c r="C505" s="790"/>
      <c r="E505" s="773"/>
    </row>
    <row r="506" spans="1:5" s="772" customFormat="1">
      <c r="A506" s="769"/>
      <c r="B506" s="782"/>
      <c r="C506" s="790"/>
      <c r="E506" s="773"/>
    </row>
    <row r="507" spans="1:5" s="772" customFormat="1">
      <c r="A507" s="769"/>
      <c r="B507" s="782"/>
      <c r="C507" s="790"/>
      <c r="E507" s="773"/>
    </row>
    <row r="508" spans="1:5" s="772" customFormat="1">
      <c r="A508" s="769"/>
      <c r="B508" s="782"/>
      <c r="C508" s="790"/>
      <c r="E508" s="773"/>
    </row>
    <row r="509" spans="1:5" s="772" customFormat="1">
      <c r="A509" s="769"/>
      <c r="B509" s="782"/>
      <c r="C509" s="790"/>
      <c r="E509" s="773"/>
    </row>
    <row r="510" spans="1:5" s="772" customFormat="1">
      <c r="A510" s="769"/>
      <c r="B510" s="782"/>
      <c r="C510" s="790"/>
      <c r="E510" s="773"/>
    </row>
    <row r="511" spans="1:5" s="772" customFormat="1">
      <c r="A511" s="769"/>
      <c r="B511" s="782"/>
      <c r="C511" s="790"/>
      <c r="E511" s="773"/>
    </row>
    <row r="512" spans="1:5" s="772" customFormat="1">
      <c r="A512" s="769"/>
      <c r="B512" s="791"/>
      <c r="C512" s="792"/>
      <c r="E512" s="773"/>
    </row>
    <row r="513" spans="1:5" s="772" customFormat="1">
      <c r="A513" s="769"/>
      <c r="B513" s="780"/>
      <c r="C513" s="790"/>
      <c r="E513" s="773"/>
    </row>
    <row r="514" spans="1:5" s="772" customFormat="1">
      <c r="A514" s="769"/>
      <c r="B514" s="782"/>
      <c r="C514" s="790"/>
      <c r="E514" s="773"/>
    </row>
    <row r="515" spans="1:5" s="772" customFormat="1">
      <c r="A515" s="769"/>
      <c r="B515" s="782"/>
      <c r="C515" s="790"/>
      <c r="E515" s="773"/>
    </row>
    <row r="516" spans="1:5" s="772" customFormat="1">
      <c r="A516" s="769"/>
      <c r="B516" s="782"/>
      <c r="C516" s="790"/>
      <c r="E516" s="773"/>
    </row>
    <row r="517" spans="1:5" s="772" customFormat="1">
      <c r="A517" s="769"/>
      <c r="B517" s="782"/>
      <c r="C517" s="790"/>
      <c r="E517" s="773"/>
    </row>
    <row r="518" spans="1:5" s="772" customFormat="1">
      <c r="A518" s="769"/>
      <c r="B518" s="782"/>
      <c r="C518" s="790"/>
      <c r="E518" s="773"/>
    </row>
    <row r="519" spans="1:5" s="772" customFormat="1">
      <c r="A519" s="769"/>
      <c r="B519" s="782"/>
      <c r="C519" s="790"/>
      <c r="E519" s="773"/>
    </row>
    <row r="520" spans="1:5" s="772" customFormat="1">
      <c r="A520" s="769"/>
      <c r="B520" s="782"/>
      <c r="C520" s="790"/>
      <c r="E520" s="773"/>
    </row>
    <row r="521" spans="1:5" s="772" customFormat="1">
      <c r="A521" s="769"/>
      <c r="B521" s="782"/>
      <c r="C521" s="790"/>
      <c r="E521" s="773"/>
    </row>
    <row r="522" spans="1:5" s="772" customFormat="1">
      <c r="A522" s="769"/>
      <c r="B522" s="782"/>
      <c r="C522" s="790"/>
      <c r="E522" s="773"/>
    </row>
    <row r="523" spans="1:5" s="772" customFormat="1">
      <c r="A523" s="769"/>
      <c r="B523" s="782"/>
      <c r="C523" s="790"/>
      <c r="E523" s="773"/>
    </row>
    <row r="524" spans="1:5" s="772" customFormat="1">
      <c r="A524" s="769"/>
      <c r="B524" s="782"/>
      <c r="C524" s="790"/>
      <c r="E524" s="773"/>
    </row>
    <row r="525" spans="1:5" s="772" customFormat="1">
      <c r="A525" s="769"/>
      <c r="B525" s="780"/>
      <c r="C525" s="790"/>
      <c r="E525" s="773"/>
    </row>
    <row r="526" spans="1:5" s="772" customFormat="1">
      <c r="A526" s="769"/>
      <c r="B526" s="782"/>
      <c r="C526" s="790"/>
      <c r="E526" s="773"/>
    </row>
    <row r="527" spans="1:5" s="772" customFormat="1">
      <c r="A527" s="769"/>
      <c r="B527" s="782"/>
      <c r="C527" s="790"/>
      <c r="E527" s="773"/>
    </row>
    <row r="528" spans="1:5" s="772" customFormat="1">
      <c r="A528" s="769"/>
      <c r="B528" s="782"/>
      <c r="C528" s="790"/>
      <c r="E528" s="773"/>
    </row>
    <row r="529" spans="1:5" s="772" customFormat="1">
      <c r="A529" s="769"/>
      <c r="B529" s="782"/>
      <c r="C529" s="790"/>
      <c r="E529" s="773"/>
    </row>
    <row r="530" spans="1:5" s="772" customFormat="1">
      <c r="A530" s="769"/>
      <c r="B530" s="782"/>
      <c r="C530" s="790"/>
      <c r="E530" s="773"/>
    </row>
    <row r="531" spans="1:5" s="772" customFormat="1">
      <c r="A531" s="769"/>
      <c r="B531" s="782"/>
      <c r="C531" s="790"/>
      <c r="E531" s="773"/>
    </row>
    <row r="532" spans="1:5" s="772" customFormat="1">
      <c r="A532" s="769"/>
      <c r="B532" s="782"/>
      <c r="C532" s="790"/>
      <c r="E532" s="773"/>
    </row>
    <row r="533" spans="1:5" s="772" customFormat="1">
      <c r="A533" s="769"/>
      <c r="B533" s="782"/>
      <c r="C533" s="790"/>
      <c r="E533" s="773"/>
    </row>
    <row r="534" spans="1:5" s="772" customFormat="1">
      <c r="A534" s="769"/>
      <c r="B534" s="782"/>
      <c r="C534" s="790"/>
      <c r="E534" s="773"/>
    </row>
    <row r="535" spans="1:5" s="772" customFormat="1">
      <c r="A535" s="769"/>
      <c r="B535" s="782"/>
      <c r="C535" s="790"/>
      <c r="E535" s="773"/>
    </row>
    <row r="536" spans="1:5" s="772" customFormat="1">
      <c r="A536" s="769"/>
      <c r="B536" s="782"/>
      <c r="C536" s="790"/>
      <c r="E536" s="773"/>
    </row>
    <row r="537" spans="1:5" s="772" customFormat="1">
      <c r="A537" s="769"/>
      <c r="B537" s="782"/>
      <c r="C537" s="790"/>
      <c r="E537" s="773"/>
    </row>
    <row r="538" spans="1:5" s="772" customFormat="1">
      <c r="A538" s="769"/>
      <c r="B538" s="782"/>
      <c r="C538" s="790"/>
      <c r="E538" s="773"/>
    </row>
    <row r="539" spans="1:5" s="772" customFormat="1">
      <c r="A539" s="769"/>
      <c r="B539" s="782"/>
      <c r="C539" s="790"/>
      <c r="E539" s="773"/>
    </row>
    <row r="540" spans="1:5" s="772" customFormat="1">
      <c r="A540" s="769"/>
      <c r="B540" s="782"/>
      <c r="C540" s="790"/>
      <c r="E540" s="773"/>
    </row>
    <row r="541" spans="1:5" s="772" customFormat="1">
      <c r="A541" s="769"/>
      <c r="B541" s="782"/>
      <c r="C541" s="790"/>
      <c r="E541" s="773"/>
    </row>
    <row r="542" spans="1:5" s="772" customFormat="1">
      <c r="A542" s="769"/>
      <c r="B542" s="780"/>
      <c r="C542" s="790"/>
      <c r="E542" s="773"/>
    </row>
    <row r="543" spans="1:5" s="772" customFormat="1">
      <c r="A543" s="769"/>
      <c r="B543" s="791"/>
      <c r="C543" s="792"/>
      <c r="E543" s="773"/>
    </row>
    <row r="544" spans="1:5" s="772" customFormat="1">
      <c r="A544" s="769"/>
      <c r="B544" s="782"/>
      <c r="C544" s="790"/>
      <c r="E544" s="773"/>
    </row>
    <row r="545" spans="1:5" s="772" customFormat="1">
      <c r="A545" s="769"/>
      <c r="B545" s="791"/>
      <c r="C545" s="792"/>
      <c r="E545" s="773"/>
    </row>
    <row r="546" spans="1:5" s="772" customFormat="1">
      <c r="A546" s="769"/>
      <c r="B546" s="782"/>
      <c r="C546" s="790"/>
      <c r="E546" s="773"/>
    </row>
    <row r="547" spans="1:5" s="772" customFormat="1">
      <c r="A547" s="769"/>
      <c r="B547" s="791"/>
      <c r="C547" s="792"/>
      <c r="E547" s="773"/>
    </row>
    <row r="548" spans="1:5" s="772" customFormat="1">
      <c r="A548" s="769"/>
      <c r="B548" s="782"/>
      <c r="C548" s="790"/>
      <c r="E548" s="773"/>
    </row>
    <row r="549" spans="1:5" s="772" customFormat="1">
      <c r="A549" s="769"/>
      <c r="B549" s="791"/>
      <c r="C549" s="792"/>
      <c r="E549" s="773"/>
    </row>
    <row r="550" spans="1:5" s="772" customFormat="1">
      <c r="A550" s="769"/>
      <c r="B550" s="782"/>
      <c r="C550" s="790"/>
      <c r="E550" s="773"/>
    </row>
    <row r="551" spans="1:5" s="772" customFormat="1">
      <c r="A551" s="769"/>
      <c r="B551" s="782"/>
      <c r="C551" s="790"/>
      <c r="E551" s="773"/>
    </row>
    <row r="552" spans="1:5" s="772" customFormat="1">
      <c r="A552" s="769"/>
      <c r="B552" s="782"/>
      <c r="C552" s="790"/>
      <c r="E552" s="773"/>
    </row>
    <row r="553" spans="1:5" s="772" customFormat="1">
      <c r="A553" s="769"/>
      <c r="B553" s="782"/>
      <c r="C553" s="790"/>
      <c r="E553" s="773"/>
    </row>
    <row r="554" spans="1:5" s="772" customFormat="1">
      <c r="A554" s="769"/>
      <c r="B554" s="782"/>
      <c r="C554" s="790"/>
      <c r="E554" s="773"/>
    </row>
    <row r="555" spans="1:5" s="772" customFormat="1">
      <c r="A555" s="769"/>
      <c r="B555" s="782"/>
      <c r="C555" s="783"/>
      <c r="E555" s="773"/>
    </row>
    <row r="556" spans="1:5" s="772" customFormat="1">
      <c r="A556" s="796"/>
      <c r="B556" s="774"/>
      <c r="C556" s="775"/>
      <c r="E556" s="773"/>
    </row>
    <row r="557" spans="1:5" s="772" customFormat="1">
      <c r="A557" s="621"/>
      <c r="B557" s="791"/>
      <c r="C557" s="797"/>
      <c r="E557" s="773"/>
    </row>
    <row r="558" spans="1:5" s="772" customFormat="1">
      <c r="A558" s="621"/>
      <c r="B558" s="782"/>
      <c r="C558" s="783"/>
      <c r="E558" s="773"/>
    </row>
    <row r="559" spans="1:5" s="772" customFormat="1">
      <c r="A559" s="621"/>
      <c r="B559" s="780"/>
      <c r="C559" s="783"/>
      <c r="E559" s="773"/>
    </row>
    <row r="560" spans="1:5" s="772" customFormat="1">
      <c r="A560" s="621"/>
      <c r="B560" s="791"/>
      <c r="C560" s="797"/>
      <c r="E560" s="773"/>
    </row>
    <row r="561" spans="1:5" s="772" customFormat="1">
      <c r="A561" s="621"/>
      <c r="B561" s="782"/>
      <c r="C561" s="783"/>
      <c r="E561" s="773"/>
    </row>
    <row r="562" spans="1:5" s="772" customFormat="1">
      <c r="A562" s="621"/>
      <c r="B562" s="782"/>
      <c r="C562" s="783"/>
      <c r="E562" s="773"/>
    </row>
    <row r="563" spans="1:5" s="772" customFormat="1">
      <c r="A563" s="621"/>
      <c r="B563" s="782"/>
      <c r="C563" s="783"/>
      <c r="E563" s="773"/>
    </row>
    <row r="564" spans="1:5" s="772" customFormat="1">
      <c r="A564" s="621"/>
      <c r="B564" s="791"/>
      <c r="C564" s="797"/>
      <c r="E564" s="773"/>
    </row>
    <row r="565" spans="1:5" s="772" customFormat="1">
      <c r="A565" s="621"/>
      <c r="B565" s="782"/>
      <c r="C565" s="783"/>
      <c r="E565" s="773"/>
    </row>
    <row r="566" spans="1:5" s="772" customFormat="1">
      <c r="A566" s="621"/>
      <c r="B566" s="782"/>
      <c r="C566" s="783"/>
      <c r="E566" s="773"/>
    </row>
    <row r="567" spans="1:5" s="772" customFormat="1">
      <c r="A567" s="621"/>
      <c r="B567" s="791"/>
      <c r="C567" s="797"/>
      <c r="E567" s="773"/>
    </row>
    <row r="568" spans="1:5" s="772" customFormat="1">
      <c r="A568" s="621"/>
      <c r="B568" s="782"/>
      <c r="C568" s="783"/>
      <c r="E568" s="773"/>
    </row>
    <row r="569" spans="1:5" s="772" customFormat="1">
      <c r="A569" s="621"/>
      <c r="B569" s="791"/>
      <c r="C569" s="797"/>
      <c r="E569" s="773"/>
    </row>
    <row r="570" spans="1:5" s="772" customFormat="1">
      <c r="A570" s="621"/>
      <c r="B570" s="782"/>
      <c r="C570" s="783"/>
      <c r="E570" s="773"/>
    </row>
    <row r="571" spans="1:5" s="772" customFormat="1" ht="14.25">
      <c r="A571" s="769"/>
      <c r="B571" s="793"/>
      <c r="C571" s="790"/>
      <c r="E571" s="773"/>
    </row>
    <row r="572" spans="1:5" s="772" customFormat="1">
      <c r="A572" s="769"/>
      <c r="B572" s="780"/>
      <c r="C572" s="797"/>
      <c r="E572" s="773"/>
    </row>
    <row r="573" spans="1:5" s="772" customFormat="1">
      <c r="A573" s="769"/>
      <c r="B573" s="791"/>
      <c r="C573" s="797"/>
      <c r="E573" s="773"/>
    </row>
    <row r="574" spans="1:5" s="772" customFormat="1">
      <c r="A574" s="769"/>
      <c r="B574" s="782"/>
      <c r="C574" s="783"/>
      <c r="E574" s="773"/>
    </row>
    <row r="575" spans="1:5" s="772" customFormat="1">
      <c r="A575" s="769"/>
      <c r="B575" s="782"/>
      <c r="C575" s="783"/>
      <c r="E575" s="773"/>
    </row>
    <row r="576" spans="1:5" s="772" customFormat="1">
      <c r="A576" s="769"/>
      <c r="B576" s="782"/>
      <c r="C576" s="783"/>
      <c r="E576" s="773"/>
    </row>
    <row r="577" spans="1:5" s="772" customFormat="1">
      <c r="A577" s="769"/>
      <c r="B577" s="782"/>
      <c r="C577" s="783"/>
      <c r="E577" s="773"/>
    </row>
    <row r="578" spans="1:5" s="772" customFormat="1">
      <c r="A578" s="769"/>
      <c r="B578" s="782"/>
      <c r="C578" s="783"/>
      <c r="E578" s="773"/>
    </row>
    <row r="579" spans="1:5" s="772" customFormat="1">
      <c r="A579" s="769"/>
      <c r="B579" s="782"/>
      <c r="C579" s="783"/>
      <c r="E579" s="773"/>
    </row>
    <row r="580" spans="1:5" s="772" customFormat="1">
      <c r="A580" s="769"/>
      <c r="B580" s="782"/>
      <c r="C580" s="783"/>
      <c r="E580" s="773"/>
    </row>
    <row r="581" spans="1:5" s="772" customFormat="1">
      <c r="A581" s="769"/>
      <c r="B581" s="782"/>
      <c r="C581" s="783"/>
      <c r="E581" s="773"/>
    </row>
    <row r="582" spans="1:5" s="772" customFormat="1">
      <c r="A582" s="769"/>
      <c r="B582" s="782"/>
      <c r="C582" s="783"/>
      <c r="E582" s="773"/>
    </row>
    <row r="583" spans="1:5" s="772" customFormat="1">
      <c r="A583" s="769"/>
      <c r="B583" s="782"/>
      <c r="C583" s="783"/>
      <c r="E583" s="773"/>
    </row>
    <row r="584" spans="1:5" s="772" customFormat="1">
      <c r="A584" s="769"/>
      <c r="B584" s="782"/>
      <c r="C584" s="783"/>
      <c r="E584" s="773"/>
    </row>
    <row r="585" spans="1:5" s="772" customFormat="1">
      <c r="A585" s="769"/>
      <c r="B585" s="782"/>
      <c r="C585" s="783"/>
      <c r="E585" s="773"/>
    </row>
    <row r="586" spans="1:5" s="772" customFormat="1">
      <c r="A586" s="769"/>
      <c r="B586" s="782"/>
      <c r="C586" s="783"/>
      <c r="E586" s="773"/>
    </row>
    <row r="587" spans="1:5" s="772" customFormat="1">
      <c r="A587" s="769"/>
      <c r="B587" s="791"/>
      <c r="C587" s="797"/>
      <c r="E587" s="773"/>
    </row>
    <row r="588" spans="1:5" s="772" customFormat="1" ht="25.5" customHeight="1">
      <c r="A588" s="769"/>
      <c r="B588" s="782"/>
      <c r="C588" s="783"/>
      <c r="E588" s="773"/>
    </row>
    <row r="589" spans="1:5" s="772" customFormat="1">
      <c r="A589" s="769"/>
      <c r="B589" s="782"/>
      <c r="C589" s="783"/>
      <c r="E589" s="773"/>
    </row>
    <row r="590" spans="1:5" s="772" customFormat="1">
      <c r="A590" s="769"/>
      <c r="B590" s="782"/>
      <c r="C590" s="783"/>
      <c r="E590" s="773"/>
    </row>
    <row r="591" spans="1:5" s="772" customFormat="1">
      <c r="A591" s="769"/>
      <c r="B591" s="782"/>
      <c r="C591" s="783"/>
      <c r="E591" s="773"/>
    </row>
    <row r="592" spans="1:5" s="772" customFormat="1">
      <c r="A592" s="769"/>
      <c r="B592" s="782"/>
      <c r="C592" s="783"/>
      <c r="E592" s="773"/>
    </row>
    <row r="593" spans="1:5" s="772" customFormat="1" ht="30.75" customHeight="1">
      <c r="A593" s="769"/>
      <c r="B593" s="782"/>
      <c r="C593" s="783"/>
      <c r="E593" s="773"/>
    </row>
    <row r="594" spans="1:5" s="772" customFormat="1">
      <c r="A594" s="769"/>
      <c r="B594" s="782"/>
      <c r="C594" s="783"/>
      <c r="E594" s="773"/>
    </row>
    <row r="595" spans="1:5" s="772" customFormat="1">
      <c r="A595" s="769"/>
      <c r="B595" s="782"/>
      <c r="C595" s="783"/>
      <c r="E595" s="773"/>
    </row>
    <row r="596" spans="1:5" s="772" customFormat="1">
      <c r="A596" s="769"/>
      <c r="B596" s="782"/>
      <c r="C596" s="783"/>
      <c r="E596" s="773"/>
    </row>
    <row r="597" spans="1:5" s="772" customFormat="1">
      <c r="A597" s="769"/>
      <c r="B597" s="782"/>
      <c r="C597" s="783"/>
      <c r="E597" s="773"/>
    </row>
    <row r="598" spans="1:5" s="772" customFormat="1">
      <c r="A598" s="769"/>
      <c r="B598" s="782"/>
      <c r="C598" s="783"/>
      <c r="E598" s="773"/>
    </row>
    <row r="599" spans="1:5" s="772" customFormat="1" ht="15" customHeight="1">
      <c r="A599" s="769"/>
      <c r="B599" s="782"/>
      <c r="C599" s="783"/>
      <c r="E599" s="773"/>
    </row>
    <row r="600" spans="1:5" s="772" customFormat="1" ht="15" customHeight="1">
      <c r="A600" s="769"/>
      <c r="B600" s="782"/>
      <c r="C600" s="783"/>
      <c r="E600" s="773"/>
    </row>
    <row r="601" spans="1:5" s="772" customFormat="1" ht="15" customHeight="1">
      <c r="A601" s="769"/>
      <c r="B601" s="782"/>
      <c r="C601" s="783"/>
      <c r="E601" s="773"/>
    </row>
    <row r="602" spans="1:5" s="772" customFormat="1" ht="15" customHeight="1">
      <c r="A602" s="769"/>
      <c r="B602" s="782"/>
      <c r="C602" s="783"/>
      <c r="E602" s="773"/>
    </row>
    <row r="603" spans="1:5" s="772" customFormat="1" ht="15" customHeight="1">
      <c r="A603" s="769"/>
      <c r="B603" s="780"/>
      <c r="C603" s="797"/>
      <c r="E603" s="773"/>
    </row>
    <row r="604" spans="1:5" s="772" customFormat="1" ht="15" customHeight="1">
      <c r="A604" s="769"/>
      <c r="B604" s="791"/>
      <c r="C604" s="797"/>
      <c r="E604" s="773"/>
    </row>
    <row r="605" spans="1:5" s="772" customFormat="1" ht="15" customHeight="1">
      <c r="A605" s="621"/>
      <c r="B605" s="782"/>
      <c r="C605" s="783"/>
      <c r="E605" s="773"/>
    </row>
    <row r="606" spans="1:5" s="772" customFormat="1" ht="15" customHeight="1">
      <c r="A606" s="769"/>
      <c r="B606" s="782"/>
      <c r="C606" s="783"/>
      <c r="E606" s="773"/>
    </row>
    <row r="607" spans="1:5" s="772" customFormat="1" ht="15" customHeight="1">
      <c r="A607" s="621"/>
      <c r="B607" s="782"/>
      <c r="C607" s="783"/>
      <c r="E607" s="773"/>
    </row>
    <row r="608" spans="1:5" s="772" customFormat="1" ht="15" customHeight="1">
      <c r="A608" s="769"/>
      <c r="B608" s="782"/>
      <c r="C608" s="783"/>
      <c r="E608" s="773"/>
    </row>
    <row r="609" spans="1:5" s="772" customFormat="1" ht="15" customHeight="1">
      <c r="A609" s="621"/>
      <c r="B609" s="782"/>
      <c r="C609" s="783"/>
      <c r="E609" s="773"/>
    </row>
    <row r="610" spans="1:5" s="772" customFormat="1" ht="15" customHeight="1">
      <c r="A610" s="769"/>
      <c r="B610" s="782"/>
      <c r="C610" s="783"/>
      <c r="E610" s="773"/>
    </row>
    <row r="611" spans="1:5" s="772" customFormat="1" ht="15" customHeight="1">
      <c r="A611" s="621"/>
      <c r="B611" s="782"/>
      <c r="C611" s="783"/>
      <c r="E611" s="773"/>
    </row>
    <row r="612" spans="1:5" s="772" customFormat="1" ht="15" customHeight="1">
      <c r="A612" s="769"/>
      <c r="B612" s="782"/>
      <c r="C612" s="783"/>
      <c r="E612" s="773"/>
    </row>
    <row r="613" spans="1:5" s="772" customFormat="1" ht="15" customHeight="1">
      <c r="A613" s="621"/>
      <c r="B613" s="782"/>
      <c r="C613" s="783"/>
      <c r="E613" s="773"/>
    </row>
    <row r="614" spans="1:5" s="772" customFormat="1" ht="15" customHeight="1">
      <c r="A614" s="769"/>
      <c r="B614" s="782"/>
      <c r="C614" s="783"/>
      <c r="E614" s="773"/>
    </row>
    <row r="615" spans="1:5" s="772" customFormat="1" ht="15" customHeight="1">
      <c r="A615" s="621"/>
      <c r="B615" s="782"/>
      <c r="C615" s="783"/>
      <c r="E615" s="773"/>
    </row>
    <row r="616" spans="1:5" s="772" customFormat="1" ht="15" customHeight="1">
      <c r="A616" s="769"/>
      <c r="B616" s="782"/>
      <c r="C616" s="783"/>
      <c r="E616" s="773"/>
    </row>
    <row r="617" spans="1:5" s="772" customFormat="1" ht="15" customHeight="1">
      <c r="A617" s="621"/>
      <c r="B617" s="782"/>
      <c r="C617" s="783"/>
      <c r="E617" s="773"/>
    </row>
    <row r="618" spans="1:5" s="772" customFormat="1" ht="15" customHeight="1">
      <c r="A618" s="769"/>
      <c r="B618" s="782"/>
      <c r="C618" s="783"/>
      <c r="E618" s="773"/>
    </row>
    <row r="619" spans="1:5" s="772" customFormat="1" ht="15" customHeight="1">
      <c r="A619" s="621"/>
      <c r="B619" s="782"/>
      <c r="C619" s="783"/>
      <c r="E619" s="773"/>
    </row>
    <row r="620" spans="1:5" s="772" customFormat="1" ht="15" customHeight="1">
      <c r="A620" s="769"/>
      <c r="B620" s="782"/>
      <c r="C620" s="783"/>
      <c r="E620" s="773"/>
    </row>
    <row r="621" spans="1:5" s="772" customFormat="1" ht="15" customHeight="1">
      <c r="A621" s="621"/>
      <c r="B621" s="782"/>
      <c r="C621" s="783"/>
      <c r="E621" s="773"/>
    </row>
    <row r="622" spans="1:5" s="772" customFormat="1" ht="15" customHeight="1">
      <c r="A622" s="769"/>
      <c r="B622" s="782"/>
      <c r="C622" s="783"/>
      <c r="E622" s="773"/>
    </row>
    <row r="623" spans="1:5" s="772" customFormat="1" ht="15" customHeight="1">
      <c r="A623" s="621"/>
      <c r="B623" s="782"/>
      <c r="C623" s="783"/>
      <c r="E623" s="773"/>
    </row>
    <row r="624" spans="1:5" s="772" customFormat="1" ht="15" customHeight="1">
      <c r="A624" s="621"/>
      <c r="B624" s="791"/>
      <c r="C624" s="797"/>
      <c r="E624" s="773"/>
    </row>
    <row r="625" spans="1:5" s="772" customFormat="1" ht="15" customHeight="1">
      <c r="A625" s="621"/>
      <c r="B625" s="782"/>
      <c r="C625" s="783"/>
      <c r="E625" s="773"/>
    </row>
    <row r="626" spans="1:5" s="772" customFormat="1" ht="15" customHeight="1">
      <c r="A626" s="621"/>
      <c r="B626" s="782"/>
      <c r="C626" s="783"/>
      <c r="E626" s="773"/>
    </row>
    <row r="627" spans="1:5" s="772" customFormat="1" ht="15" customHeight="1">
      <c r="A627" s="621"/>
      <c r="B627" s="782"/>
      <c r="C627" s="783"/>
      <c r="E627" s="773"/>
    </row>
    <row r="628" spans="1:5" s="772" customFormat="1" ht="15" customHeight="1">
      <c r="A628" s="621"/>
      <c r="B628" s="782"/>
      <c r="C628" s="783"/>
      <c r="E628" s="773"/>
    </row>
    <row r="629" spans="1:5" s="772" customFormat="1" ht="15" customHeight="1">
      <c r="A629" s="621"/>
      <c r="B629" s="782"/>
      <c r="C629" s="783"/>
      <c r="E629" s="773"/>
    </row>
    <row r="630" spans="1:5" s="772" customFormat="1" ht="15" customHeight="1">
      <c r="A630" s="621"/>
      <c r="B630" s="782"/>
      <c r="C630" s="783"/>
      <c r="E630" s="773"/>
    </row>
    <row r="631" spans="1:5" s="772" customFormat="1" ht="15" customHeight="1">
      <c r="A631" s="769"/>
      <c r="B631" s="798"/>
      <c r="C631" s="771"/>
      <c r="E631" s="773"/>
    </row>
    <row r="632" spans="1:5" s="772" customFormat="1" ht="15" customHeight="1">
      <c r="C632" s="799"/>
    </row>
    <row r="633" spans="1:5" s="772" customFormat="1" ht="15" customHeight="1">
      <c r="C633" s="799"/>
    </row>
    <row r="634" spans="1:5" s="772" customFormat="1" ht="15" customHeight="1">
      <c r="C634" s="799"/>
    </row>
    <row r="635" spans="1:5" s="772" customFormat="1" ht="15" customHeight="1">
      <c r="C635" s="799"/>
    </row>
    <row r="636" spans="1:5" s="772" customFormat="1" ht="15" customHeight="1">
      <c r="C636" s="799"/>
    </row>
    <row r="637" spans="1:5" s="772" customFormat="1" ht="15" customHeight="1">
      <c r="C637" s="799"/>
    </row>
    <row r="638" spans="1:5" s="772" customFormat="1" ht="15" customHeight="1">
      <c r="C638" s="799"/>
    </row>
    <row r="639" spans="1:5" s="772" customFormat="1" ht="15" customHeight="1">
      <c r="C639" s="799"/>
    </row>
    <row r="640" spans="1:5" s="772" customFormat="1" ht="15" customHeight="1">
      <c r="C640" s="799"/>
    </row>
    <row r="641" spans="3:3" s="772" customFormat="1" ht="15" customHeight="1">
      <c r="C641" s="799"/>
    </row>
    <row r="642" spans="3:3" s="772" customFormat="1" ht="15" customHeight="1">
      <c r="C642" s="799"/>
    </row>
    <row r="643" spans="3:3" s="772" customFormat="1" ht="15" customHeight="1">
      <c r="C643" s="799"/>
    </row>
    <row r="644" spans="3:3" s="772" customFormat="1" ht="15" customHeight="1">
      <c r="C644" s="799"/>
    </row>
    <row r="645" spans="3:3" s="772" customFormat="1" ht="15" customHeight="1">
      <c r="C645" s="799"/>
    </row>
    <row r="646" spans="3:3" s="772" customFormat="1" ht="15" customHeight="1">
      <c r="C646" s="799"/>
    </row>
    <row r="647" spans="3:3" s="772" customFormat="1" ht="15" customHeight="1">
      <c r="C647" s="799"/>
    </row>
    <row r="648" spans="3:3" s="772" customFormat="1" ht="15" customHeight="1">
      <c r="C648" s="799"/>
    </row>
    <row r="649" spans="3:3" s="772" customFormat="1" ht="15" customHeight="1">
      <c r="C649" s="799"/>
    </row>
    <row r="650" spans="3:3" s="772" customFormat="1" ht="15" customHeight="1">
      <c r="C650" s="799"/>
    </row>
    <row r="651" spans="3:3" s="772" customFormat="1" ht="15" customHeight="1">
      <c r="C651" s="799"/>
    </row>
    <row r="652" spans="3:3" s="772" customFormat="1" ht="15" customHeight="1">
      <c r="C652" s="799"/>
    </row>
    <row r="653" spans="3:3" s="772" customFormat="1" ht="15" customHeight="1">
      <c r="C653" s="799"/>
    </row>
    <row r="654" spans="3:3" s="772" customFormat="1" ht="15" customHeight="1">
      <c r="C654" s="799"/>
    </row>
    <row r="655" spans="3:3" s="772" customFormat="1" ht="15" customHeight="1">
      <c r="C655" s="799"/>
    </row>
    <row r="656" spans="3:3" s="772" customFormat="1" ht="15" customHeight="1">
      <c r="C656" s="799"/>
    </row>
    <row r="657" spans="3:3" s="772" customFormat="1" ht="15" customHeight="1">
      <c r="C657" s="799"/>
    </row>
    <row r="658" spans="3:3" s="772" customFormat="1" ht="15" customHeight="1">
      <c r="C658" s="799"/>
    </row>
    <row r="659" spans="3:3" s="772" customFormat="1" ht="15" customHeight="1">
      <c r="C659" s="799"/>
    </row>
    <row r="660" spans="3:3" s="772" customFormat="1" ht="15" customHeight="1">
      <c r="C660" s="799"/>
    </row>
    <row r="661" spans="3:3" s="772" customFormat="1" ht="15" customHeight="1">
      <c r="C661" s="799"/>
    </row>
    <row r="662" spans="3:3" s="772" customFormat="1" ht="15" customHeight="1">
      <c r="C662" s="799"/>
    </row>
    <row r="663" spans="3:3" s="772" customFormat="1" ht="15" customHeight="1">
      <c r="C663" s="799"/>
    </row>
    <row r="664" spans="3:3" s="772" customFormat="1" ht="15" customHeight="1">
      <c r="C664" s="799"/>
    </row>
    <row r="665" spans="3:3" s="772" customFormat="1" ht="15" customHeight="1">
      <c r="C665" s="799"/>
    </row>
    <row r="666" spans="3:3" s="772" customFormat="1" ht="15" customHeight="1">
      <c r="C666" s="799"/>
    </row>
    <row r="667" spans="3:3" s="772" customFormat="1" ht="15" customHeight="1">
      <c r="C667" s="799"/>
    </row>
    <row r="668" spans="3:3" s="772" customFormat="1" ht="15" customHeight="1">
      <c r="C668" s="799"/>
    </row>
    <row r="669" spans="3:3" s="772" customFormat="1" ht="15" customHeight="1">
      <c r="C669" s="799"/>
    </row>
    <row r="670" spans="3:3" s="772" customFormat="1" ht="15" customHeight="1">
      <c r="C670" s="799"/>
    </row>
    <row r="671" spans="3:3" s="772" customFormat="1" ht="15" customHeight="1">
      <c r="C671" s="799"/>
    </row>
    <row r="672" spans="3:3" s="772" customFormat="1" ht="15" customHeight="1">
      <c r="C672" s="799"/>
    </row>
    <row r="673" spans="3:3" s="772" customFormat="1" ht="15" customHeight="1">
      <c r="C673" s="799"/>
    </row>
    <row r="674" spans="3:3" s="772" customFormat="1" ht="15" customHeight="1">
      <c r="C674" s="799"/>
    </row>
    <row r="675" spans="3:3" s="772" customFormat="1" ht="15" customHeight="1">
      <c r="C675" s="799"/>
    </row>
    <row r="676" spans="3:3" s="772" customFormat="1" ht="15" customHeight="1">
      <c r="C676" s="799"/>
    </row>
    <row r="677" spans="3:3" s="772" customFormat="1" ht="15" customHeight="1">
      <c r="C677" s="799"/>
    </row>
    <row r="678" spans="3:3" s="772" customFormat="1" ht="15" customHeight="1">
      <c r="C678" s="799"/>
    </row>
    <row r="679" spans="3:3" s="772" customFormat="1" ht="15" customHeight="1">
      <c r="C679" s="799"/>
    </row>
    <row r="680" spans="3:3" s="772" customFormat="1" ht="15" customHeight="1">
      <c r="C680" s="799"/>
    </row>
    <row r="681" spans="3:3" s="772" customFormat="1" ht="15" customHeight="1">
      <c r="C681" s="799"/>
    </row>
    <row r="682" spans="3:3" s="772" customFormat="1" ht="15" customHeight="1">
      <c r="C682" s="799"/>
    </row>
    <row r="683" spans="3:3" s="772" customFormat="1" ht="15" customHeight="1">
      <c r="C683" s="799"/>
    </row>
    <row r="684" spans="3:3" s="772" customFormat="1" ht="15" customHeight="1">
      <c r="C684" s="799"/>
    </row>
    <row r="685" spans="3:3" s="772" customFormat="1" ht="15" customHeight="1">
      <c r="C685" s="799"/>
    </row>
    <row r="686" spans="3:3" s="772" customFormat="1" ht="15" customHeight="1">
      <c r="C686" s="799"/>
    </row>
    <row r="687" spans="3:3" s="772" customFormat="1" ht="15" customHeight="1">
      <c r="C687" s="799"/>
    </row>
    <row r="688" spans="3:3" s="772" customFormat="1" ht="15" customHeight="1">
      <c r="C688" s="799"/>
    </row>
    <row r="689" spans="3:3" s="772" customFormat="1" ht="15" customHeight="1">
      <c r="C689" s="799"/>
    </row>
    <row r="690" spans="3:3" s="772" customFormat="1" ht="15" customHeight="1">
      <c r="C690" s="799"/>
    </row>
    <row r="691" spans="3:3" s="772" customFormat="1" ht="15" customHeight="1">
      <c r="C691" s="799"/>
    </row>
    <row r="692" spans="3:3" s="772" customFormat="1" ht="15" customHeight="1">
      <c r="C692" s="799"/>
    </row>
    <row r="693" spans="3:3" s="772" customFormat="1" ht="15" customHeight="1">
      <c r="C693" s="799"/>
    </row>
    <row r="694" spans="3:3" s="772" customFormat="1" ht="15" customHeight="1">
      <c r="C694" s="799"/>
    </row>
    <row r="695" spans="3:3" s="772" customFormat="1" ht="15" customHeight="1">
      <c r="C695" s="799"/>
    </row>
    <row r="696" spans="3:3" s="772" customFormat="1" ht="15" customHeight="1">
      <c r="C696" s="799"/>
    </row>
    <row r="697" spans="3:3" s="772" customFormat="1" ht="15" customHeight="1">
      <c r="C697" s="799"/>
    </row>
    <row r="698" spans="3:3" s="772" customFormat="1" ht="15" customHeight="1">
      <c r="C698" s="799"/>
    </row>
    <row r="699" spans="3:3" s="772" customFormat="1" ht="15" customHeight="1">
      <c r="C699" s="799"/>
    </row>
    <row r="700" spans="3:3" s="772" customFormat="1" ht="15" customHeight="1">
      <c r="C700" s="799"/>
    </row>
    <row r="701" spans="3:3" s="772" customFormat="1" ht="15" customHeight="1">
      <c r="C701" s="799"/>
    </row>
    <row r="702" spans="3:3" s="772" customFormat="1" ht="15" customHeight="1">
      <c r="C702" s="799"/>
    </row>
    <row r="703" spans="3:3" s="772" customFormat="1" ht="15" customHeight="1">
      <c r="C703" s="799"/>
    </row>
    <row r="704" spans="3:3" s="772" customFormat="1" ht="15" customHeight="1">
      <c r="C704" s="799"/>
    </row>
    <row r="705" spans="3:3" s="772" customFormat="1" ht="15" customHeight="1">
      <c r="C705" s="799"/>
    </row>
    <row r="706" spans="3:3" s="772" customFormat="1" ht="15" customHeight="1">
      <c r="C706" s="799"/>
    </row>
    <row r="707" spans="3:3" s="772" customFormat="1" ht="15" customHeight="1">
      <c r="C707" s="799"/>
    </row>
    <row r="708" spans="3:3" s="772" customFormat="1" ht="15" customHeight="1">
      <c r="C708" s="799"/>
    </row>
    <row r="709" spans="3:3" s="772" customFormat="1" ht="15" customHeight="1">
      <c r="C709" s="799"/>
    </row>
    <row r="710" spans="3:3" s="772" customFormat="1" ht="15" customHeight="1">
      <c r="C710" s="799"/>
    </row>
    <row r="711" spans="3:3" s="772" customFormat="1" ht="15" customHeight="1">
      <c r="C711" s="799"/>
    </row>
    <row r="712" spans="3:3" s="772" customFormat="1" ht="15" customHeight="1">
      <c r="C712" s="799"/>
    </row>
    <row r="713" spans="3:3" s="772" customFormat="1" ht="15" customHeight="1">
      <c r="C713" s="799"/>
    </row>
    <row r="714" spans="3:3" s="772" customFormat="1" ht="15" customHeight="1">
      <c r="C714" s="799"/>
    </row>
    <row r="715" spans="3:3" s="772" customFormat="1" ht="15" customHeight="1">
      <c r="C715" s="799"/>
    </row>
    <row r="716" spans="3:3" s="772" customFormat="1" ht="15" customHeight="1">
      <c r="C716" s="799"/>
    </row>
    <row r="717" spans="3:3" s="772" customFormat="1" ht="15" customHeight="1">
      <c r="C717" s="799"/>
    </row>
    <row r="718" spans="3:3" s="772" customFormat="1">
      <c r="C718" s="799"/>
    </row>
    <row r="719" spans="3:3" s="772" customFormat="1">
      <c r="C719" s="799"/>
    </row>
    <row r="720" spans="3:3" s="772" customFormat="1">
      <c r="C720" s="799"/>
    </row>
    <row r="721" spans="3:3" s="772" customFormat="1">
      <c r="C721" s="799"/>
    </row>
    <row r="722" spans="3:3" s="772" customFormat="1">
      <c r="C722" s="799"/>
    </row>
    <row r="723" spans="3:3" s="772" customFormat="1">
      <c r="C723" s="799"/>
    </row>
    <row r="724" spans="3:3" s="772" customFormat="1">
      <c r="C724" s="799"/>
    </row>
    <row r="725" spans="3:3" s="772" customFormat="1">
      <c r="C725" s="799"/>
    </row>
    <row r="726" spans="3:3" s="772" customFormat="1">
      <c r="C726" s="799"/>
    </row>
    <row r="727" spans="3:3" s="772" customFormat="1">
      <c r="C727" s="799"/>
    </row>
    <row r="728" spans="3:3" s="772" customFormat="1">
      <c r="C728" s="799"/>
    </row>
    <row r="729" spans="3:3" s="772" customFormat="1">
      <c r="C729" s="799"/>
    </row>
    <row r="730" spans="3:3" s="772" customFormat="1">
      <c r="C730" s="799"/>
    </row>
    <row r="731" spans="3:3" s="772" customFormat="1">
      <c r="C731" s="799"/>
    </row>
    <row r="732" spans="3:3" s="772" customFormat="1">
      <c r="C732" s="799"/>
    </row>
    <row r="733" spans="3:3" s="772" customFormat="1">
      <c r="C733" s="799"/>
    </row>
    <row r="734" spans="3:3" s="772" customFormat="1">
      <c r="C734" s="799"/>
    </row>
    <row r="735" spans="3:3" s="772" customFormat="1">
      <c r="C735" s="799"/>
    </row>
    <row r="736" spans="3:3" s="772" customFormat="1">
      <c r="C736" s="799"/>
    </row>
    <row r="737" spans="3:3" s="772" customFormat="1">
      <c r="C737" s="799"/>
    </row>
    <row r="738" spans="3:3" s="772" customFormat="1">
      <c r="C738" s="799"/>
    </row>
    <row r="739" spans="3:3" s="772" customFormat="1">
      <c r="C739" s="799"/>
    </row>
    <row r="740" spans="3:3" s="772" customFormat="1">
      <c r="C740" s="799"/>
    </row>
    <row r="741" spans="3:3" s="772" customFormat="1">
      <c r="C741" s="799"/>
    </row>
    <row r="742" spans="3:3" s="772" customFormat="1">
      <c r="C742" s="799"/>
    </row>
    <row r="743" spans="3:3" s="772" customFormat="1">
      <c r="C743" s="799"/>
    </row>
    <row r="744" spans="3:3" s="772" customFormat="1">
      <c r="C744" s="799"/>
    </row>
    <row r="745" spans="3:3" s="772" customFormat="1">
      <c r="C745" s="799"/>
    </row>
    <row r="746" spans="3:3" s="772" customFormat="1">
      <c r="C746" s="799"/>
    </row>
    <row r="747" spans="3:3" s="772" customFormat="1">
      <c r="C747" s="799"/>
    </row>
    <row r="748" spans="3:3" s="772" customFormat="1">
      <c r="C748" s="799"/>
    </row>
    <row r="749" spans="3:3" s="772" customFormat="1">
      <c r="C749" s="799"/>
    </row>
    <row r="750" spans="3:3" s="772" customFormat="1">
      <c r="C750" s="799"/>
    </row>
    <row r="751" spans="3:3" s="772" customFormat="1">
      <c r="C751" s="799"/>
    </row>
    <row r="752" spans="3:3" s="772" customFormat="1">
      <c r="C752" s="799"/>
    </row>
    <row r="753" spans="3:3" s="772" customFormat="1">
      <c r="C753" s="799"/>
    </row>
    <row r="754" spans="3:3" s="772" customFormat="1">
      <c r="C754" s="799"/>
    </row>
    <row r="755" spans="3:3" s="772" customFormat="1">
      <c r="C755" s="799"/>
    </row>
    <row r="756" spans="3:3" s="772" customFormat="1">
      <c r="C756" s="799"/>
    </row>
    <row r="757" spans="3:3" s="772" customFormat="1">
      <c r="C757" s="799"/>
    </row>
    <row r="758" spans="3:3" s="772" customFormat="1">
      <c r="C758" s="799"/>
    </row>
    <row r="759" spans="3:3" s="772" customFormat="1">
      <c r="C759" s="799"/>
    </row>
    <row r="760" spans="3:3" s="772" customFormat="1">
      <c r="C760" s="799"/>
    </row>
    <row r="761" spans="3:3" s="772" customFormat="1">
      <c r="C761" s="799"/>
    </row>
    <row r="762" spans="3:3" s="772" customFormat="1">
      <c r="C762" s="799"/>
    </row>
    <row r="763" spans="3:3" s="772" customFormat="1">
      <c r="C763" s="799"/>
    </row>
    <row r="764" spans="3:3" s="772" customFormat="1">
      <c r="C764" s="799"/>
    </row>
    <row r="765" spans="3:3" s="772" customFormat="1">
      <c r="C765" s="799"/>
    </row>
    <row r="766" spans="3:3" s="772" customFormat="1">
      <c r="C766" s="799"/>
    </row>
    <row r="767" spans="3:3" s="772" customFormat="1">
      <c r="C767" s="799"/>
    </row>
    <row r="768" spans="3:3" s="772" customFormat="1">
      <c r="C768" s="799"/>
    </row>
    <row r="769" spans="3:3" s="772" customFormat="1">
      <c r="C769" s="799"/>
    </row>
    <row r="770" spans="3:3" s="772" customFormat="1">
      <c r="C770" s="799"/>
    </row>
    <row r="771" spans="3:3" s="772" customFormat="1">
      <c r="C771" s="799"/>
    </row>
    <row r="772" spans="3:3" s="772" customFormat="1">
      <c r="C772" s="799"/>
    </row>
    <row r="773" spans="3:3" s="772" customFormat="1">
      <c r="C773" s="799"/>
    </row>
    <row r="774" spans="3:3" s="772" customFormat="1">
      <c r="C774" s="799"/>
    </row>
    <row r="775" spans="3:3" s="772" customFormat="1">
      <c r="C775" s="799"/>
    </row>
    <row r="776" spans="3:3" s="772" customFormat="1">
      <c r="C776" s="799"/>
    </row>
    <row r="777" spans="3:3" s="772" customFormat="1">
      <c r="C777" s="799"/>
    </row>
    <row r="778" spans="3:3" s="772" customFormat="1">
      <c r="C778" s="799"/>
    </row>
    <row r="779" spans="3:3" s="772" customFormat="1">
      <c r="C779" s="799"/>
    </row>
    <row r="780" spans="3:3" s="772" customFormat="1">
      <c r="C780" s="799"/>
    </row>
    <row r="781" spans="3:3" s="772" customFormat="1">
      <c r="C781" s="799"/>
    </row>
    <row r="782" spans="3:3" s="772" customFormat="1">
      <c r="C782" s="799"/>
    </row>
    <row r="783" spans="3:3" s="772" customFormat="1">
      <c r="C783" s="799"/>
    </row>
    <row r="784" spans="3:3" s="772" customFormat="1">
      <c r="C784" s="799"/>
    </row>
    <row r="785" spans="3:3" s="772" customFormat="1">
      <c r="C785" s="799"/>
    </row>
    <row r="786" spans="3:3" s="772" customFormat="1">
      <c r="C786" s="799"/>
    </row>
    <row r="787" spans="3:3" s="772" customFormat="1">
      <c r="C787" s="799"/>
    </row>
    <row r="788" spans="3:3" s="772" customFormat="1">
      <c r="C788" s="799"/>
    </row>
    <row r="789" spans="3:3" s="772" customFormat="1">
      <c r="C789" s="799"/>
    </row>
    <row r="790" spans="3:3" s="772" customFormat="1">
      <c r="C790" s="799"/>
    </row>
    <row r="791" spans="3:3" s="772" customFormat="1">
      <c r="C791" s="799"/>
    </row>
    <row r="792" spans="3:3" s="772" customFormat="1">
      <c r="C792" s="799"/>
    </row>
    <row r="793" spans="3:3" s="772" customFormat="1">
      <c r="C793" s="799"/>
    </row>
    <row r="794" spans="3:3" s="772" customFormat="1">
      <c r="C794" s="799"/>
    </row>
    <row r="795" spans="3:3" s="772" customFormat="1">
      <c r="C795" s="799"/>
    </row>
    <row r="796" spans="3:3" s="772" customFormat="1">
      <c r="C796" s="799"/>
    </row>
    <row r="797" spans="3:3" s="772" customFormat="1">
      <c r="C797" s="799"/>
    </row>
    <row r="798" spans="3:3" s="772" customFormat="1">
      <c r="C798" s="799"/>
    </row>
    <row r="799" spans="3:3" s="772" customFormat="1">
      <c r="C799" s="799"/>
    </row>
    <row r="800" spans="3:3" s="772" customFormat="1">
      <c r="C800" s="799"/>
    </row>
    <row r="801" spans="3:3" s="772" customFormat="1">
      <c r="C801" s="799"/>
    </row>
    <row r="802" spans="3:3" s="772" customFormat="1">
      <c r="C802" s="799"/>
    </row>
    <row r="803" spans="3:3" s="772" customFormat="1">
      <c r="C803" s="799"/>
    </row>
    <row r="804" spans="3:3" s="772" customFormat="1">
      <c r="C804" s="799"/>
    </row>
    <row r="805" spans="3:3" s="772" customFormat="1">
      <c r="C805" s="799"/>
    </row>
    <row r="806" spans="3:3" s="772" customFormat="1">
      <c r="C806" s="799"/>
    </row>
    <row r="807" spans="3:3" s="772" customFormat="1">
      <c r="C807" s="799"/>
    </row>
    <row r="808" spans="3:3" s="772" customFormat="1">
      <c r="C808" s="799"/>
    </row>
    <row r="809" spans="3:3" s="772" customFormat="1">
      <c r="C809" s="799"/>
    </row>
    <row r="810" spans="3:3" s="772" customFormat="1">
      <c r="C810" s="799"/>
    </row>
    <row r="811" spans="3:3" s="772" customFormat="1">
      <c r="C811" s="799"/>
    </row>
    <row r="812" spans="3:3" s="772" customFormat="1">
      <c r="C812" s="799"/>
    </row>
    <row r="813" spans="3:3" s="772" customFormat="1">
      <c r="C813" s="799"/>
    </row>
    <row r="814" spans="3:3" s="772" customFormat="1">
      <c r="C814" s="799"/>
    </row>
    <row r="815" spans="3:3" s="772" customFormat="1">
      <c r="C815" s="799"/>
    </row>
    <row r="816" spans="3:3" s="772" customFormat="1">
      <c r="C816" s="799"/>
    </row>
    <row r="817" spans="3:3" s="772" customFormat="1">
      <c r="C817" s="799"/>
    </row>
    <row r="818" spans="3:3" s="772" customFormat="1">
      <c r="C818" s="799"/>
    </row>
    <row r="819" spans="3:3" s="772" customFormat="1">
      <c r="C819" s="799"/>
    </row>
    <row r="820" spans="3:3" s="772" customFormat="1">
      <c r="C820" s="799"/>
    </row>
    <row r="821" spans="3:3" s="772" customFormat="1">
      <c r="C821" s="799"/>
    </row>
    <row r="822" spans="3:3" s="772" customFormat="1">
      <c r="C822" s="799"/>
    </row>
    <row r="823" spans="3:3" s="772" customFormat="1">
      <c r="C823" s="799"/>
    </row>
    <row r="824" spans="3:3" s="772" customFormat="1">
      <c r="C824" s="799"/>
    </row>
    <row r="825" spans="3:3" s="772" customFormat="1">
      <c r="C825" s="799"/>
    </row>
    <row r="826" spans="3:3" s="772" customFormat="1">
      <c r="C826" s="799"/>
    </row>
    <row r="827" spans="3:3" s="772" customFormat="1">
      <c r="C827" s="799"/>
    </row>
    <row r="828" spans="3:3" s="772" customFormat="1">
      <c r="C828" s="799"/>
    </row>
    <row r="829" spans="3:3" s="772" customFormat="1">
      <c r="C829" s="799"/>
    </row>
    <row r="830" spans="3:3" s="772" customFormat="1">
      <c r="C830" s="799"/>
    </row>
    <row r="831" spans="3:3" s="772" customFormat="1">
      <c r="C831" s="799"/>
    </row>
    <row r="832" spans="3:3" s="772" customFormat="1">
      <c r="C832" s="799"/>
    </row>
    <row r="833" spans="3:3" s="772" customFormat="1">
      <c r="C833" s="799"/>
    </row>
    <row r="834" spans="3:3" s="772" customFormat="1">
      <c r="C834" s="799"/>
    </row>
    <row r="835" spans="3:3" s="772" customFormat="1">
      <c r="C835" s="799"/>
    </row>
    <row r="836" spans="3:3" s="772" customFormat="1">
      <c r="C836" s="799"/>
    </row>
    <row r="837" spans="3:3" s="772" customFormat="1">
      <c r="C837" s="799"/>
    </row>
    <row r="838" spans="3:3" s="772" customFormat="1">
      <c r="C838" s="799"/>
    </row>
    <row r="839" spans="3:3" s="772" customFormat="1">
      <c r="C839" s="799"/>
    </row>
    <row r="840" spans="3:3" s="772" customFormat="1">
      <c r="C840" s="799"/>
    </row>
    <row r="841" spans="3:3" s="772" customFormat="1">
      <c r="C841" s="799"/>
    </row>
    <row r="842" spans="3:3" s="772" customFormat="1">
      <c r="C842" s="799"/>
    </row>
    <row r="843" spans="3:3" s="772" customFormat="1">
      <c r="C843" s="799"/>
    </row>
    <row r="844" spans="3:3" s="772" customFormat="1">
      <c r="C844" s="799"/>
    </row>
    <row r="845" spans="3:3" s="772" customFormat="1">
      <c r="C845" s="799"/>
    </row>
    <row r="846" spans="3:3" s="772" customFormat="1">
      <c r="C846" s="799"/>
    </row>
    <row r="847" spans="3:3" s="772" customFormat="1">
      <c r="C847" s="799"/>
    </row>
    <row r="848" spans="3:3" s="772" customFormat="1">
      <c r="C848" s="799"/>
    </row>
    <row r="849" spans="3:3" s="772" customFormat="1">
      <c r="C849" s="799"/>
    </row>
    <row r="850" spans="3:3" s="772" customFormat="1">
      <c r="C850" s="799"/>
    </row>
    <row r="851" spans="3:3" s="772" customFormat="1">
      <c r="C851" s="799"/>
    </row>
    <row r="852" spans="3:3" s="772" customFormat="1">
      <c r="C852" s="799"/>
    </row>
    <row r="853" spans="3:3" s="772" customFormat="1">
      <c r="C853" s="799"/>
    </row>
    <row r="854" spans="3:3" s="772" customFormat="1">
      <c r="C854" s="799"/>
    </row>
    <row r="855" spans="3:3" s="772" customFormat="1">
      <c r="C855" s="799"/>
    </row>
    <row r="856" spans="3:3" s="772" customFormat="1">
      <c r="C856" s="799"/>
    </row>
    <row r="857" spans="3:3" s="772" customFormat="1">
      <c r="C857" s="799"/>
    </row>
    <row r="858" spans="3:3" s="772" customFormat="1">
      <c r="C858" s="799"/>
    </row>
    <row r="859" spans="3:3" s="772" customFormat="1">
      <c r="C859" s="799"/>
    </row>
    <row r="860" spans="3:3" s="772" customFormat="1">
      <c r="C860" s="799"/>
    </row>
    <row r="861" spans="3:3" s="772" customFormat="1">
      <c r="C861" s="799"/>
    </row>
    <row r="862" spans="3:3" s="772" customFormat="1">
      <c r="C862" s="799"/>
    </row>
    <row r="863" spans="3:3" s="772" customFormat="1">
      <c r="C863" s="799"/>
    </row>
    <row r="864" spans="3:3" s="772" customFormat="1">
      <c r="C864" s="799"/>
    </row>
    <row r="865" spans="3:3" s="772" customFormat="1">
      <c r="C865" s="799"/>
    </row>
    <row r="866" spans="3:3" s="772" customFormat="1">
      <c r="C866" s="799"/>
    </row>
    <row r="867" spans="3:3" s="772" customFormat="1">
      <c r="C867" s="799"/>
    </row>
    <row r="868" spans="3:3" s="772" customFormat="1">
      <c r="C868" s="799"/>
    </row>
    <row r="869" spans="3:3" s="772" customFormat="1">
      <c r="C869" s="799"/>
    </row>
    <row r="870" spans="3:3" s="772" customFormat="1">
      <c r="C870" s="799"/>
    </row>
    <row r="871" spans="3:3" s="772" customFormat="1">
      <c r="C871" s="799"/>
    </row>
    <row r="872" spans="3:3" s="772" customFormat="1">
      <c r="C872" s="799"/>
    </row>
    <row r="873" spans="3:3" s="772" customFormat="1">
      <c r="C873" s="799"/>
    </row>
    <row r="874" spans="3:3" s="772" customFormat="1">
      <c r="C874" s="799"/>
    </row>
    <row r="875" spans="3:3" s="772" customFormat="1">
      <c r="C875" s="799"/>
    </row>
    <row r="876" spans="3:3" s="772" customFormat="1">
      <c r="C876" s="799"/>
    </row>
    <row r="877" spans="3:3" s="772" customFormat="1">
      <c r="C877" s="799"/>
    </row>
    <row r="878" spans="3:3" s="772" customFormat="1">
      <c r="C878" s="799"/>
    </row>
    <row r="879" spans="3:3" s="772" customFormat="1">
      <c r="C879" s="799"/>
    </row>
    <row r="880" spans="3:3" s="772" customFormat="1">
      <c r="C880" s="799"/>
    </row>
    <row r="881" spans="3:3" s="772" customFormat="1">
      <c r="C881" s="799"/>
    </row>
    <row r="882" spans="3:3" s="772" customFormat="1">
      <c r="C882" s="799"/>
    </row>
    <row r="883" spans="3:3" s="772" customFormat="1">
      <c r="C883" s="799"/>
    </row>
    <row r="884" spans="3:3" s="772" customFormat="1">
      <c r="C884" s="799"/>
    </row>
    <row r="885" spans="3:3" s="772" customFormat="1">
      <c r="C885" s="799"/>
    </row>
    <row r="886" spans="3:3" s="772" customFormat="1">
      <c r="C886" s="799"/>
    </row>
    <row r="887" spans="3:3" s="772" customFormat="1">
      <c r="C887" s="799"/>
    </row>
    <row r="888" spans="3:3" s="772" customFormat="1">
      <c r="C888" s="799"/>
    </row>
    <row r="889" spans="3:3" s="772" customFormat="1">
      <c r="C889" s="799"/>
    </row>
    <row r="890" spans="3:3" s="772" customFormat="1">
      <c r="C890" s="799"/>
    </row>
    <row r="891" spans="3:3" s="772" customFormat="1">
      <c r="C891" s="799"/>
    </row>
    <row r="892" spans="3:3" s="772" customFormat="1">
      <c r="C892" s="799"/>
    </row>
    <row r="893" spans="3:3" s="772" customFormat="1">
      <c r="C893" s="799"/>
    </row>
    <row r="894" spans="3:3" s="772" customFormat="1">
      <c r="C894" s="799"/>
    </row>
    <row r="895" spans="3:3" s="772" customFormat="1">
      <c r="C895" s="799"/>
    </row>
    <row r="896" spans="3:3" s="772" customFormat="1">
      <c r="C896" s="799"/>
    </row>
    <row r="897" spans="3:3" s="772" customFormat="1">
      <c r="C897" s="799"/>
    </row>
    <row r="898" spans="3:3" s="772" customFormat="1">
      <c r="C898" s="799"/>
    </row>
    <row r="899" spans="3:3" s="772" customFormat="1">
      <c r="C899" s="799"/>
    </row>
    <row r="900" spans="3:3" s="772" customFormat="1">
      <c r="C900" s="799"/>
    </row>
    <row r="901" spans="3:3" s="772" customFormat="1">
      <c r="C901" s="799"/>
    </row>
    <row r="902" spans="3:3" s="772" customFormat="1">
      <c r="C902" s="799"/>
    </row>
    <row r="903" spans="3:3" s="772" customFormat="1">
      <c r="C903" s="799"/>
    </row>
    <row r="904" spans="3:3" s="772" customFormat="1">
      <c r="C904" s="799"/>
    </row>
    <row r="905" spans="3:3" s="772" customFormat="1">
      <c r="C905" s="799"/>
    </row>
    <row r="906" spans="3:3" s="772" customFormat="1">
      <c r="C906" s="799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6</vt:i4>
      </vt:variant>
    </vt:vector>
  </HeadingPairs>
  <TitlesOfParts>
    <vt:vector size="23" baseType="lpstr">
      <vt:lpstr>caxseri erbashx</vt:lpstr>
      <vt:lpstr>ekam erams bashx nor</vt:lpstr>
      <vt:lpstr>Лист1</vt:lpstr>
      <vt:lpstr>Лист2</vt:lpstr>
      <vt:lpstr>Лист3</vt:lpstr>
      <vt:lpstr>caxseri erbashx (2)</vt:lpstr>
      <vt:lpstr>ekam erams bashx nor (2)</vt:lpstr>
      <vt:lpstr>hatvac6</vt:lpstr>
      <vt:lpstr>tntes caxs</vt:lpstr>
      <vt:lpstr>gorc caxs</vt:lpstr>
      <vt:lpstr>hatvac6 (2)</vt:lpstr>
      <vt:lpstr>tntes caxs (2)</vt:lpstr>
      <vt:lpstr>gorc caxs (2)</vt:lpstr>
      <vt:lpstr>ekamut</vt:lpstr>
      <vt:lpstr>caxseri erbashx (3)</vt:lpstr>
      <vt:lpstr>ekam erams bashx nor (3)</vt:lpstr>
      <vt:lpstr>Лист4</vt:lpstr>
      <vt:lpstr>'gorc caxs'!Заголовки_для_печати</vt:lpstr>
      <vt:lpstr>'gorc caxs (2)'!Заголовки_для_печати</vt:lpstr>
      <vt:lpstr>hatvac6!Заголовки_для_печати</vt:lpstr>
      <vt:lpstr>'hatvac6 (2)'!Заголовки_для_печати</vt:lpstr>
      <vt:lpstr>'tntes caxs'!Заголовки_для_печати</vt:lpstr>
      <vt:lpstr>'tntes caxs (2)'!Заголовки_для_печати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2024-12-26T10:45:56Z</dcterms:modified>
</cp:coreProperties>
</file>