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11" activeTab="11"/>
  </bookViews>
  <sheets>
    <sheet name="ekamut" sheetId="4" state="hidden" r:id="rId1"/>
    <sheet name="Лист1" sheetId="1" state="hidden" r:id="rId2"/>
    <sheet name="Лист2" sheetId="2" state="hidden" r:id="rId3"/>
    <sheet name="Лист3" sheetId="3" state="hidden" r:id="rId4"/>
    <sheet name="gorc caxs" sheetId="5" state="hidden" r:id="rId5"/>
    <sheet name="tntes caxs" sheetId="6" state="hidden" r:id="rId6"/>
    <sheet name="hatvac6" sheetId="7" state="hidden" r:id="rId7"/>
    <sheet name="hatvac6 (2)" sheetId="12" state="hidden" r:id="rId8"/>
    <sheet name="tntes caxs (2)" sheetId="11" state="hidden" r:id="rId9"/>
    <sheet name="gorc caxs (2)" sheetId="10" state="hidden" r:id="rId10"/>
    <sheet name="ekamut (2)" sheetId="9" state="hidden" r:id="rId11"/>
    <sheet name="bjuge" sheetId="22" r:id="rId12"/>
    <sheet name="ekamut (3)" sheetId="21" r:id="rId13"/>
    <sheet name="gorc caxs (3)" sheetId="20" r:id="rId14"/>
    <sheet name="tntes caxs (3)" sheetId="19" r:id="rId15"/>
    <sheet name="hatvac 4" sheetId="18" r:id="rId16"/>
    <sheet name="hatvac6 (3)" sheetId="17" r:id="rId17"/>
    <sheet name="Лист4" sheetId="8" r:id="rId18"/>
  </sheets>
  <externalReferences>
    <externalReference r:id="rId19"/>
    <externalReference r:id="rId20"/>
  </externalReferences>
  <definedNames>
    <definedName name="_xlnm.Print_Titles" localSheetId="4">'gorc caxs'!$A$5:$IV$7</definedName>
    <definedName name="_xlnm.Print_Titles" localSheetId="9">'gorc caxs (2)'!$A$5:$IV$7</definedName>
    <definedName name="_xlnm.Print_Titles" localSheetId="13">'gorc caxs (3)'!$A$5:$IV$7</definedName>
    <definedName name="_xlnm.Print_Titles" localSheetId="6">hatvac6!$A$3:$IV$5</definedName>
    <definedName name="_xlnm.Print_Titles" localSheetId="7">'hatvac6 (2)'!$A$3:$IV$5</definedName>
    <definedName name="_xlnm.Print_Titles" localSheetId="16">'hatvac6 (3)'!$A$3:$IV$5</definedName>
    <definedName name="_xlnm.Print_Titles" localSheetId="5">'tntes caxs'!$A$5:$IV$7</definedName>
    <definedName name="_xlnm.Print_Titles" localSheetId="8">'tntes caxs (2)'!$A$5:$IV$7</definedName>
    <definedName name="_xlnm.Print_Titles" localSheetId="14">'tntes caxs (3)'!$A$5:$IV$7</definedName>
  </definedNames>
  <calcPr calcId="124519"/>
</workbook>
</file>

<file path=xl/calcChain.xml><?xml version="1.0" encoding="utf-8"?>
<calcChain xmlns="http://schemas.openxmlformats.org/spreadsheetml/2006/main">
  <c r="E125" i="21"/>
  <c r="E122" s="1"/>
  <c r="F124"/>
  <c r="D124" s="1"/>
  <c r="F122"/>
  <c r="F121"/>
  <c r="D121"/>
  <c r="F120"/>
  <c r="F119" s="1"/>
  <c r="E116"/>
  <c r="D116" s="1"/>
  <c r="E114"/>
  <c r="D114"/>
  <c r="E113"/>
  <c r="D113" s="1"/>
  <c r="E111"/>
  <c r="D111"/>
  <c r="E110"/>
  <c r="D110" s="1"/>
  <c r="D109"/>
  <c r="E104"/>
  <c r="D104" s="1"/>
  <c r="E103"/>
  <c r="D103" s="1"/>
  <c r="E102"/>
  <c r="D102" s="1"/>
  <c r="E97"/>
  <c r="D97" s="1"/>
  <c r="E95"/>
  <c r="D95" s="1"/>
  <c r="E93"/>
  <c r="D93" s="1"/>
  <c r="E90"/>
  <c r="D90" s="1"/>
  <c r="E89" s="1"/>
  <c r="D89" s="1"/>
  <c r="E88"/>
  <c r="D88" s="1"/>
  <c r="E87"/>
  <c r="D87" s="1"/>
  <c r="E85"/>
  <c r="D85" s="1"/>
  <c r="E84"/>
  <c r="D84" s="1"/>
  <c r="E83"/>
  <c r="D83" s="1"/>
  <c r="E82"/>
  <c r="D82" s="1"/>
  <c r="E81"/>
  <c r="E80" s="1"/>
  <c r="D80" s="1"/>
  <c r="E78"/>
  <c r="D78" s="1"/>
  <c r="F76"/>
  <c r="D76" s="1"/>
  <c r="F72"/>
  <c r="D72"/>
  <c r="F71"/>
  <c r="D71" s="1"/>
  <c r="E69"/>
  <c r="D69"/>
  <c r="D68"/>
  <c r="E67"/>
  <c r="E66"/>
  <c r="D66"/>
  <c r="E65"/>
  <c r="E64" s="1"/>
  <c r="F63"/>
  <c r="F62" s="1"/>
  <c r="E60"/>
  <c r="D60" s="1"/>
  <c r="F58"/>
  <c r="D58"/>
  <c r="E56"/>
  <c r="D56" s="1"/>
  <c r="E47"/>
  <c r="D47" s="1"/>
  <c r="E46"/>
  <c r="D46" s="1"/>
  <c r="E45"/>
  <c r="D45" s="1"/>
  <c r="E44"/>
  <c r="E43" s="1"/>
  <c r="D43" s="1"/>
  <c r="E42"/>
  <c r="D42" s="1"/>
  <c r="E37"/>
  <c r="D37" s="1"/>
  <c r="E35"/>
  <c r="D35" s="1"/>
  <c r="E33"/>
  <c r="D33" s="1"/>
  <c r="E32"/>
  <c r="D32" s="1"/>
  <c r="E31"/>
  <c r="D31" s="1"/>
  <c r="E30"/>
  <c r="D30" s="1"/>
  <c r="E29"/>
  <c r="D29" s="1"/>
  <c r="E27"/>
  <c r="D27" s="1"/>
  <c r="E26"/>
  <c r="D26" s="1"/>
  <c r="E25"/>
  <c r="E24"/>
  <c r="E23" s="1"/>
  <c r="E20"/>
  <c r="D20"/>
  <c r="E18"/>
  <c r="D18" s="1"/>
  <c r="E17"/>
  <c r="D17"/>
  <c r="E16"/>
  <c r="D16" s="1"/>
  <c r="E15"/>
  <c r="D15"/>
  <c r="E13"/>
  <c r="H307" i="20"/>
  <c r="G307"/>
  <c r="G305" s="1"/>
  <c r="H305"/>
  <c r="H303"/>
  <c r="H302"/>
  <c r="H299" s="1"/>
  <c r="F299" s="1"/>
  <c r="F301"/>
  <c r="F297"/>
  <c r="H295"/>
  <c r="H271" s="1"/>
  <c r="G295"/>
  <c r="F295" s="1"/>
  <c r="G294"/>
  <c r="F294" s="1"/>
  <c r="H292"/>
  <c r="F291"/>
  <c r="H289"/>
  <c r="G289"/>
  <c r="F289"/>
  <c r="F288"/>
  <c r="H286"/>
  <c r="G286"/>
  <c r="F286"/>
  <c r="F285"/>
  <c r="H283"/>
  <c r="G283"/>
  <c r="F283"/>
  <c r="F282"/>
  <c r="H280"/>
  <c r="G280"/>
  <c r="F280"/>
  <c r="F279"/>
  <c r="H277"/>
  <c r="G277"/>
  <c r="F277"/>
  <c r="F276"/>
  <c r="F275"/>
  <c r="H273"/>
  <c r="G273"/>
  <c r="F273" s="1"/>
  <c r="F270"/>
  <c r="H268"/>
  <c r="G268"/>
  <c r="F268"/>
  <c r="F267"/>
  <c r="H265"/>
  <c r="G265"/>
  <c r="F265"/>
  <c r="F264"/>
  <c r="H262"/>
  <c r="G262"/>
  <c r="F262"/>
  <c r="F261"/>
  <c r="H260"/>
  <c r="G260"/>
  <c r="F260"/>
  <c r="H258"/>
  <c r="G258"/>
  <c r="F258" s="1"/>
  <c r="F257"/>
  <c r="G256"/>
  <c r="F256" s="1"/>
  <c r="H254"/>
  <c r="G254"/>
  <c r="F254" s="1"/>
  <c r="F253"/>
  <c r="F252"/>
  <c r="H250"/>
  <c r="G250"/>
  <c r="F250" s="1"/>
  <c r="H249"/>
  <c r="G249"/>
  <c r="F249" s="1"/>
  <c r="G248"/>
  <c r="F248" s="1"/>
  <c r="H246"/>
  <c r="F245"/>
  <c r="H244"/>
  <c r="H242" s="1"/>
  <c r="H240" s="1"/>
  <c r="G244"/>
  <c r="F244" s="1"/>
  <c r="G242"/>
  <c r="F239"/>
  <c r="H237"/>
  <c r="G237"/>
  <c r="F237"/>
  <c r="F236"/>
  <c r="H234"/>
  <c r="G234"/>
  <c r="F234"/>
  <c r="G233"/>
  <c r="F233" s="1"/>
  <c r="G232"/>
  <c r="F232"/>
  <c r="F231"/>
  <c r="H229"/>
  <c r="H228"/>
  <c r="G228"/>
  <c r="F228" s="1"/>
  <c r="F227"/>
  <c r="H226"/>
  <c r="G226"/>
  <c r="F226" s="1"/>
  <c r="H224"/>
  <c r="G224"/>
  <c r="F224" s="1"/>
  <c r="F223"/>
  <c r="F222"/>
  <c r="F221"/>
  <c r="H220"/>
  <c r="G220"/>
  <c r="F220"/>
  <c r="H219"/>
  <c r="G219"/>
  <c r="F219" s="1"/>
  <c r="F218"/>
  <c r="H217"/>
  <c r="G217"/>
  <c r="F217" s="1"/>
  <c r="H215"/>
  <c r="H210" s="1"/>
  <c r="G215"/>
  <c r="F215" s="1"/>
  <c r="H214"/>
  <c r="G214"/>
  <c r="F214" s="1"/>
  <c r="H212"/>
  <c r="G212"/>
  <c r="F212"/>
  <c r="F209"/>
  <c r="F208"/>
  <c r="H206"/>
  <c r="G206"/>
  <c r="F206"/>
  <c r="F205"/>
  <c r="H203"/>
  <c r="G203"/>
  <c r="F203"/>
  <c r="F202"/>
  <c r="H200"/>
  <c r="G200"/>
  <c r="F200"/>
  <c r="F199"/>
  <c r="F198"/>
  <c r="F197"/>
  <c r="F196"/>
  <c r="H194"/>
  <c r="G194"/>
  <c r="F194" s="1"/>
  <c r="F193"/>
  <c r="F192"/>
  <c r="F191"/>
  <c r="F190"/>
  <c r="H188"/>
  <c r="H181" s="1"/>
  <c r="G188"/>
  <c r="F188" s="1"/>
  <c r="H183"/>
  <c r="G183"/>
  <c r="F183" s="1"/>
  <c r="F180"/>
  <c r="H178"/>
  <c r="G178"/>
  <c r="F178"/>
  <c r="F177"/>
  <c r="H175"/>
  <c r="G175"/>
  <c r="F175"/>
  <c r="H174"/>
  <c r="G174"/>
  <c r="F174" s="1"/>
  <c r="H172"/>
  <c r="G172"/>
  <c r="F172" s="1"/>
  <c r="H171"/>
  <c r="G171"/>
  <c r="G169" s="1"/>
  <c r="H169"/>
  <c r="F168"/>
  <c r="H166"/>
  <c r="G166"/>
  <c r="F166"/>
  <c r="H165"/>
  <c r="G165"/>
  <c r="F165" s="1"/>
  <c r="H163"/>
  <c r="H161" s="1"/>
  <c r="G163"/>
  <c r="F163" s="1"/>
  <c r="H160"/>
  <c r="G160"/>
  <c r="F160"/>
  <c r="H158"/>
  <c r="G158"/>
  <c r="F158" s="1"/>
  <c r="F157"/>
  <c r="H155"/>
  <c r="G155"/>
  <c r="F155" s="1"/>
  <c r="F154"/>
  <c r="H152"/>
  <c r="G152"/>
  <c r="F152" s="1"/>
  <c r="F151"/>
  <c r="H149"/>
  <c r="G149"/>
  <c r="F149" s="1"/>
  <c r="F148"/>
  <c r="H146"/>
  <c r="G146"/>
  <c r="F146" s="1"/>
  <c r="H145"/>
  <c r="H143" s="1"/>
  <c r="H141" s="1"/>
  <c r="G145"/>
  <c r="F145" s="1"/>
  <c r="G143"/>
  <c r="H140"/>
  <c r="G140"/>
  <c r="F140" s="1"/>
  <c r="H138"/>
  <c r="G138"/>
  <c r="F138" s="1"/>
  <c r="H137"/>
  <c r="G137"/>
  <c r="F137" s="1"/>
  <c r="F136"/>
  <c r="H135"/>
  <c r="G135"/>
  <c r="F135" s="1"/>
  <c r="F134"/>
  <c r="F133"/>
  <c r="F132"/>
  <c r="F131"/>
  <c r="H129"/>
  <c r="F128"/>
  <c r="F127"/>
  <c r="F126"/>
  <c r="F125"/>
  <c r="H123"/>
  <c r="G123"/>
  <c r="F123" s="1"/>
  <c r="F122"/>
  <c r="H120"/>
  <c r="G120"/>
  <c r="F120" s="1"/>
  <c r="F119"/>
  <c r="F118"/>
  <c r="F117"/>
  <c r="F116"/>
  <c r="H115"/>
  <c r="H113" s="1"/>
  <c r="G115"/>
  <c r="F115" s="1"/>
  <c r="G113"/>
  <c r="F113" s="1"/>
  <c r="F112"/>
  <c r="F111"/>
  <c r="F110"/>
  <c r="H108"/>
  <c r="G108"/>
  <c r="F108" s="1"/>
  <c r="F107"/>
  <c r="F106"/>
  <c r="F105"/>
  <c r="F104"/>
  <c r="H103"/>
  <c r="H100" s="1"/>
  <c r="H88" s="1"/>
  <c r="F102"/>
  <c r="G100"/>
  <c r="F100" s="1"/>
  <c r="F99"/>
  <c r="F98"/>
  <c r="F97"/>
  <c r="H96"/>
  <c r="G96"/>
  <c r="F96" s="1"/>
  <c r="H94"/>
  <c r="G94"/>
  <c r="F94" s="1"/>
  <c r="F93"/>
  <c r="F92"/>
  <c r="H90"/>
  <c r="G90"/>
  <c r="F90" s="1"/>
  <c r="F87"/>
  <c r="H85"/>
  <c r="G85"/>
  <c r="F85" s="1"/>
  <c r="F84"/>
  <c r="H82"/>
  <c r="G82"/>
  <c r="F82" s="1"/>
  <c r="F81"/>
  <c r="H79"/>
  <c r="G79"/>
  <c r="F79" s="1"/>
  <c r="F78"/>
  <c r="H76"/>
  <c r="G76"/>
  <c r="F76" s="1"/>
  <c r="F75"/>
  <c r="F74"/>
  <c r="H72"/>
  <c r="G72"/>
  <c r="F72" s="1"/>
  <c r="F71"/>
  <c r="H69"/>
  <c r="H62" s="1"/>
  <c r="G69"/>
  <c r="F69" s="1"/>
  <c r="F68"/>
  <c r="F67"/>
  <c r="F66"/>
  <c r="H64"/>
  <c r="G64"/>
  <c r="F64" s="1"/>
  <c r="F61"/>
  <c r="H59"/>
  <c r="G59"/>
  <c r="F59"/>
  <c r="F57"/>
  <c r="H55"/>
  <c r="G55"/>
  <c r="F55"/>
  <c r="F54"/>
  <c r="H52"/>
  <c r="G52"/>
  <c r="F52"/>
  <c r="F51"/>
  <c r="H49"/>
  <c r="G49"/>
  <c r="F49"/>
  <c r="F48"/>
  <c r="H46"/>
  <c r="G46"/>
  <c r="F46"/>
  <c r="H44"/>
  <c r="G44"/>
  <c r="F44" s="1"/>
  <c r="F39"/>
  <c r="H37"/>
  <c r="G37"/>
  <c r="F37" s="1"/>
  <c r="F36"/>
  <c r="H34"/>
  <c r="G34"/>
  <c r="F34" s="1"/>
  <c r="H33"/>
  <c r="H31" s="1"/>
  <c r="G33"/>
  <c r="F33" s="1"/>
  <c r="G31"/>
  <c r="F30"/>
  <c r="H28"/>
  <c r="G28"/>
  <c r="F28" s="1"/>
  <c r="F27"/>
  <c r="H25"/>
  <c r="G25"/>
  <c r="F25" s="1"/>
  <c r="H24"/>
  <c r="G24"/>
  <c r="F24"/>
  <c r="F23"/>
  <c r="F22"/>
  <c r="H20"/>
  <c r="G20"/>
  <c r="F20" s="1"/>
  <c r="F19"/>
  <c r="F18"/>
  <c r="H16"/>
  <c r="G16"/>
  <c r="F16" s="1"/>
  <c r="F15"/>
  <c r="F14"/>
  <c r="H13"/>
  <c r="G13"/>
  <c r="F13" s="1"/>
  <c r="H11"/>
  <c r="H9" s="1"/>
  <c r="H8" s="1"/>
  <c r="G11"/>
  <c r="F11" s="1"/>
  <c r="G9"/>
  <c r="F229" i="19"/>
  <c r="D229" s="1"/>
  <c r="F228"/>
  <c r="D228"/>
  <c r="F227"/>
  <c r="D227" s="1"/>
  <c r="F226"/>
  <c r="D226"/>
  <c r="F224"/>
  <c r="D224" s="1"/>
  <c r="F223"/>
  <c r="D223"/>
  <c r="F221"/>
  <c r="D221" s="1"/>
  <c r="F220"/>
  <c r="F219"/>
  <c r="F218"/>
  <c r="F216" s="1"/>
  <c r="D216" s="1"/>
  <c r="F215"/>
  <c r="D215"/>
  <c r="F213"/>
  <c r="D213" s="1"/>
  <c r="F212"/>
  <c r="F211"/>
  <c r="F210"/>
  <c r="F208" s="1"/>
  <c r="F205"/>
  <c r="D205"/>
  <c r="F204"/>
  <c r="D204" s="1"/>
  <c r="F203"/>
  <c r="D203"/>
  <c r="F202"/>
  <c r="F200" s="1"/>
  <c r="D200" s="1"/>
  <c r="F199"/>
  <c r="F197" s="1"/>
  <c r="D197" s="1"/>
  <c r="F196"/>
  <c r="D196" s="1"/>
  <c r="F195"/>
  <c r="D195"/>
  <c r="F194"/>
  <c r="F191" s="1"/>
  <c r="D191" s="1"/>
  <c r="F193"/>
  <c r="D193"/>
  <c r="F190"/>
  <c r="D190"/>
  <c r="F189"/>
  <c r="D189" s="1"/>
  <c r="F188"/>
  <c r="D188"/>
  <c r="F187"/>
  <c r="F185" s="1"/>
  <c r="D185" s="1"/>
  <c r="F184"/>
  <c r="D184" s="1"/>
  <c r="F183"/>
  <c r="D183"/>
  <c r="F182"/>
  <c r="F180" s="1"/>
  <c r="D180" s="1"/>
  <c r="F179"/>
  <c r="D179" s="1"/>
  <c r="F178"/>
  <c r="D178"/>
  <c r="F177"/>
  <c r="F175" s="1"/>
  <c r="E170"/>
  <c r="D170" s="1"/>
  <c r="E169"/>
  <c r="D169"/>
  <c r="D167" s="1"/>
  <c r="E167"/>
  <c r="E166"/>
  <c r="D166"/>
  <c r="E164"/>
  <c r="D164" s="1"/>
  <c r="E163"/>
  <c r="D163"/>
  <c r="E161"/>
  <c r="D161" s="1"/>
  <c r="E160"/>
  <c r="D160"/>
  <c r="E159"/>
  <c r="E157" s="1"/>
  <c r="D157" s="1"/>
  <c r="E156"/>
  <c r="E154" s="1"/>
  <c r="D154" s="1"/>
  <c r="E153"/>
  <c r="D153" s="1"/>
  <c r="E152"/>
  <c r="D152"/>
  <c r="E151"/>
  <c r="D151" s="1"/>
  <c r="E150"/>
  <c r="D150"/>
  <c r="E148"/>
  <c r="D148" s="1"/>
  <c r="E147"/>
  <c r="D147"/>
  <c r="E146"/>
  <c r="E144" s="1"/>
  <c r="E141"/>
  <c r="D141"/>
  <c r="E139"/>
  <c r="D139" s="1"/>
  <c r="E138"/>
  <c r="D138"/>
  <c r="D137"/>
  <c r="E136"/>
  <c r="D136"/>
  <c r="E135"/>
  <c r="E133" s="1"/>
  <c r="D133" s="1"/>
  <c r="E132"/>
  <c r="D132" s="1"/>
  <c r="E131"/>
  <c r="D131"/>
  <c r="E129"/>
  <c r="D126"/>
  <c r="D125"/>
  <c r="D124"/>
  <c r="D123"/>
  <c r="E121"/>
  <c r="D121" s="1"/>
  <c r="E119"/>
  <c r="D119"/>
  <c r="E118"/>
  <c r="E115" s="1"/>
  <c r="D115" s="1"/>
  <c r="E117"/>
  <c r="D117"/>
  <c r="D114"/>
  <c r="D113"/>
  <c r="D112"/>
  <c r="D111"/>
  <c r="E109"/>
  <c r="D109"/>
  <c r="E107"/>
  <c r="D107" s="1"/>
  <c r="E106"/>
  <c r="D106"/>
  <c r="E105"/>
  <c r="E103" s="1"/>
  <c r="D103" s="1"/>
  <c r="E102"/>
  <c r="D102" s="1"/>
  <c r="E101"/>
  <c r="D101"/>
  <c r="E99"/>
  <c r="D99" s="1"/>
  <c r="E98"/>
  <c r="D98"/>
  <c r="E97"/>
  <c r="E95" s="1"/>
  <c r="E92"/>
  <c r="D92"/>
  <c r="E91"/>
  <c r="E89" s="1"/>
  <c r="D89" s="1"/>
  <c r="E88"/>
  <c r="D88" s="1"/>
  <c r="E87"/>
  <c r="D87"/>
  <c r="E82"/>
  <c r="D82" s="1"/>
  <c r="E81"/>
  <c r="D81"/>
  <c r="E80"/>
  <c r="D80" s="1"/>
  <c r="E77"/>
  <c r="D77" s="1"/>
  <c r="E76"/>
  <c r="D76"/>
  <c r="E74"/>
  <c r="D74" s="1"/>
  <c r="E73"/>
  <c r="D73"/>
  <c r="E72"/>
  <c r="E70" s="1"/>
  <c r="E67"/>
  <c r="D67"/>
  <c r="E66"/>
  <c r="D66" s="1"/>
  <c r="E65"/>
  <c r="D65"/>
  <c r="E64"/>
  <c r="D64" s="1"/>
  <c r="E63"/>
  <c r="D63"/>
  <c r="E62"/>
  <c r="D62" s="1"/>
  <c r="E61"/>
  <c r="D61" s="1"/>
  <c r="E60"/>
  <c r="D60" s="1"/>
  <c r="E57"/>
  <c r="D57" s="1"/>
  <c r="E56"/>
  <c r="D56" s="1"/>
  <c r="E54"/>
  <c r="D54" s="1"/>
  <c r="E53"/>
  <c r="D53" s="1"/>
  <c r="E51"/>
  <c r="D51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E41" s="1"/>
  <c r="D41" s="1"/>
  <c r="E40"/>
  <c r="D40" s="1"/>
  <c r="E39"/>
  <c r="D39" s="1"/>
  <c r="E38"/>
  <c r="E36" s="1"/>
  <c r="D36" s="1"/>
  <c r="E35"/>
  <c r="D35" s="1"/>
  <c r="E34"/>
  <c r="D34" s="1"/>
  <c r="E33"/>
  <c r="D33" s="1"/>
  <c r="E32"/>
  <c r="D32" s="1"/>
  <c r="E31"/>
  <c r="D31" s="1"/>
  <c r="E30"/>
  <c r="D30" s="1"/>
  <c r="E29"/>
  <c r="D29" s="1"/>
  <c r="E24"/>
  <c r="D24" s="1"/>
  <c r="E22"/>
  <c r="E21"/>
  <c r="E19" s="1"/>
  <c r="E18"/>
  <c r="D18" s="1"/>
  <c r="E17"/>
  <c r="D17" s="1"/>
  <c r="E16"/>
  <c r="E14" s="1"/>
  <c r="D97" i="18"/>
  <c r="D96"/>
  <c r="F94"/>
  <c r="E94"/>
  <c r="E88" s="1"/>
  <c r="D94"/>
  <c r="D93"/>
  <c r="D92"/>
  <c r="F90"/>
  <c r="D90"/>
  <c r="F88"/>
  <c r="D87"/>
  <c r="D86"/>
  <c r="F84"/>
  <c r="D84"/>
  <c r="F82"/>
  <c r="F80" s="1"/>
  <c r="D79"/>
  <c r="D75"/>
  <c r="D74"/>
  <c r="D72"/>
  <c r="E71"/>
  <c r="D71"/>
  <c r="D70"/>
  <c r="D68"/>
  <c r="F66"/>
  <c r="E66"/>
  <c r="D66"/>
  <c r="D65"/>
  <c r="D64"/>
  <c r="F62"/>
  <c r="E62"/>
  <c r="D62" s="1"/>
  <c r="D61"/>
  <c r="D60"/>
  <c r="D59"/>
  <c r="F57"/>
  <c r="F55" s="1"/>
  <c r="E55"/>
  <c r="F51"/>
  <c r="E51"/>
  <c r="D51"/>
  <c r="F47"/>
  <c r="D47" s="1"/>
  <c r="E47"/>
  <c r="F45"/>
  <c r="E45"/>
  <c r="D45" s="1"/>
  <c r="F41"/>
  <c r="D41"/>
  <c r="F37"/>
  <c r="F35" s="1"/>
  <c r="D32"/>
  <c r="D31"/>
  <c r="F29"/>
  <c r="D29"/>
  <c r="H791" i="17"/>
  <c r="G791"/>
  <c r="I789"/>
  <c r="H789"/>
  <c r="H787" s="1"/>
  <c r="I787"/>
  <c r="H775"/>
  <c r="G775"/>
  <c r="H771"/>
  <c r="G771"/>
  <c r="H770"/>
  <c r="G770"/>
  <c r="H769"/>
  <c r="H765" s="1"/>
  <c r="G769"/>
  <c r="H768"/>
  <c r="G768"/>
  <c r="H767"/>
  <c r="G767"/>
  <c r="H757"/>
  <c r="G757"/>
  <c r="H751"/>
  <c r="G751"/>
  <c r="H745"/>
  <c r="G745"/>
  <c r="H742"/>
  <c r="G742"/>
  <c r="H736"/>
  <c r="G736"/>
  <c r="H726"/>
  <c r="G726"/>
  <c r="I724"/>
  <c r="H723"/>
  <c r="G723" s="1"/>
  <c r="I700"/>
  <c r="H700"/>
  <c r="G700"/>
  <c r="H699"/>
  <c r="G699"/>
  <c r="H698"/>
  <c r="G698"/>
  <c r="G697"/>
  <c r="G696"/>
  <c r="G695"/>
  <c r="G694"/>
  <c r="G693"/>
  <c r="G692"/>
  <c r="G691"/>
  <c r="I689"/>
  <c r="I687" s="1"/>
  <c r="I686"/>
  <c r="H685"/>
  <c r="H684" s="1"/>
  <c r="G685"/>
  <c r="I681"/>
  <c r="G681"/>
  <c r="H680"/>
  <c r="G680"/>
  <c r="H655"/>
  <c r="I645"/>
  <c r="G645" s="1"/>
  <c r="I644"/>
  <c r="G644" s="1"/>
  <c r="H643"/>
  <c r="G643" s="1"/>
  <c r="H642"/>
  <c r="G642" s="1"/>
  <c r="H641"/>
  <c r="G641" s="1"/>
  <c r="H640"/>
  <c r="G640" s="1"/>
  <c r="H639"/>
  <c r="G639" s="1"/>
  <c r="I637"/>
  <c r="I635" s="1"/>
  <c r="I633" s="1"/>
  <c r="G632"/>
  <c r="G631"/>
  <c r="G630"/>
  <c r="G629"/>
  <c r="G628"/>
  <c r="G627"/>
  <c r="G626"/>
  <c r="G625"/>
  <c r="G624"/>
  <c r="G623"/>
  <c r="G622"/>
  <c r="G621"/>
  <c r="G620"/>
  <c r="H619"/>
  <c r="H617" s="1"/>
  <c r="G617" s="1"/>
  <c r="G618"/>
  <c r="G616"/>
  <c r="H615"/>
  <c r="G615" s="1"/>
  <c r="H614"/>
  <c r="G614" s="1"/>
  <c r="H613"/>
  <c r="G613" s="1"/>
  <c r="G610"/>
  <c r="G609"/>
  <c r="G608"/>
  <c r="G607"/>
  <c r="G606"/>
  <c r="H604"/>
  <c r="G604"/>
  <c r="H603"/>
  <c r="G603"/>
  <c r="H601"/>
  <c r="G601"/>
  <c r="H596"/>
  <c r="H594" s="1"/>
  <c r="G596"/>
  <c r="I592"/>
  <c r="H578"/>
  <c r="G578" s="1"/>
  <c r="H577"/>
  <c r="G577" s="1"/>
  <c r="H576"/>
  <c r="G576" s="1"/>
  <c r="H575"/>
  <c r="G575" s="1"/>
  <c r="H574"/>
  <c r="G574" s="1"/>
  <c r="H573"/>
  <c r="G573" s="1"/>
  <c r="H571"/>
  <c r="G571" s="1"/>
  <c r="I570"/>
  <c r="G570" s="1"/>
  <c r="I569"/>
  <c r="G569" s="1"/>
  <c r="H568"/>
  <c r="G568" s="1"/>
  <c r="H567"/>
  <c r="G567" s="1"/>
  <c r="H566"/>
  <c r="H564" s="1"/>
  <c r="I564"/>
  <c r="H559"/>
  <c r="G559"/>
  <c r="I558"/>
  <c r="G558"/>
  <c r="I557"/>
  <c r="G557"/>
  <c r="H556"/>
  <c r="G556"/>
  <c r="G555"/>
  <c r="G554"/>
  <c r="G553"/>
  <c r="G552"/>
  <c r="G551"/>
  <c r="G550"/>
  <c r="G549"/>
  <c r="I547"/>
  <c r="I545" s="1"/>
  <c r="H547"/>
  <c r="I544"/>
  <c r="G544" s="1"/>
  <c r="I543"/>
  <c r="G543" s="1"/>
  <c r="I542"/>
  <c r="G542" s="1"/>
  <c r="G541"/>
  <c r="H540"/>
  <c r="G540"/>
  <c r="H539"/>
  <c r="G539"/>
  <c r="H538"/>
  <c r="G538"/>
  <c r="H537"/>
  <c r="G537"/>
  <c r="H536"/>
  <c r="G536"/>
  <c r="H535"/>
  <c r="G535"/>
  <c r="H534"/>
  <c r="G534"/>
  <c r="H533"/>
  <c r="G533"/>
  <c r="H531"/>
  <c r="I526"/>
  <c r="I452"/>
  <c r="H452"/>
  <c r="G452" s="1"/>
  <c r="G445"/>
  <c r="E445"/>
  <c r="G444"/>
  <c r="I442"/>
  <c r="G442"/>
  <c r="I440"/>
  <c r="G440"/>
  <c r="I439"/>
  <c r="G439"/>
  <c r="I438"/>
  <c r="H437"/>
  <c r="G437" s="1"/>
  <c r="H436"/>
  <c r="G436" s="1"/>
  <c r="H435"/>
  <c r="G435" s="1"/>
  <c r="H434"/>
  <c r="G434" s="1"/>
  <c r="I432"/>
  <c r="I430" s="1"/>
  <c r="I429"/>
  <c r="G429" s="1"/>
  <c r="I428"/>
  <c r="G428" s="1"/>
  <c r="H427"/>
  <c r="G427" s="1"/>
  <c r="I425"/>
  <c r="I423" s="1"/>
  <c r="I416"/>
  <c r="G416" s="1"/>
  <c r="I415"/>
  <c r="G415" s="1"/>
  <c r="H414"/>
  <c r="G414" s="1"/>
  <c r="H413"/>
  <c r="H411" s="1"/>
  <c r="H409" s="1"/>
  <c r="I411"/>
  <c r="I409" s="1"/>
  <c r="I406"/>
  <c r="G406"/>
  <c r="I405"/>
  <c r="G405"/>
  <c r="H404"/>
  <c r="G404"/>
  <c r="H403"/>
  <c r="G403"/>
  <c r="H402"/>
  <c r="G402"/>
  <c r="H401"/>
  <c r="G401"/>
  <c r="I399"/>
  <c r="H399"/>
  <c r="H397" s="1"/>
  <c r="G397" s="1"/>
  <c r="I397"/>
  <c r="I370"/>
  <c r="G370"/>
  <c r="I369"/>
  <c r="G369"/>
  <c r="E369"/>
  <c r="H368"/>
  <c r="G368" s="1"/>
  <c r="H367"/>
  <c r="G367" s="1"/>
  <c r="H366"/>
  <c r="G366" s="1"/>
  <c r="H365"/>
  <c r="H363" s="1"/>
  <c r="I363"/>
  <c r="I361" s="1"/>
  <c r="I359" s="1"/>
  <c r="I358"/>
  <c r="G358"/>
  <c r="I357"/>
  <c r="I355" s="1"/>
  <c r="I353" s="1"/>
  <c r="G357"/>
  <c r="H355"/>
  <c r="H353" s="1"/>
  <c r="I352"/>
  <c r="G352"/>
  <c r="H351"/>
  <c r="G351"/>
  <c r="I349"/>
  <c r="H349"/>
  <c r="G349" s="1"/>
  <c r="I348"/>
  <c r="I346" s="1"/>
  <c r="H346"/>
  <c r="H329"/>
  <c r="I328"/>
  <c r="G328" s="1"/>
  <c r="I327"/>
  <c r="G327" s="1"/>
  <c r="I309"/>
  <c r="G309" s="1"/>
  <c r="H309"/>
  <c r="I303"/>
  <c r="H303"/>
  <c r="G303" s="1"/>
  <c r="I286"/>
  <c r="G286" s="1"/>
  <c r="H285"/>
  <c r="G285" s="1"/>
  <c r="H284"/>
  <c r="G284" s="1"/>
  <c r="I282"/>
  <c r="I280" s="1"/>
  <c r="I266"/>
  <c r="H266"/>
  <c r="G266"/>
  <c r="I261"/>
  <c r="G261"/>
  <c r="I260"/>
  <c r="G260"/>
  <c r="G258" s="1"/>
  <c r="I258"/>
  <c r="I252" s="1"/>
  <c r="H252"/>
  <c r="I239"/>
  <c r="G239" s="1"/>
  <c r="H238"/>
  <c r="H237"/>
  <c r="G237"/>
  <c r="E237"/>
  <c r="H236"/>
  <c r="H234" s="1"/>
  <c r="I234"/>
  <c r="I232" s="1"/>
  <c r="I222"/>
  <c r="H222"/>
  <c r="I117"/>
  <c r="G117" s="1"/>
  <c r="I116"/>
  <c r="G116" s="1"/>
  <c r="I115"/>
  <c r="G115" s="1"/>
  <c r="I114"/>
  <c r="G114" s="1"/>
  <c r="I113"/>
  <c r="G113" s="1"/>
  <c r="I112"/>
  <c r="G112" s="1"/>
  <c r="I111"/>
  <c r="G111" s="1"/>
  <c r="H110"/>
  <c r="G110" s="1"/>
  <c r="H109"/>
  <c r="G109" s="1"/>
  <c r="H108"/>
  <c r="G108" s="1"/>
  <c r="H107"/>
  <c r="G107" s="1"/>
  <c r="H106"/>
  <c r="G106" s="1"/>
  <c r="H105"/>
  <c r="G105" s="1"/>
  <c r="H104"/>
  <c r="G104" s="1"/>
  <c r="H103"/>
  <c r="G103" s="1"/>
  <c r="H102"/>
  <c r="G102" s="1"/>
  <c r="H101"/>
  <c r="G101" s="1"/>
  <c r="H100"/>
  <c r="H98" s="1"/>
  <c r="I98"/>
  <c r="I96" s="1"/>
  <c r="H83"/>
  <c r="G83" s="1"/>
  <c r="H82"/>
  <c r="G82" s="1"/>
  <c r="H81"/>
  <c r="G81" s="1"/>
  <c r="H80"/>
  <c r="G80" s="1"/>
  <c r="H79"/>
  <c r="G79" s="1"/>
  <c r="H78"/>
  <c r="G78" s="1"/>
  <c r="H77"/>
  <c r="G77" s="1"/>
  <c r="H76"/>
  <c r="G76" s="1"/>
  <c r="H75"/>
  <c r="G75" s="1"/>
  <c r="H73"/>
  <c r="G73" s="1"/>
  <c r="I61"/>
  <c r="G61" s="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 s="1"/>
  <c r="I41"/>
  <c r="G41" s="1"/>
  <c r="I40"/>
  <c r="G40" s="1"/>
  <c r="I39"/>
  <c r="G39" s="1"/>
  <c r="H38"/>
  <c r="G38" s="1"/>
  <c r="H37"/>
  <c r="G37" s="1"/>
  <c r="H36"/>
  <c r="G36" s="1"/>
  <c r="H35"/>
  <c r="G35" s="1"/>
  <c r="H34"/>
  <c r="G34" s="1"/>
  <c r="H33"/>
  <c r="G33" s="1"/>
  <c r="H32"/>
  <c r="G32" s="1"/>
  <c r="H31"/>
  <c r="G31" s="1"/>
  <c r="H30"/>
  <c r="G30" s="1"/>
  <c r="H29"/>
  <c r="G29" s="1"/>
  <c r="H28"/>
  <c r="G28" s="1"/>
  <c r="H27"/>
  <c r="G27" s="1"/>
  <c r="H26"/>
  <c r="G26" s="1"/>
  <c r="H25"/>
  <c r="G25" s="1"/>
  <c r="H24"/>
  <c r="G24" s="1"/>
  <c r="H23"/>
  <c r="G23" s="1"/>
  <c r="H22"/>
  <c r="G22" s="1"/>
  <c r="H21"/>
  <c r="G21" s="1"/>
  <c r="H20"/>
  <c r="G20" s="1"/>
  <c r="H19"/>
  <c r="G19" s="1"/>
  <c r="H18"/>
  <c r="G18" s="1"/>
  <c r="H17"/>
  <c r="G17" s="1"/>
  <c r="H16"/>
  <c r="G16" s="1"/>
  <c r="H15"/>
  <c r="H13" s="1"/>
  <c r="I13"/>
  <c r="I11" s="1"/>
  <c r="I9" s="1"/>
  <c r="H789" i="12"/>
  <c r="H787" s="1"/>
  <c r="I787"/>
  <c r="I785"/>
  <c r="H773"/>
  <c r="G773"/>
  <c r="H769"/>
  <c r="G769" s="1"/>
  <c r="H768"/>
  <c r="G768"/>
  <c r="H767"/>
  <c r="H763" s="1"/>
  <c r="H766"/>
  <c r="G766"/>
  <c r="H765"/>
  <c r="G765" s="1"/>
  <c r="K763"/>
  <c r="H755"/>
  <c r="G755"/>
  <c r="H749"/>
  <c r="G749" s="1"/>
  <c r="H743"/>
  <c r="G743"/>
  <c r="H740"/>
  <c r="G740" s="1"/>
  <c r="H734"/>
  <c r="G734"/>
  <c r="H724"/>
  <c r="G724" s="1"/>
  <c r="I722"/>
  <c r="H721"/>
  <c r="G721"/>
  <c r="I698"/>
  <c r="I687" s="1"/>
  <c r="I685" s="1"/>
  <c r="H698"/>
  <c r="G698" s="1"/>
  <c r="H697"/>
  <c r="G697"/>
  <c r="H696"/>
  <c r="H687" s="1"/>
  <c r="G695"/>
  <c r="G694"/>
  <c r="G693"/>
  <c r="G692"/>
  <c r="G691"/>
  <c r="G690"/>
  <c r="G689"/>
  <c r="I684"/>
  <c r="I635" s="1"/>
  <c r="I633" s="1"/>
  <c r="I631" s="1"/>
  <c r="H683"/>
  <c r="H682" s="1"/>
  <c r="I679"/>
  <c r="G679"/>
  <c r="H678"/>
  <c r="G678" s="1"/>
  <c r="H653"/>
  <c r="I643"/>
  <c r="G643" s="1"/>
  <c r="I642"/>
  <c r="G642"/>
  <c r="H641"/>
  <c r="G641" s="1"/>
  <c r="H640"/>
  <c r="G640"/>
  <c r="H639"/>
  <c r="H635" s="1"/>
  <c r="H638"/>
  <c r="G638"/>
  <c r="H637"/>
  <c r="G637" s="1"/>
  <c r="G630"/>
  <c r="G629"/>
  <c r="G628"/>
  <c r="G627"/>
  <c r="G626"/>
  <c r="G625"/>
  <c r="G624"/>
  <c r="G623"/>
  <c r="G622"/>
  <c r="G621"/>
  <c r="G620"/>
  <c r="G619"/>
  <c r="G618"/>
  <c r="H617"/>
  <c r="H615" s="1"/>
  <c r="G615" s="1"/>
  <c r="G616"/>
  <c r="G614"/>
  <c r="H613"/>
  <c r="G613"/>
  <c r="H612"/>
  <c r="G612" s="1"/>
  <c r="H611"/>
  <c r="G611"/>
  <c r="H609"/>
  <c r="H603" s="1"/>
  <c r="G603" s="1"/>
  <c r="G608"/>
  <c r="G607"/>
  <c r="G606"/>
  <c r="G605"/>
  <c r="G604"/>
  <c r="H602"/>
  <c r="G602" s="1"/>
  <c r="H601"/>
  <c r="G601"/>
  <c r="H594"/>
  <c r="G594"/>
  <c r="H592"/>
  <c r="G592" s="1"/>
  <c r="I590"/>
  <c r="H576"/>
  <c r="G576"/>
  <c r="H575"/>
  <c r="G575" s="1"/>
  <c r="H574"/>
  <c r="G574"/>
  <c r="H573"/>
  <c r="H569" s="1"/>
  <c r="G569" s="1"/>
  <c r="H572"/>
  <c r="G572"/>
  <c r="H571"/>
  <c r="G571" s="1"/>
  <c r="I568"/>
  <c r="I562" s="1"/>
  <c r="I567"/>
  <c r="G567"/>
  <c r="H566"/>
  <c r="G566" s="1"/>
  <c r="H565"/>
  <c r="G565"/>
  <c r="H564"/>
  <c r="H562" s="1"/>
  <c r="H557"/>
  <c r="G557" s="1"/>
  <c r="I556"/>
  <c r="G556"/>
  <c r="I555"/>
  <c r="G555" s="1"/>
  <c r="H554"/>
  <c r="G554"/>
  <c r="G553"/>
  <c r="G552"/>
  <c r="G551"/>
  <c r="G550"/>
  <c r="G549"/>
  <c r="G548"/>
  <c r="G547"/>
  <c r="I545"/>
  <c r="I543" s="1"/>
  <c r="H545"/>
  <c r="G545" s="1"/>
  <c r="I542"/>
  <c r="G542"/>
  <c r="I541"/>
  <c r="G541" s="1"/>
  <c r="I540"/>
  <c r="G540"/>
  <c r="G539"/>
  <c r="H538"/>
  <c r="G538" s="1"/>
  <c r="H537"/>
  <c r="G537"/>
  <c r="H536"/>
  <c r="G536" s="1"/>
  <c r="H535"/>
  <c r="G535"/>
  <c r="H534"/>
  <c r="G534" s="1"/>
  <c r="H533"/>
  <c r="G533"/>
  <c r="H532"/>
  <c r="G532" s="1"/>
  <c r="H531"/>
  <c r="H529" s="1"/>
  <c r="G531"/>
  <c r="I524"/>
  <c r="I450"/>
  <c r="H450"/>
  <c r="G450" s="1"/>
  <c r="G443"/>
  <c r="E443"/>
  <c r="G442"/>
  <c r="I440"/>
  <c r="I438" s="1"/>
  <c r="G438" s="1"/>
  <c r="I437"/>
  <c r="G437" s="1"/>
  <c r="I436"/>
  <c r="H435"/>
  <c r="G435" s="1"/>
  <c r="H434"/>
  <c r="G434"/>
  <c r="H433"/>
  <c r="H430" s="1"/>
  <c r="H432"/>
  <c r="G432"/>
  <c r="I430"/>
  <c r="I428" s="1"/>
  <c r="I427"/>
  <c r="G427"/>
  <c r="I426"/>
  <c r="G426" s="1"/>
  <c r="H425"/>
  <c r="G425"/>
  <c r="H423"/>
  <c r="H421"/>
  <c r="I414"/>
  <c r="G414"/>
  <c r="I413"/>
  <c r="G413" s="1"/>
  <c r="H412"/>
  <c r="G412"/>
  <c r="H411"/>
  <c r="H409" s="1"/>
  <c r="H407" s="1"/>
  <c r="I404"/>
  <c r="G404"/>
  <c r="I403"/>
  <c r="G403" s="1"/>
  <c r="H402"/>
  <c r="G402"/>
  <c r="H401"/>
  <c r="G401" s="1"/>
  <c r="H400"/>
  <c r="H398" s="1"/>
  <c r="G400"/>
  <c r="I398"/>
  <c r="I396"/>
  <c r="I369"/>
  <c r="G369"/>
  <c r="I368"/>
  <c r="G368" s="1"/>
  <c r="E368"/>
  <c r="H367"/>
  <c r="G367" s="1"/>
  <c r="H366"/>
  <c r="G366"/>
  <c r="H365"/>
  <c r="H363" s="1"/>
  <c r="I363"/>
  <c r="I361"/>
  <c r="I359"/>
  <c r="I358"/>
  <c r="G358"/>
  <c r="I357"/>
  <c r="I355" s="1"/>
  <c r="I353" s="1"/>
  <c r="H355"/>
  <c r="H353" s="1"/>
  <c r="I352"/>
  <c r="G352" s="1"/>
  <c r="H351"/>
  <c r="H349" s="1"/>
  <c r="G351"/>
  <c r="I348"/>
  <c r="I346" s="1"/>
  <c r="G346" s="1"/>
  <c r="H346"/>
  <c r="I328"/>
  <c r="G328" s="1"/>
  <c r="I327"/>
  <c r="G327"/>
  <c r="I309"/>
  <c r="H309"/>
  <c r="G309" s="1"/>
  <c r="I303"/>
  <c r="H303"/>
  <c r="G303" s="1"/>
  <c r="I286"/>
  <c r="G286"/>
  <c r="H285"/>
  <c r="G285" s="1"/>
  <c r="H284"/>
  <c r="G284"/>
  <c r="I282"/>
  <c r="I280" s="1"/>
  <c r="I266"/>
  <c r="H266"/>
  <c r="G266"/>
  <c r="I261"/>
  <c r="G261" s="1"/>
  <c r="I260"/>
  <c r="G260"/>
  <c r="G258" s="1"/>
  <c r="H252"/>
  <c r="I239"/>
  <c r="G239" s="1"/>
  <c r="H238"/>
  <c r="H237"/>
  <c r="G237" s="1"/>
  <c r="E237"/>
  <c r="H236"/>
  <c r="H234" s="1"/>
  <c r="I234"/>
  <c r="I232"/>
  <c r="I222"/>
  <c r="H222"/>
  <c r="G222" s="1"/>
  <c r="I117"/>
  <c r="G117" s="1"/>
  <c r="I116"/>
  <c r="G116" s="1"/>
  <c r="I115"/>
  <c r="G115" s="1"/>
  <c r="I114"/>
  <c r="G114" s="1"/>
  <c r="I113"/>
  <c r="G113" s="1"/>
  <c r="I112"/>
  <c r="I98" s="1"/>
  <c r="I96" s="1"/>
  <c r="I111"/>
  <c r="G111" s="1"/>
  <c r="H110"/>
  <c r="G110" s="1"/>
  <c r="H109"/>
  <c r="G109" s="1"/>
  <c r="H108"/>
  <c r="G108" s="1"/>
  <c r="H107"/>
  <c r="G107" s="1"/>
  <c r="H106"/>
  <c r="G106" s="1"/>
  <c r="H105"/>
  <c r="G105" s="1"/>
  <c r="H104"/>
  <c r="G104" s="1"/>
  <c r="H103"/>
  <c r="G103" s="1"/>
  <c r="H102"/>
  <c r="G102" s="1"/>
  <c r="H101"/>
  <c r="G101" s="1"/>
  <c r="H100"/>
  <c r="H98" s="1"/>
  <c r="H83"/>
  <c r="G83" s="1"/>
  <c r="H82"/>
  <c r="G82" s="1"/>
  <c r="H81"/>
  <c r="G81" s="1"/>
  <c r="H80"/>
  <c r="G80" s="1"/>
  <c r="H79"/>
  <c r="G79" s="1"/>
  <c r="H78"/>
  <c r="G78" s="1"/>
  <c r="H77"/>
  <c r="G77" s="1"/>
  <c r="H76"/>
  <c r="G76" s="1"/>
  <c r="H75"/>
  <c r="H73" s="1"/>
  <c r="I61"/>
  <c r="G61" s="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 s="1"/>
  <c r="I41"/>
  <c r="G41" s="1"/>
  <c r="I40"/>
  <c r="G40" s="1"/>
  <c r="I39"/>
  <c r="I13" s="1"/>
  <c r="I11" s="1"/>
  <c r="I9" s="1"/>
  <c r="H38"/>
  <c r="G38" s="1"/>
  <c r="H37"/>
  <c r="G37" s="1"/>
  <c r="H36"/>
  <c r="G36" s="1"/>
  <c r="H35"/>
  <c r="G35" s="1"/>
  <c r="H34"/>
  <c r="G34" s="1"/>
  <c r="H33"/>
  <c r="G33" s="1"/>
  <c r="H32"/>
  <c r="G32" s="1"/>
  <c r="H31"/>
  <c r="G31" s="1"/>
  <c r="H30"/>
  <c r="G30" s="1"/>
  <c r="H29"/>
  <c r="G29" s="1"/>
  <c r="H28"/>
  <c r="G28" s="1"/>
  <c r="H27"/>
  <c r="G27" s="1"/>
  <c r="H26"/>
  <c r="G26" s="1"/>
  <c r="H25"/>
  <c r="G25" s="1"/>
  <c r="H24"/>
  <c r="G24" s="1"/>
  <c r="H23"/>
  <c r="G23" s="1"/>
  <c r="H22"/>
  <c r="G22" s="1"/>
  <c r="H21"/>
  <c r="G21" s="1"/>
  <c r="H20"/>
  <c r="G20" s="1"/>
  <c r="H19"/>
  <c r="G19" s="1"/>
  <c r="H18"/>
  <c r="G18" s="1"/>
  <c r="H17"/>
  <c r="G17" s="1"/>
  <c r="H16"/>
  <c r="G16" s="1"/>
  <c r="H15"/>
  <c r="H13" s="1"/>
  <c r="F229" i="11"/>
  <c r="D229"/>
  <c r="F228"/>
  <c r="D228" s="1"/>
  <c r="F227"/>
  <c r="D227"/>
  <c r="F226"/>
  <c r="D226" s="1"/>
  <c r="F223"/>
  <c r="D223" s="1"/>
  <c r="F220"/>
  <c r="F219"/>
  <c r="F218"/>
  <c r="F216"/>
  <c r="D216" s="1"/>
  <c r="F215"/>
  <c r="D215" s="1"/>
  <c r="F213"/>
  <c r="D213" s="1"/>
  <c r="F212"/>
  <c r="F211"/>
  <c r="F210"/>
  <c r="F208" s="1"/>
  <c r="F205"/>
  <c r="D205" s="1"/>
  <c r="F204"/>
  <c r="D204" s="1"/>
  <c r="F203"/>
  <c r="D203" s="1"/>
  <c r="F202"/>
  <c r="F200" s="1"/>
  <c r="D200" s="1"/>
  <c r="F199"/>
  <c r="F197" s="1"/>
  <c r="D197" s="1"/>
  <c r="F196"/>
  <c r="D196" s="1"/>
  <c r="F195"/>
  <c r="D195" s="1"/>
  <c r="F194"/>
  <c r="D194" s="1"/>
  <c r="F193"/>
  <c r="D193" s="1"/>
  <c r="F190"/>
  <c r="D190" s="1"/>
  <c r="F189"/>
  <c r="D189" s="1"/>
  <c r="F188"/>
  <c r="D188" s="1"/>
  <c r="F187"/>
  <c r="F185" s="1"/>
  <c r="D185" s="1"/>
  <c r="F184"/>
  <c r="D184" s="1"/>
  <c r="F183"/>
  <c r="D183" s="1"/>
  <c r="F182"/>
  <c r="F180" s="1"/>
  <c r="D180" s="1"/>
  <c r="F179"/>
  <c r="D179" s="1"/>
  <c r="F178"/>
  <c r="D178" s="1"/>
  <c r="F177"/>
  <c r="F175" s="1"/>
  <c r="E170"/>
  <c r="D170" s="1"/>
  <c r="E169"/>
  <c r="D169" s="1"/>
  <c r="D167" s="1"/>
  <c r="E167"/>
  <c r="E166"/>
  <c r="D166" s="1"/>
  <c r="E164"/>
  <c r="D164" s="1"/>
  <c r="E163"/>
  <c r="D163" s="1"/>
  <c r="E161"/>
  <c r="D161" s="1"/>
  <c r="E160"/>
  <c r="D160" s="1"/>
  <c r="E159"/>
  <c r="E157" s="1"/>
  <c r="D157" s="1"/>
  <c r="E156"/>
  <c r="E154" s="1"/>
  <c r="D154" s="1"/>
  <c r="E153"/>
  <c r="D153" s="1"/>
  <c r="E152"/>
  <c r="D152" s="1"/>
  <c r="E151"/>
  <c r="D151" s="1"/>
  <c r="E150"/>
  <c r="D150" s="1"/>
  <c r="E147"/>
  <c r="D147" s="1"/>
  <c r="E146"/>
  <c r="E144" s="1"/>
  <c r="E141"/>
  <c r="D141" s="1"/>
  <c r="E139"/>
  <c r="D139" s="1"/>
  <c r="E138"/>
  <c r="D138" s="1"/>
  <c r="D137"/>
  <c r="E136"/>
  <c r="D136" s="1"/>
  <c r="E135"/>
  <c r="D135"/>
  <c r="E133"/>
  <c r="D133" s="1"/>
  <c r="E132"/>
  <c r="D132"/>
  <c r="E131"/>
  <c r="D131" s="1"/>
  <c r="D126"/>
  <c r="D125"/>
  <c r="D124"/>
  <c r="D123"/>
  <c r="E121"/>
  <c r="D121"/>
  <c r="E119"/>
  <c r="D119" s="1"/>
  <c r="E118"/>
  <c r="D118"/>
  <c r="E117"/>
  <c r="D117" s="1"/>
  <c r="D114"/>
  <c r="D113"/>
  <c r="D112"/>
  <c r="D111"/>
  <c r="E109"/>
  <c r="D109" s="1"/>
  <c r="E107"/>
  <c r="D107"/>
  <c r="E106"/>
  <c r="D106" s="1"/>
  <c r="E105"/>
  <c r="D105"/>
  <c r="E103"/>
  <c r="D103" s="1"/>
  <c r="E102"/>
  <c r="D102"/>
  <c r="E101"/>
  <c r="D101" s="1"/>
  <c r="E98"/>
  <c r="D98" s="1"/>
  <c r="E97"/>
  <c r="D97"/>
  <c r="E95"/>
  <c r="D95" s="1"/>
  <c r="E92"/>
  <c r="D92" s="1"/>
  <c r="E91"/>
  <c r="D91"/>
  <c r="E89"/>
  <c r="D89" s="1"/>
  <c r="E88"/>
  <c r="D88"/>
  <c r="E87"/>
  <c r="D87" s="1"/>
  <c r="E82"/>
  <c r="D82"/>
  <c r="E81"/>
  <c r="D81" s="1"/>
  <c r="E80"/>
  <c r="D80"/>
  <c r="E78"/>
  <c r="D78" s="1"/>
  <c r="E77"/>
  <c r="D77"/>
  <c r="E76"/>
  <c r="D76" s="1"/>
  <c r="E73"/>
  <c r="D73" s="1"/>
  <c r="E72"/>
  <c r="D72"/>
  <c r="E70"/>
  <c r="D70" s="1"/>
  <c r="E67"/>
  <c r="D67" s="1"/>
  <c r="E66"/>
  <c r="D66"/>
  <c r="E65"/>
  <c r="D65" s="1"/>
  <c r="E64"/>
  <c r="D64"/>
  <c r="E63"/>
  <c r="D63" s="1"/>
  <c r="E62"/>
  <c r="D62"/>
  <c r="E61"/>
  <c r="D61" s="1"/>
  <c r="E60"/>
  <c r="D60"/>
  <c r="E58"/>
  <c r="D58" s="1"/>
  <c r="E57"/>
  <c r="D57"/>
  <c r="E56"/>
  <c r="D56" s="1"/>
  <c r="E53"/>
  <c r="D53" s="1"/>
  <c r="E50"/>
  <c r="D50" s="1"/>
  <c r="E49"/>
  <c r="D49"/>
  <c r="E48"/>
  <c r="D48" s="1"/>
  <c r="E47"/>
  <c r="D47"/>
  <c r="E46"/>
  <c r="D46" s="1"/>
  <c r="E45"/>
  <c r="D45"/>
  <c r="E44"/>
  <c r="D44" s="1"/>
  <c r="E43"/>
  <c r="D43"/>
  <c r="E40"/>
  <c r="D40"/>
  <c r="E39"/>
  <c r="D39" s="1"/>
  <c r="E38"/>
  <c r="D38"/>
  <c r="E35"/>
  <c r="D35"/>
  <c r="E34"/>
  <c r="D34" s="1"/>
  <c r="E33"/>
  <c r="D33"/>
  <c r="E32"/>
  <c r="D32" s="1"/>
  <c r="E31"/>
  <c r="D31"/>
  <c r="E30"/>
  <c r="D30" s="1"/>
  <c r="E29"/>
  <c r="D29"/>
  <c r="E24"/>
  <c r="D24" s="1"/>
  <c r="E21"/>
  <c r="E19" s="1"/>
  <c r="E18"/>
  <c r="D18"/>
  <c r="E17"/>
  <c r="D17" s="1"/>
  <c r="E16"/>
  <c r="D16"/>
  <c r="H307" i="10"/>
  <c r="H305" s="1"/>
  <c r="H303" s="1"/>
  <c r="G307"/>
  <c r="F307" s="1"/>
  <c r="G305"/>
  <c r="G303" s="1"/>
  <c r="H302"/>
  <c r="H299" s="1"/>
  <c r="F299" s="1"/>
  <c r="F301"/>
  <c r="F297"/>
  <c r="H295"/>
  <c r="G295"/>
  <c r="F295"/>
  <c r="G294"/>
  <c r="F294" s="1"/>
  <c r="H292"/>
  <c r="G292"/>
  <c r="F292" s="1"/>
  <c r="F291"/>
  <c r="H289"/>
  <c r="G289"/>
  <c r="F289" s="1"/>
  <c r="F288"/>
  <c r="H286"/>
  <c r="G286"/>
  <c r="F286" s="1"/>
  <c r="F285"/>
  <c r="H283"/>
  <c r="G283"/>
  <c r="F283" s="1"/>
  <c r="F282"/>
  <c r="H280"/>
  <c r="G280"/>
  <c r="F280" s="1"/>
  <c r="F279"/>
  <c r="H277"/>
  <c r="G277"/>
  <c r="F277" s="1"/>
  <c r="F276"/>
  <c r="F275"/>
  <c r="H273"/>
  <c r="H271" s="1"/>
  <c r="G273"/>
  <c r="F273" s="1"/>
  <c r="G271"/>
  <c r="F270"/>
  <c r="H268"/>
  <c r="G268"/>
  <c r="F268" s="1"/>
  <c r="F267"/>
  <c r="H265"/>
  <c r="G265"/>
  <c r="F265" s="1"/>
  <c r="F264"/>
  <c r="H262"/>
  <c r="G262"/>
  <c r="F262" s="1"/>
  <c r="F261"/>
  <c r="H260"/>
  <c r="H258" s="1"/>
  <c r="G260"/>
  <c r="G258" s="1"/>
  <c r="F258" s="1"/>
  <c r="F257"/>
  <c r="G256"/>
  <c r="F256"/>
  <c r="H254"/>
  <c r="G254"/>
  <c r="F254" s="1"/>
  <c r="F253"/>
  <c r="F252"/>
  <c r="H250"/>
  <c r="F250" s="1"/>
  <c r="G250"/>
  <c r="H249"/>
  <c r="H246" s="1"/>
  <c r="G249"/>
  <c r="F249" s="1"/>
  <c r="G248"/>
  <c r="G246" s="1"/>
  <c r="F248"/>
  <c r="F245"/>
  <c r="H244"/>
  <c r="F244" s="1"/>
  <c r="G244"/>
  <c r="H242"/>
  <c r="H240" s="1"/>
  <c r="G242"/>
  <c r="F242" s="1"/>
  <c r="F239"/>
  <c r="H237"/>
  <c r="G237"/>
  <c r="F237" s="1"/>
  <c r="F236"/>
  <c r="H234"/>
  <c r="G234"/>
  <c r="F234" s="1"/>
  <c r="G233"/>
  <c r="F233"/>
  <c r="G232"/>
  <c r="F232" s="1"/>
  <c r="F231"/>
  <c r="H229"/>
  <c r="H228"/>
  <c r="G228"/>
  <c r="F228"/>
  <c r="F227"/>
  <c r="H226"/>
  <c r="G226"/>
  <c r="G224" s="1"/>
  <c r="F224" s="1"/>
  <c r="F226"/>
  <c r="H224"/>
  <c r="F223"/>
  <c r="F222"/>
  <c r="F221"/>
  <c r="H220"/>
  <c r="G220"/>
  <c r="F220" s="1"/>
  <c r="H219"/>
  <c r="G219"/>
  <c r="F219"/>
  <c r="F218"/>
  <c r="H217"/>
  <c r="G217"/>
  <c r="G215" s="1"/>
  <c r="F215" s="1"/>
  <c r="F217"/>
  <c r="H215"/>
  <c r="H214"/>
  <c r="H212" s="1"/>
  <c r="H210" s="1"/>
  <c r="G214"/>
  <c r="F214" s="1"/>
  <c r="G212"/>
  <c r="F209"/>
  <c r="F208"/>
  <c r="H206"/>
  <c r="G206"/>
  <c r="F206" s="1"/>
  <c r="F205"/>
  <c r="H203"/>
  <c r="G203"/>
  <c r="F203" s="1"/>
  <c r="F202"/>
  <c r="H200"/>
  <c r="G200"/>
  <c r="F200" s="1"/>
  <c r="F199"/>
  <c r="F198"/>
  <c r="F197"/>
  <c r="F196"/>
  <c r="H194"/>
  <c r="G194"/>
  <c r="F194"/>
  <c r="F193"/>
  <c r="F192"/>
  <c r="F191"/>
  <c r="F190"/>
  <c r="H188"/>
  <c r="F188" s="1"/>
  <c r="G188"/>
  <c r="H183"/>
  <c r="H181" s="1"/>
  <c r="G183"/>
  <c r="F183" s="1"/>
  <c r="G181"/>
  <c r="F180"/>
  <c r="H178"/>
  <c r="G178"/>
  <c r="F178" s="1"/>
  <c r="F177"/>
  <c r="H175"/>
  <c r="G175"/>
  <c r="F175" s="1"/>
  <c r="H174"/>
  <c r="G174"/>
  <c r="F174"/>
  <c r="H172"/>
  <c r="G172"/>
  <c r="F172" s="1"/>
  <c r="H171"/>
  <c r="H169" s="1"/>
  <c r="H161" s="1"/>
  <c r="G171"/>
  <c r="F171" s="1"/>
  <c r="G169"/>
  <c r="F169" s="1"/>
  <c r="F168"/>
  <c r="H166"/>
  <c r="G166"/>
  <c r="F166" s="1"/>
  <c r="H165"/>
  <c r="G165"/>
  <c r="F165"/>
  <c r="H163"/>
  <c r="G163"/>
  <c r="F163" s="1"/>
  <c r="H160"/>
  <c r="H158" s="1"/>
  <c r="G160"/>
  <c r="G158" s="1"/>
  <c r="F157"/>
  <c r="H155"/>
  <c r="G155"/>
  <c r="F155"/>
  <c r="F154"/>
  <c r="H152"/>
  <c r="G152"/>
  <c r="F152"/>
  <c r="F151"/>
  <c r="H149"/>
  <c r="G149"/>
  <c r="F149"/>
  <c r="F148"/>
  <c r="H146"/>
  <c r="G146"/>
  <c r="F146"/>
  <c r="H145"/>
  <c r="G145"/>
  <c r="F145" s="1"/>
  <c r="H143"/>
  <c r="H141" s="1"/>
  <c r="G143"/>
  <c r="F143" s="1"/>
  <c r="H140"/>
  <c r="G140"/>
  <c r="F140"/>
  <c r="H138"/>
  <c r="G138"/>
  <c r="F138" s="1"/>
  <c r="H137"/>
  <c r="G137"/>
  <c r="F137" s="1"/>
  <c r="F136"/>
  <c r="H135"/>
  <c r="H129" s="1"/>
  <c r="G135"/>
  <c r="F135" s="1"/>
  <c r="F134"/>
  <c r="F133"/>
  <c r="F132"/>
  <c r="F131"/>
  <c r="G129"/>
  <c r="F129" s="1"/>
  <c r="F128"/>
  <c r="F127"/>
  <c r="F126"/>
  <c r="F125"/>
  <c r="H123"/>
  <c r="G123"/>
  <c r="F123"/>
  <c r="F122"/>
  <c r="H120"/>
  <c r="G120"/>
  <c r="F120"/>
  <c r="F119"/>
  <c r="F118"/>
  <c r="F117"/>
  <c r="F116"/>
  <c r="H115"/>
  <c r="G115"/>
  <c r="F115" s="1"/>
  <c r="H113"/>
  <c r="G113"/>
  <c r="F113" s="1"/>
  <c r="F112"/>
  <c r="F111"/>
  <c r="F110"/>
  <c r="H108"/>
  <c r="G108"/>
  <c r="F108"/>
  <c r="F107"/>
  <c r="F106"/>
  <c r="F105"/>
  <c r="F104"/>
  <c r="H103"/>
  <c r="F103" s="1"/>
  <c r="F102"/>
  <c r="H100"/>
  <c r="G100"/>
  <c r="F100" s="1"/>
  <c r="F99"/>
  <c r="F98"/>
  <c r="F97"/>
  <c r="H96"/>
  <c r="G96"/>
  <c r="F96"/>
  <c r="H94"/>
  <c r="H88" s="1"/>
  <c r="G94"/>
  <c r="F94" s="1"/>
  <c r="F93"/>
  <c r="F92"/>
  <c r="H90"/>
  <c r="G90"/>
  <c r="F90"/>
  <c r="F87"/>
  <c r="H85"/>
  <c r="F85" s="1"/>
  <c r="G85"/>
  <c r="F84"/>
  <c r="H82"/>
  <c r="F82" s="1"/>
  <c r="G82"/>
  <c r="F81"/>
  <c r="H79"/>
  <c r="F79" s="1"/>
  <c r="G79"/>
  <c r="F78"/>
  <c r="H76"/>
  <c r="F76" s="1"/>
  <c r="G76"/>
  <c r="F75"/>
  <c r="F74"/>
  <c r="H72"/>
  <c r="G72"/>
  <c r="F72"/>
  <c r="F71"/>
  <c r="H69"/>
  <c r="G69"/>
  <c r="F69"/>
  <c r="F68"/>
  <c r="F67"/>
  <c r="F66"/>
  <c r="H64"/>
  <c r="H62" s="1"/>
  <c r="G64"/>
  <c r="F64" s="1"/>
  <c r="G62"/>
  <c r="F61"/>
  <c r="H59"/>
  <c r="G59"/>
  <c r="F59" s="1"/>
  <c r="F57"/>
  <c r="H55"/>
  <c r="G55"/>
  <c r="F55" s="1"/>
  <c r="F54"/>
  <c r="H52"/>
  <c r="G52"/>
  <c r="F52" s="1"/>
  <c r="F51"/>
  <c r="H49"/>
  <c r="G49"/>
  <c r="F49" s="1"/>
  <c r="F48"/>
  <c r="H46"/>
  <c r="G46"/>
  <c r="G44" s="1"/>
  <c r="F44" s="1"/>
  <c r="H44"/>
  <c r="F39"/>
  <c r="H37"/>
  <c r="G37"/>
  <c r="F37"/>
  <c r="F36"/>
  <c r="H34"/>
  <c r="G34"/>
  <c r="F34"/>
  <c r="H33"/>
  <c r="G33"/>
  <c r="F33" s="1"/>
  <c r="H31"/>
  <c r="G31"/>
  <c r="F31" s="1"/>
  <c r="F30"/>
  <c r="H28"/>
  <c r="G28"/>
  <c r="F28" s="1"/>
  <c r="F27"/>
  <c r="H25"/>
  <c r="G25"/>
  <c r="F25" s="1"/>
  <c r="H24"/>
  <c r="G24"/>
  <c r="F24" s="1"/>
  <c r="F23"/>
  <c r="F22"/>
  <c r="H20"/>
  <c r="F19"/>
  <c r="F18"/>
  <c r="H16"/>
  <c r="F16" s="1"/>
  <c r="G16"/>
  <c r="F15"/>
  <c r="F14"/>
  <c r="H13"/>
  <c r="G13"/>
  <c r="G11" s="1"/>
  <c r="F13"/>
  <c r="H11"/>
  <c r="H9"/>
  <c r="H8" s="1"/>
  <c r="E125" i="9"/>
  <c r="D125"/>
  <c r="D122" s="1"/>
  <c r="F124"/>
  <c r="D124"/>
  <c r="F122"/>
  <c r="E122"/>
  <c r="F121"/>
  <c r="D121" s="1"/>
  <c r="F120"/>
  <c r="D120" s="1"/>
  <c r="E116"/>
  <c r="D116" s="1"/>
  <c r="E114"/>
  <c r="D114" s="1"/>
  <c r="E113"/>
  <c r="D113" s="1"/>
  <c r="E111"/>
  <c r="D111" s="1"/>
  <c r="E109"/>
  <c r="D109" s="1"/>
  <c r="E104"/>
  <c r="D104" s="1"/>
  <c r="E103"/>
  <c r="D103" s="1"/>
  <c r="E102"/>
  <c r="D102" s="1"/>
  <c r="E97"/>
  <c r="D97" s="1"/>
  <c r="E95"/>
  <c r="D95" s="1"/>
  <c r="E93"/>
  <c r="D93" s="1"/>
  <c r="E90"/>
  <c r="D90" s="1"/>
  <c r="E89" s="1"/>
  <c r="D89" s="1"/>
  <c r="E88"/>
  <c r="D88" s="1"/>
  <c r="E87"/>
  <c r="D87" s="1"/>
  <c r="E85"/>
  <c r="D85" s="1"/>
  <c r="E84"/>
  <c r="D84" s="1"/>
  <c r="E83"/>
  <c r="D83" s="1"/>
  <c r="E82"/>
  <c r="D82" s="1"/>
  <c r="E81"/>
  <c r="D81" s="1"/>
  <c r="E80"/>
  <c r="D80" s="1"/>
  <c r="E78"/>
  <c r="D78" s="1"/>
  <c r="F76"/>
  <c r="D76" s="1"/>
  <c r="F72"/>
  <c r="D72"/>
  <c r="F71"/>
  <c r="D71"/>
  <c r="E69"/>
  <c r="D69"/>
  <c r="D68"/>
  <c r="E67"/>
  <c r="E66"/>
  <c r="D66"/>
  <c r="E65"/>
  <c r="E64" s="1"/>
  <c r="D65"/>
  <c r="F63"/>
  <c r="F62" s="1"/>
  <c r="D63"/>
  <c r="E60"/>
  <c r="D60"/>
  <c r="F58"/>
  <c r="D58"/>
  <c r="E56"/>
  <c r="D56"/>
  <c r="E47"/>
  <c r="D47" s="1"/>
  <c r="E45"/>
  <c r="D45" s="1"/>
  <c r="E44"/>
  <c r="D44" s="1"/>
  <c r="E43"/>
  <c r="D43" s="1"/>
  <c r="E42"/>
  <c r="D42" s="1"/>
  <c r="E37"/>
  <c r="D37" s="1"/>
  <c r="E35"/>
  <c r="D35" s="1"/>
  <c r="E33"/>
  <c r="D33" s="1"/>
  <c r="E32"/>
  <c r="D32" s="1"/>
  <c r="E31"/>
  <c r="D31" s="1"/>
  <c r="E30"/>
  <c r="D30" s="1"/>
  <c r="E29"/>
  <c r="D29" s="1"/>
  <c r="E27"/>
  <c r="D27" s="1"/>
  <c r="E26"/>
  <c r="D26" s="1"/>
  <c r="E25"/>
  <c r="E24"/>
  <c r="E23" s="1"/>
  <c r="D24"/>
  <c r="E20"/>
  <c r="D20"/>
  <c r="E18"/>
  <c r="D18"/>
  <c r="E17"/>
  <c r="D17"/>
  <c r="E16"/>
  <c r="D16"/>
  <c r="E15"/>
  <c r="E13" s="1"/>
  <c r="D15"/>
  <c r="H789" i="7"/>
  <c r="H787" s="1"/>
  <c r="I787"/>
  <c r="I785"/>
  <c r="H773"/>
  <c r="G773" s="1"/>
  <c r="H769"/>
  <c r="G769"/>
  <c r="H768"/>
  <c r="G768" s="1"/>
  <c r="H767"/>
  <c r="G767" s="1"/>
  <c r="H766"/>
  <c r="G766" s="1"/>
  <c r="H765"/>
  <c r="G765" s="1"/>
  <c r="K763"/>
  <c r="H755"/>
  <c r="G755" s="1"/>
  <c r="H749"/>
  <c r="G749" s="1"/>
  <c r="H743"/>
  <c r="G743" s="1"/>
  <c r="H740"/>
  <c r="G740" s="1"/>
  <c r="H734"/>
  <c r="G734" s="1"/>
  <c r="H724"/>
  <c r="G724" s="1"/>
  <c r="I722"/>
  <c r="H721"/>
  <c r="G721" s="1"/>
  <c r="I698"/>
  <c r="I687" s="1"/>
  <c r="I685" s="1"/>
  <c r="H698"/>
  <c r="H697"/>
  <c r="G697" s="1"/>
  <c r="H696"/>
  <c r="H687" s="1"/>
  <c r="G695"/>
  <c r="G694"/>
  <c r="G693"/>
  <c r="G692"/>
  <c r="G691"/>
  <c r="G690"/>
  <c r="G689"/>
  <c r="I684"/>
  <c r="H683"/>
  <c r="H682" s="1"/>
  <c r="I679"/>
  <c r="G679" s="1"/>
  <c r="H678"/>
  <c r="G678" s="1"/>
  <c r="H653"/>
  <c r="I643"/>
  <c r="G643" s="1"/>
  <c r="I642"/>
  <c r="G642" s="1"/>
  <c r="H641"/>
  <c r="G641"/>
  <c r="H640"/>
  <c r="G640" s="1"/>
  <c r="H639"/>
  <c r="G639" s="1"/>
  <c r="H638"/>
  <c r="G638" s="1"/>
  <c r="H637"/>
  <c r="G637"/>
  <c r="G630"/>
  <c r="G629"/>
  <c r="G628"/>
  <c r="G627"/>
  <c r="G626"/>
  <c r="G625"/>
  <c r="G624"/>
  <c r="G623"/>
  <c r="G622"/>
  <c r="G621"/>
  <c r="G620"/>
  <c r="G619"/>
  <c r="G618"/>
  <c r="H617"/>
  <c r="H615" s="1"/>
  <c r="G615" s="1"/>
  <c r="G616"/>
  <c r="G614"/>
  <c r="H613"/>
  <c r="G613" s="1"/>
  <c r="H612"/>
  <c r="G612" s="1"/>
  <c r="H611"/>
  <c r="G611" s="1"/>
  <c r="G608"/>
  <c r="G607"/>
  <c r="G606"/>
  <c r="G605"/>
  <c r="G604"/>
  <c r="H602"/>
  <c r="G602" s="1"/>
  <c r="H601"/>
  <c r="G601" s="1"/>
  <c r="H599"/>
  <c r="G599" s="1"/>
  <c r="H594"/>
  <c r="G594" s="1"/>
  <c r="I590"/>
  <c r="H576"/>
  <c r="G576" s="1"/>
  <c r="H575"/>
  <c r="G575" s="1"/>
  <c r="H574"/>
  <c r="G574" s="1"/>
  <c r="H573"/>
  <c r="G573" s="1"/>
  <c r="H572"/>
  <c r="G572" s="1"/>
  <c r="H571"/>
  <c r="G571"/>
  <c r="I568"/>
  <c r="G568" s="1"/>
  <c r="I567"/>
  <c r="G567" s="1"/>
  <c r="H566"/>
  <c r="G566"/>
  <c r="H565"/>
  <c r="G565" s="1"/>
  <c r="H564"/>
  <c r="G564" s="1"/>
  <c r="I562"/>
  <c r="H557"/>
  <c r="G557" s="1"/>
  <c r="I556"/>
  <c r="G556" s="1"/>
  <c r="I555"/>
  <c r="G555" s="1"/>
  <c r="H554"/>
  <c r="G554" s="1"/>
  <c r="G553"/>
  <c r="G552"/>
  <c r="G551"/>
  <c r="G550"/>
  <c r="G549"/>
  <c r="G548"/>
  <c r="G547"/>
  <c r="H545"/>
  <c r="I542"/>
  <c r="G542" s="1"/>
  <c r="I541"/>
  <c r="G541" s="1"/>
  <c r="I540"/>
  <c r="G540" s="1"/>
  <c r="G539"/>
  <c r="H538"/>
  <c r="G538" s="1"/>
  <c r="H537"/>
  <c r="G537" s="1"/>
  <c r="H536"/>
  <c r="G536" s="1"/>
  <c r="H535"/>
  <c r="G535" s="1"/>
  <c r="H534"/>
  <c r="G534" s="1"/>
  <c r="H533"/>
  <c r="G533" s="1"/>
  <c r="H532"/>
  <c r="G532" s="1"/>
  <c r="H531"/>
  <c r="G531" s="1"/>
  <c r="I529"/>
  <c r="I527" s="1"/>
  <c r="I524"/>
  <c r="I450"/>
  <c r="H450"/>
  <c r="G450"/>
  <c r="G443"/>
  <c r="E443"/>
  <c r="G442"/>
  <c r="I440"/>
  <c r="G440" s="1"/>
  <c r="I437"/>
  <c r="G437" s="1"/>
  <c r="I436"/>
  <c r="H435"/>
  <c r="G435"/>
  <c r="H434"/>
  <c r="G434"/>
  <c r="H433"/>
  <c r="G433" s="1"/>
  <c r="H432"/>
  <c r="H430" s="1"/>
  <c r="G432"/>
  <c r="I427"/>
  <c r="I426"/>
  <c r="G426" s="1"/>
  <c r="H425"/>
  <c r="G425" s="1"/>
  <c r="H423"/>
  <c r="H421" s="1"/>
  <c r="I414"/>
  <c r="G414"/>
  <c r="I413"/>
  <c r="G413"/>
  <c r="H412"/>
  <c r="G412"/>
  <c r="H411"/>
  <c r="G411"/>
  <c r="I409"/>
  <c r="I407" s="1"/>
  <c r="H409"/>
  <c r="H407" s="1"/>
  <c r="I404"/>
  <c r="G404" s="1"/>
  <c r="I403"/>
  <c r="G403" s="1"/>
  <c r="H402"/>
  <c r="G402" s="1"/>
  <c r="H401"/>
  <c r="G401" s="1"/>
  <c r="H400"/>
  <c r="H398" s="1"/>
  <c r="I369"/>
  <c r="G369" s="1"/>
  <c r="I368"/>
  <c r="G368" s="1"/>
  <c r="E368"/>
  <c r="H367"/>
  <c r="G367"/>
  <c r="H366"/>
  <c r="G366"/>
  <c r="H365"/>
  <c r="G365"/>
  <c r="I363"/>
  <c r="H363"/>
  <c r="H361" s="1"/>
  <c r="I361"/>
  <c r="I358"/>
  <c r="I355" s="1"/>
  <c r="I357"/>
  <c r="G357" s="1"/>
  <c r="H355"/>
  <c r="H353"/>
  <c r="I352"/>
  <c r="G352" s="1"/>
  <c r="H351"/>
  <c r="H349" s="1"/>
  <c r="I348"/>
  <c r="G348" s="1"/>
  <c r="H346"/>
  <c r="I328"/>
  <c r="G328" s="1"/>
  <c r="I327"/>
  <c r="G327" s="1"/>
  <c r="I309"/>
  <c r="H309"/>
  <c r="G309" s="1"/>
  <c r="I303"/>
  <c r="G303" s="1"/>
  <c r="H303"/>
  <c r="I286"/>
  <c r="I282" s="1"/>
  <c r="I280" s="1"/>
  <c r="H285"/>
  <c r="G285" s="1"/>
  <c r="H284"/>
  <c r="G284" s="1"/>
  <c r="I266"/>
  <c r="H266"/>
  <c r="G266" s="1"/>
  <c r="I261"/>
  <c r="G261" s="1"/>
  <c r="I260"/>
  <c r="G260" s="1"/>
  <c r="H252"/>
  <c r="I239"/>
  <c r="G239" s="1"/>
  <c r="H238"/>
  <c r="H237"/>
  <c r="G237" s="1"/>
  <c r="E237"/>
  <c r="H236"/>
  <c r="G236"/>
  <c r="H234"/>
  <c r="H232" s="1"/>
  <c r="I222"/>
  <c r="H222"/>
  <c r="G222" s="1"/>
  <c r="I117"/>
  <c r="G117" s="1"/>
  <c r="I116"/>
  <c r="G116" s="1"/>
  <c r="I115"/>
  <c r="G115" s="1"/>
  <c r="I114"/>
  <c r="G114" s="1"/>
  <c r="I113"/>
  <c r="G113" s="1"/>
  <c r="I112"/>
  <c r="G112" s="1"/>
  <c r="I111"/>
  <c r="G111" s="1"/>
  <c r="H110"/>
  <c r="G110" s="1"/>
  <c r="H109"/>
  <c r="G109" s="1"/>
  <c r="H108"/>
  <c r="G108" s="1"/>
  <c r="H107"/>
  <c r="G107" s="1"/>
  <c r="H106"/>
  <c r="G106" s="1"/>
  <c r="H105"/>
  <c r="G105" s="1"/>
  <c r="H104"/>
  <c r="G104" s="1"/>
  <c r="H103"/>
  <c r="G103" s="1"/>
  <c r="H102"/>
  <c r="G102" s="1"/>
  <c r="H101"/>
  <c r="G101" s="1"/>
  <c r="H100"/>
  <c r="H98" s="1"/>
  <c r="H96" s="1"/>
  <c r="I98"/>
  <c r="I96" s="1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3"/>
  <c r="H63" s="1"/>
  <c r="G63" s="1"/>
  <c r="G73"/>
  <c r="I61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/>
  <c r="I41"/>
  <c r="G41"/>
  <c r="I40"/>
  <c r="G40"/>
  <c r="I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I13"/>
  <c r="I11" s="1"/>
  <c r="H13"/>
  <c r="H11" s="1"/>
  <c r="F229" i="6"/>
  <c r="D229" s="1"/>
  <c r="F228"/>
  <c r="D228"/>
  <c r="F227"/>
  <c r="D227" s="1"/>
  <c r="F226"/>
  <c r="D226"/>
  <c r="F224"/>
  <c r="D224" s="1"/>
  <c r="F223"/>
  <c r="D223" s="1"/>
  <c r="F221"/>
  <c r="D221" s="1"/>
  <c r="F220"/>
  <c r="F219"/>
  <c r="F218"/>
  <c r="F215"/>
  <c r="F213" s="1"/>
  <c r="D213" s="1"/>
  <c r="D215"/>
  <c r="F212"/>
  <c r="F211"/>
  <c r="F210"/>
  <c r="F208" s="1"/>
  <c r="F205"/>
  <c r="D205" s="1"/>
  <c r="F204"/>
  <c r="D204" s="1"/>
  <c r="F203"/>
  <c r="D203" s="1"/>
  <c r="F202"/>
  <c r="F199"/>
  <c r="F197" s="1"/>
  <c r="D197" s="1"/>
  <c r="F196"/>
  <c r="D196" s="1"/>
  <c r="F195"/>
  <c r="D195" s="1"/>
  <c r="F194"/>
  <c r="D194" s="1"/>
  <c r="F193"/>
  <c r="D193" s="1"/>
  <c r="F190"/>
  <c r="D190"/>
  <c r="F189"/>
  <c r="D189" s="1"/>
  <c r="F188"/>
  <c r="D188" s="1"/>
  <c r="F187"/>
  <c r="F184"/>
  <c r="D184" s="1"/>
  <c r="F183"/>
  <c r="D183" s="1"/>
  <c r="F182"/>
  <c r="F179"/>
  <c r="D179" s="1"/>
  <c r="F178"/>
  <c r="D178" s="1"/>
  <c r="F177"/>
  <c r="E170"/>
  <c r="D170" s="1"/>
  <c r="E169"/>
  <c r="D169" s="1"/>
  <c r="D167" s="1"/>
  <c r="E167"/>
  <c r="E166"/>
  <c r="D166" s="1"/>
  <c r="E163"/>
  <c r="E161" s="1"/>
  <c r="D161" s="1"/>
  <c r="D163"/>
  <c r="E160"/>
  <c r="D160"/>
  <c r="E159"/>
  <c r="E157" s="1"/>
  <c r="D157" s="1"/>
  <c r="E156"/>
  <c r="E154" s="1"/>
  <c r="D154" s="1"/>
  <c r="E153"/>
  <c r="D153" s="1"/>
  <c r="E152"/>
  <c r="D152"/>
  <c r="E151"/>
  <c r="D151" s="1"/>
  <c r="E150"/>
  <c r="D150"/>
  <c r="E147"/>
  <c r="D147" s="1"/>
  <c r="E146"/>
  <c r="E141"/>
  <c r="E139" s="1"/>
  <c r="D139" s="1"/>
  <c r="D141"/>
  <c r="E138"/>
  <c r="D138"/>
  <c r="D137"/>
  <c r="E136"/>
  <c r="D136" s="1"/>
  <c r="E135"/>
  <c r="D135" s="1"/>
  <c r="E132"/>
  <c r="D132" s="1"/>
  <c r="E131"/>
  <c r="D131" s="1"/>
  <c r="D126"/>
  <c r="D125"/>
  <c r="D124"/>
  <c r="D123"/>
  <c r="E121"/>
  <c r="D121" s="1"/>
  <c r="E119"/>
  <c r="D119" s="1"/>
  <c r="E118"/>
  <c r="D118" s="1"/>
  <c r="E117"/>
  <c r="D117" s="1"/>
  <c r="D114"/>
  <c r="D113"/>
  <c r="D112"/>
  <c r="D111"/>
  <c r="E109"/>
  <c r="D109"/>
  <c r="E107"/>
  <c r="D107" s="1"/>
  <c r="E106"/>
  <c r="D106" s="1"/>
  <c r="E105"/>
  <c r="D105" s="1"/>
  <c r="E102"/>
  <c r="D102" s="1"/>
  <c r="E101"/>
  <c r="D101" s="1"/>
  <c r="E98"/>
  <c r="D98"/>
  <c r="E97"/>
  <c r="D97" s="1"/>
  <c r="E92"/>
  <c r="D92"/>
  <c r="E91"/>
  <c r="D91" s="1"/>
  <c r="E88"/>
  <c r="D88" s="1"/>
  <c r="E87"/>
  <c r="D87"/>
  <c r="E82"/>
  <c r="D82" s="1"/>
  <c r="E81"/>
  <c r="D81" s="1"/>
  <c r="E80"/>
  <c r="D80" s="1"/>
  <c r="E77"/>
  <c r="D77" s="1"/>
  <c r="E76"/>
  <c r="D76" s="1"/>
  <c r="E73"/>
  <c r="D73"/>
  <c r="E72"/>
  <c r="D72" s="1"/>
  <c r="E67"/>
  <c r="D67"/>
  <c r="E66"/>
  <c r="D66" s="1"/>
  <c r="E65"/>
  <c r="D65" s="1"/>
  <c r="E64"/>
  <c r="D64" s="1"/>
  <c r="E63"/>
  <c r="D63" s="1"/>
  <c r="E62"/>
  <c r="D62" s="1"/>
  <c r="E61"/>
  <c r="D61"/>
  <c r="E60"/>
  <c r="D60" s="1"/>
  <c r="E57"/>
  <c r="D57" s="1"/>
  <c r="E56"/>
  <c r="D56"/>
  <c r="E53"/>
  <c r="D53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D43" s="1"/>
  <c r="E40"/>
  <c r="D40" s="1"/>
  <c r="E39"/>
  <c r="D39" s="1"/>
  <c r="E38"/>
  <c r="E35"/>
  <c r="D35" s="1"/>
  <c r="E34"/>
  <c r="D34" s="1"/>
  <c r="E33"/>
  <c r="D33" s="1"/>
  <c r="E32"/>
  <c r="D32" s="1"/>
  <c r="E31"/>
  <c r="D31" s="1"/>
  <c r="E30"/>
  <c r="D30" s="1"/>
  <c r="E29"/>
  <c r="E27" s="1"/>
  <c r="E24"/>
  <c r="D24" s="1"/>
  <c r="E21"/>
  <c r="E19" s="1"/>
  <c r="E18"/>
  <c r="D18" s="1"/>
  <c r="E17"/>
  <c r="D17" s="1"/>
  <c r="E16"/>
  <c r="H307" i="5"/>
  <c r="H305" s="1"/>
  <c r="H303" s="1"/>
  <c r="G307"/>
  <c r="G305" s="1"/>
  <c r="H302"/>
  <c r="H299" s="1"/>
  <c r="F299" s="1"/>
  <c r="F301"/>
  <c r="F297"/>
  <c r="H295"/>
  <c r="G295"/>
  <c r="F295" s="1"/>
  <c r="G294"/>
  <c r="G292" s="1"/>
  <c r="F292" s="1"/>
  <c r="H292"/>
  <c r="F291"/>
  <c r="H289"/>
  <c r="G289"/>
  <c r="F289"/>
  <c r="F288"/>
  <c r="H286"/>
  <c r="G286"/>
  <c r="F286"/>
  <c r="F285"/>
  <c r="H283"/>
  <c r="G283"/>
  <c r="F283"/>
  <c r="F282"/>
  <c r="H280"/>
  <c r="G280"/>
  <c r="F280"/>
  <c r="F279"/>
  <c r="H277"/>
  <c r="G277"/>
  <c r="F277"/>
  <c r="F276"/>
  <c r="F275"/>
  <c r="H273"/>
  <c r="G273"/>
  <c r="F270"/>
  <c r="H268"/>
  <c r="G268"/>
  <c r="F268"/>
  <c r="F267"/>
  <c r="H265"/>
  <c r="G265"/>
  <c r="F265"/>
  <c r="F264"/>
  <c r="H262"/>
  <c r="G262"/>
  <c r="F262"/>
  <c r="F261"/>
  <c r="H260"/>
  <c r="H258" s="1"/>
  <c r="G260"/>
  <c r="G258" s="1"/>
  <c r="F257"/>
  <c r="G256"/>
  <c r="F256" s="1"/>
  <c r="H254"/>
  <c r="G254"/>
  <c r="F254" s="1"/>
  <c r="F253"/>
  <c r="F252"/>
  <c r="H250"/>
  <c r="G250"/>
  <c r="F250" s="1"/>
  <c r="H249"/>
  <c r="H246" s="1"/>
  <c r="G249"/>
  <c r="G248"/>
  <c r="F248" s="1"/>
  <c r="F245"/>
  <c r="H244"/>
  <c r="H242" s="1"/>
  <c r="G244"/>
  <c r="G242"/>
  <c r="F242" s="1"/>
  <c r="F239"/>
  <c r="H237"/>
  <c r="G237"/>
  <c r="F237"/>
  <c r="F236"/>
  <c r="H234"/>
  <c r="G234"/>
  <c r="F234"/>
  <c r="G233"/>
  <c r="F233" s="1"/>
  <c r="G232"/>
  <c r="F232" s="1"/>
  <c r="F231"/>
  <c r="H229"/>
  <c r="H228"/>
  <c r="G228"/>
  <c r="F227"/>
  <c r="H226"/>
  <c r="H224" s="1"/>
  <c r="G226"/>
  <c r="G224"/>
  <c r="F223"/>
  <c r="F222"/>
  <c r="F221"/>
  <c r="H220"/>
  <c r="G220"/>
  <c r="F220" s="1"/>
  <c r="H219"/>
  <c r="G219"/>
  <c r="F219" s="1"/>
  <c r="F218"/>
  <c r="H217"/>
  <c r="G217"/>
  <c r="H215"/>
  <c r="G215"/>
  <c r="F215" s="1"/>
  <c r="H214"/>
  <c r="G214"/>
  <c r="H212"/>
  <c r="G212"/>
  <c r="F212" s="1"/>
  <c r="F209"/>
  <c r="F208"/>
  <c r="H206"/>
  <c r="G206"/>
  <c r="F206"/>
  <c r="F205"/>
  <c r="H203"/>
  <c r="G203"/>
  <c r="F203"/>
  <c r="F202"/>
  <c r="H200"/>
  <c r="G200"/>
  <c r="F200"/>
  <c r="F199"/>
  <c r="F198"/>
  <c r="F197"/>
  <c r="F196"/>
  <c r="H194"/>
  <c r="G194"/>
  <c r="F194" s="1"/>
  <c r="F193"/>
  <c r="F192"/>
  <c r="F191"/>
  <c r="F190"/>
  <c r="H188"/>
  <c r="H181" s="1"/>
  <c r="G188"/>
  <c r="F188" s="1"/>
  <c r="H183"/>
  <c r="G183"/>
  <c r="G181" s="1"/>
  <c r="F181" s="1"/>
  <c r="F180"/>
  <c r="H178"/>
  <c r="G178"/>
  <c r="F178"/>
  <c r="F177"/>
  <c r="H175"/>
  <c r="G175"/>
  <c r="F175"/>
  <c r="H174"/>
  <c r="G174"/>
  <c r="H172"/>
  <c r="G172"/>
  <c r="F172" s="1"/>
  <c r="H171"/>
  <c r="G171"/>
  <c r="H169"/>
  <c r="F168"/>
  <c r="H166"/>
  <c r="G166"/>
  <c r="F166"/>
  <c r="H165"/>
  <c r="H163" s="1"/>
  <c r="H161" s="1"/>
  <c r="G165"/>
  <c r="G163"/>
  <c r="H160"/>
  <c r="H158" s="1"/>
  <c r="G160"/>
  <c r="F160" s="1"/>
  <c r="G158"/>
  <c r="F157"/>
  <c r="H155"/>
  <c r="G155"/>
  <c r="F155" s="1"/>
  <c r="F154"/>
  <c r="H152"/>
  <c r="G152"/>
  <c r="F152" s="1"/>
  <c r="F151"/>
  <c r="H149"/>
  <c r="G149"/>
  <c r="F149" s="1"/>
  <c r="F148"/>
  <c r="H146"/>
  <c r="F146" s="1"/>
  <c r="G146"/>
  <c r="H145"/>
  <c r="H143" s="1"/>
  <c r="G145"/>
  <c r="G143"/>
  <c r="F143" s="1"/>
  <c r="H140"/>
  <c r="H138" s="1"/>
  <c r="G140"/>
  <c r="G138"/>
  <c r="H137"/>
  <c r="G137"/>
  <c r="F136"/>
  <c r="H135"/>
  <c r="H129" s="1"/>
  <c r="G135"/>
  <c r="G129" s="1"/>
  <c r="F134"/>
  <c r="F133"/>
  <c r="F132"/>
  <c r="F131"/>
  <c r="F128"/>
  <c r="F127"/>
  <c r="F126"/>
  <c r="F125"/>
  <c r="H123"/>
  <c r="G123"/>
  <c r="F123" s="1"/>
  <c r="F122"/>
  <c r="H120"/>
  <c r="F120" s="1"/>
  <c r="G120"/>
  <c r="F119"/>
  <c r="F118"/>
  <c r="F117"/>
  <c r="F116"/>
  <c r="H115"/>
  <c r="H113" s="1"/>
  <c r="G115"/>
  <c r="F115" s="1"/>
  <c r="F112"/>
  <c r="F111"/>
  <c r="F110"/>
  <c r="H108"/>
  <c r="G108"/>
  <c r="F108" s="1"/>
  <c r="F107"/>
  <c r="F106"/>
  <c r="F105"/>
  <c r="F104"/>
  <c r="H103"/>
  <c r="F103" s="1"/>
  <c r="F102"/>
  <c r="G100"/>
  <c r="F99"/>
  <c r="F98"/>
  <c r="F97"/>
  <c r="H96"/>
  <c r="G96"/>
  <c r="H94"/>
  <c r="G94"/>
  <c r="F94" s="1"/>
  <c r="F93"/>
  <c r="F92"/>
  <c r="H90"/>
  <c r="G90"/>
  <c r="F90" s="1"/>
  <c r="F87"/>
  <c r="H85"/>
  <c r="G85"/>
  <c r="F85" s="1"/>
  <c r="F84"/>
  <c r="H82"/>
  <c r="G82"/>
  <c r="F82" s="1"/>
  <c r="F81"/>
  <c r="H79"/>
  <c r="G79"/>
  <c r="F79" s="1"/>
  <c r="F78"/>
  <c r="H76"/>
  <c r="G76"/>
  <c r="F76" s="1"/>
  <c r="F75"/>
  <c r="F74"/>
  <c r="H72"/>
  <c r="G72"/>
  <c r="F72" s="1"/>
  <c r="F71"/>
  <c r="H69"/>
  <c r="H62" s="1"/>
  <c r="G69"/>
  <c r="F68"/>
  <c r="F67"/>
  <c r="F66"/>
  <c r="H64"/>
  <c r="G64"/>
  <c r="G62" s="1"/>
  <c r="F61"/>
  <c r="H59"/>
  <c r="G59"/>
  <c r="F59"/>
  <c r="F57"/>
  <c r="H55"/>
  <c r="G55"/>
  <c r="F55"/>
  <c r="F54"/>
  <c r="H52"/>
  <c r="G52"/>
  <c r="F52"/>
  <c r="F51"/>
  <c r="H49"/>
  <c r="G49"/>
  <c r="F49"/>
  <c r="F48"/>
  <c r="H46"/>
  <c r="G46"/>
  <c r="F46"/>
  <c r="H44"/>
  <c r="G44"/>
  <c r="F44" s="1"/>
  <c r="F39"/>
  <c r="H37"/>
  <c r="G37"/>
  <c r="F37" s="1"/>
  <c r="F36"/>
  <c r="H34"/>
  <c r="G34"/>
  <c r="F34" s="1"/>
  <c r="H33"/>
  <c r="H31" s="1"/>
  <c r="G33"/>
  <c r="G31"/>
  <c r="F31" s="1"/>
  <c r="F30"/>
  <c r="H28"/>
  <c r="G28"/>
  <c r="F28" s="1"/>
  <c r="F27"/>
  <c r="H25"/>
  <c r="G25"/>
  <c r="F25" s="1"/>
  <c r="H24"/>
  <c r="G24"/>
  <c r="F24"/>
  <c r="F23"/>
  <c r="F22"/>
  <c r="H20"/>
  <c r="G20"/>
  <c r="F20" s="1"/>
  <c r="F19"/>
  <c r="F18"/>
  <c r="H16"/>
  <c r="G16"/>
  <c r="F16" s="1"/>
  <c r="F15"/>
  <c r="F14"/>
  <c r="H13"/>
  <c r="H11" s="1"/>
  <c r="H9" s="1"/>
  <c r="G13"/>
  <c r="F13" s="1"/>
  <c r="E125" i="4"/>
  <c r="E122" s="1"/>
  <c r="F124"/>
  <c r="D124" s="1"/>
  <c r="F121"/>
  <c r="D121" s="1"/>
  <c r="F120"/>
  <c r="E116"/>
  <c r="D116" s="1"/>
  <c r="E114"/>
  <c r="E113" s="1"/>
  <c r="D113" s="1"/>
  <c r="E111"/>
  <c r="D111"/>
  <c r="E109"/>
  <c r="D109" s="1"/>
  <c r="E104"/>
  <c r="D104"/>
  <c r="E103"/>
  <c r="D103" s="1"/>
  <c r="E102"/>
  <c r="D102" s="1"/>
  <c r="E97"/>
  <c r="D97" s="1"/>
  <c r="E95"/>
  <c r="D95" s="1"/>
  <c r="E93"/>
  <c r="E88"/>
  <c r="D88"/>
  <c r="E87"/>
  <c r="E84"/>
  <c r="D84" s="1"/>
  <c r="E83"/>
  <c r="D83"/>
  <c r="E82"/>
  <c r="D82" s="1"/>
  <c r="E81"/>
  <c r="D81"/>
  <c r="E78"/>
  <c r="D78"/>
  <c r="F76"/>
  <c r="D76" s="1"/>
  <c r="F72"/>
  <c r="D72" s="1"/>
  <c r="E69"/>
  <c r="D69" s="1"/>
  <c r="D68"/>
  <c r="E67"/>
  <c r="E66"/>
  <c r="D66" s="1"/>
  <c r="E65"/>
  <c r="D65" s="1"/>
  <c r="F63"/>
  <c r="D63"/>
  <c r="F62"/>
  <c r="D62" s="1"/>
  <c r="E60"/>
  <c r="D60"/>
  <c r="F58"/>
  <c r="D58" s="1"/>
  <c r="E56"/>
  <c r="D56"/>
  <c r="E47"/>
  <c r="E46" s="1"/>
  <c r="D46" s="1"/>
  <c r="E45"/>
  <c r="D45" s="1"/>
  <c r="E44"/>
  <c r="D44" s="1"/>
  <c r="E42"/>
  <c r="D42"/>
  <c r="E37"/>
  <c r="D37" s="1"/>
  <c r="E35"/>
  <c r="D35" s="1"/>
  <c r="E33"/>
  <c r="D33" s="1"/>
  <c r="E32"/>
  <c r="D32" s="1"/>
  <c r="E31"/>
  <c r="D31" s="1"/>
  <c r="E30"/>
  <c r="D30"/>
  <c r="E29"/>
  <c r="D29" s="1"/>
  <c r="E27"/>
  <c r="D27"/>
  <c r="E26"/>
  <c r="D26" s="1"/>
  <c r="E25"/>
  <c r="E24"/>
  <c r="D24"/>
  <c r="E20"/>
  <c r="D20" s="1"/>
  <c r="E17"/>
  <c r="D17" s="1"/>
  <c r="E16"/>
  <c r="D16"/>
  <c r="E15"/>
  <c r="D15" s="1"/>
  <c r="D119" i="21" l="1"/>
  <c r="F74"/>
  <c r="D23"/>
  <c r="E21"/>
  <c r="D21" s="1"/>
  <c r="F53"/>
  <c r="F8" s="1"/>
  <c r="D62"/>
  <c r="E53"/>
  <c r="D64"/>
  <c r="E10"/>
  <c r="D44"/>
  <c r="E74"/>
  <c r="D81"/>
  <c r="D125"/>
  <c r="D122" s="1"/>
  <c r="D13"/>
  <c r="D24"/>
  <c r="D63"/>
  <c r="D65"/>
  <c r="D120"/>
  <c r="F31" i="20"/>
  <c r="F143"/>
  <c r="F242"/>
  <c r="G303"/>
  <c r="F303" s="1"/>
  <c r="F305"/>
  <c r="F169"/>
  <c r="G161"/>
  <c r="F161" s="1"/>
  <c r="F9"/>
  <c r="G88"/>
  <c r="F88" s="1"/>
  <c r="F103"/>
  <c r="F171"/>
  <c r="G246"/>
  <c r="F246" s="1"/>
  <c r="F307"/>
  <c r="G62"/>
  <c r="F62" s="1"/>
  <c r="G129"/>
  <c r="F129" s="1"/>
  <c r="G141"/>
  <c r="F141" s="1"/>
  <c r="G181"/>
  <c r="F181" s="1"/>
  <c r="G229"/>
  <c r="F229" s="1"/>
  <c r="G271"/>
  <c r="F271" s="1"/>
  <c r="G292"/>
  <c r="F292" s="1"/>
  <c r="G210"/>
  <c r="F210" s="1"/>
  <c r="F173" i="19"/>
  <c r="D175"/>
  <c r="D14"/>
  <c r="E12"/>
  <c r="D70"/>
  <c r="F206"/>
  <c r="D206" s="1"/>
  <c r="D208"/>
  <c r="E127"/>
  <c r="D127" s="1"/>
  <c r="D95"/>
  <c r="E93"/>
  <c r="D93" s="1"/>
  <c r="E142"/>
  <c r="D142" s="1"/>
  <c r="D144"/>
  <c r="E85"/>
  <c r="D16"/>
  <c r="D38"/>
  <c r="D43"/>
  <c r="D72"/>
  <c r="D91"/>
  <c r="D97"/>
  <c r="D105"/>
  <c r="D118"/>
  <c r="D129"/>
  <c r="D135"/>
  <c r="D21"/>
  <c r="E27"/>
  <c r="E58"/>
  <c r="D58" s="1"/>
  <c r="E78"/>
  <c r="D78" s="1"/>
  <c r="D146"/>
  <c r="D156"/>
  <c r="D159"/>
  <c r="D177"/>
  <c r="D182"/>
  <c r="D187"/>
  <c r="D194"/>
  <c r="D199"/>
  <c r="D202"/>
  <c r="D210"/>
  <c r="F33" i="18"/>
  <c r="F27" s="1"/>
  <c r="F25" s="1"/>
  <c r="F23" s="1"/>
  <c r="E10" s="1"/>
  <c r="D35"/>
  <c r="D55"/>
  <c r="D88"/>
  <c r="E82"/>
  <c r="E33"/>
  <c r="D37"/>
  <c r="D57"/>
  <c r="H232" i="17"/>
  <c r="G234"/>
  <c r="G409"/>
  <c r="I407"/>
  <c r="H96"/>
  <c r="G96" s="1"/>
  <c r="G98"/>
  <c r="G564"/>
  <c r="H545"/>
  <c r="G545" s="1"/>
  <c r="G531"/>
  <c r="G252"/>
  <c r="G353"/>
  <c r="H361"/>
  <c r="G363"/>
  <c r="G594"/>
  <c r="H592"/>
  <c r="G592" s="1"/>
  <c r="I329"/>
  <c r="I220" s="1"/>
  <c r="I8" s="1"/>
  <c r="G346"/>
  <c r="H11"/>
  <c r="G13"/>
  <c r="H682"/>
  <c r="G682" s="1"/>
  <c r="G684"/>
  <c r="H763"/>
  <c r="G765"/>
  <c r="H785"/>
  <c r="G785" s="1"/>
  <c r="G787"/>
  <c r="G329"/>
  <c r="H63"/>
  <c r="G63" s="1"/>
  <c r="G411"/>
  <c r="H611"/>
  <c r="G15"/>
  <c r="G100"/>
  <c r="G236"/>
  <c r="H282"/>
  <c r="G348"/>
  <c r="G355"/>
  <c r="G365"/>
  <c r="G399"/>
  <c r="G413"/>
  <c r="H425"/>
  <c r="H432"/>
  <c r="H529"/>
  <c r="I531"/>
  <c r="I529" s="1"/>
  <c r="I527" s="1"/>
  <c r="G566"/>
  <c r="G619"/>
  <c r="G789"/>
  <c r="G222"/>
  <c r="G547"/>
  <c r="H637"/>
  <c r="H689"/>
  <c r="H428" i="12"/>
  <c r="G428" s="1"/>
  <c r="G430"/>
  <c r="H761"/>
  <c r="G763"/>
  <c r="G787"/>
  <c r="H785"/>
  <c r="G13"/>
  <c r="H11"/>
  <c r="H96"/>
  <c r="G96" s="1"/>
  <c r="G98"/>
  <c r="G635"/>
  <c r="H633"/>
  <c r="H685"/>
  <c r="G685" s="1"/>
  <c r="G687"/>
  <c r="G73"/>
  <c r="H63"/>
  <c r="G63" s="1"/>
  <c r="G363"/>
  <c r="H361"/>
  <c r="H527"/>
  <c r="G562"/>
  <c r="H543"/>
  <c r="G543" s="1"/>
  <c r="H680"/>
  <c r="G680" s="1"/>
  <c r="G682"/>
  <c r="H405"/>
  <c r="G353"/>
  <c r="I220"/>
  <c r="G252"/>
  <c r="G234"/>
  <c r="H232"/>
  <c r="G349"/>
  <c r="H329"/>
  <c r="G329" s="1"/>
  <c r="G398"/>
  <c r="H396"/>
  <c r="G396" s="1"/>
  <c r="I423"/>
  <c r="G15"/>
  <c r="G39"/>
  <c r="G75"/>
  <c r="G100"/>
  <c r="G112"/>
  <c r="G236"/>
  <c r="I258"/>
  <c r="I252" s="1"/>
  <c r="H282"/>
  <c r="G348"/>
  <c r="I349"/>
  <c r="I329" s="1"/>
  <c r="G433"/>
  <c r="I529"/>
  <c r="I527" s="1"/>
  <c r="I525" s="1"/>
  <c r="G568"/>
  <c r="G573"/>
  <c r="H599"/>
  <c r="G617"/>
  <c r="G767"/>
  <c r="G789"/>
  <c r="G357"/>
  <c r="I409"/>
  <c r="G440"/>
  <c r="G683"/>
  <c r="G696"/>
  <c r="G355"/>
  <c r="G365"/>
  <c r="G411"/>
  <c r="G564"/>
  <c r="G609"/>
  <c r="G639"/>
  <c r="D144" i="11"/>
  <c r="E142"/>
  <c r="D142" s="1"/>
  <c r="F173"/>
  <c r="D175"/>
  <c r="D208"/>
  <c r="F191"/>
  <c r="D191" s="1"/>
  <c r="E14"/>
  <c r="E27"/>
  <c r="E41"/>
  <c r="D41" s="1"/>
  <c r="E22"/>
  <c r="E51"/>
  <c r="D51" s="1"/>
  <c r="E54"/>
  <c r="D54" s="1"/>
  <c r="E68"/>
  <c r="D68" s="1"/>
  <c r="E74"/>
  <c r="D74" s="1"/>
  <c r="E85"/>
  <c r="E93"/>
  <c r="D93" s="1"/>
  <c r="E99"/>
  <c r="D99" s="1"/>
  <c r="E115"/>
  <c r="D115" s="1"/>
  <c r="E129"/>
  <c r="F221"/>
  <c r="D221" s="1"/>
  <c r="F224"/>
  <c r="D224" s="1"/>
  <c r="E148"/>
  <c r="D148" s="1"/>
  <c r="D21"/>
  <c r="E36"/>
  <c r="D36" s="1"/>
  <c r="D146"/>
  <c r="D156"/>
  <c r="D159"/>
  <c r="D177"/>
  <c r="D182"/>
  <c r="D187"/>
  <c r="D199"/>
  <c r="D202"/>
  <c r="D210"/>
  <c r="F11" i="10"/>
  <c r="F158"/>
  <c r="G141"/>
  <c r="F141" s="1"/>
  <c r="F62"/>
  <c r="F181"/>
  <c r="F303"/>
  <c r="F246"/>
  <c r="G240"/>
  <c r="F240" s="1"/>
  <c r="F271"/>
  <c r="G229"/>
  <c r="F229" s="1"/>
  <c r="F160"/>
  <c r="G161"/>
  <c r="F161" s="1"/>
  <c r="G88"/>
  <c r="F88" s="1"/>
  <c r="G20"/>
  <c r="F20" s="1"/>
  <c r="F46"/>
  <c r="F212"/>
  <c r="F260"/>
  <c r="F305"/>
  <c r="E21" i="9"/>
  <c r="D21" s="1"/>
  <c r="D23"/>
  <c r="F53"/>
  <c r="D62"/>
  <c r="D13"/>
  <c r="D64"/>
  <c r="E53"/>
  <c r="E46"/>
  <c r="D46" s="1"/>
  <c r="F119"/>
  <c r="E74"/>
  <c r="G787" i="7"/>
  <c r="H785"/>
  <c r="G785" s="1"/>
  <c r="F258" i="5"/>
  <c r="G96" i="7"/>
  <c r="I9"/>
  <c r="D114" i="4"/>
  <c r="D125"/>
  <c r="D122" s="1"/>
  <c r="G113" i="5"/>
  <c r="H141"/>
  <c r="F165"/>
  <c r="F226"/>
  <c r="H240"/>
  <c r="F249"/>
  <c r="F260"/>
  <c r="E90" i="4"/>
  <c r="D90" s="1"/>
  <c r="E89" s="1"/>
  <c r="D89" s="1"/>
  <c r="F119"/>
  <c r="D119" s="1"/>
  <c r="G11" i="5"/>
  <c r="F33"/>
  <c r="F96"/>
  <c r="F145"/>
  <c r="F171"/>
  <c r="F174"/>
  <c r="F214"/>
  <c r="F217"/>
  <c r="F228"/>
  <c r="F244"/>
  <c r="H271"/>
  <c r="E14" i="6"/>
  <c r="D14" s="1"/>
  <c r="E22"/>
  <c r="E51"/>
  <c r="D51" s="1"/>
  <c r="E144"/>
  <c r="E164"/>
  <c r="D164" s="1"/>
  <c r="F200"/>
  <c r="D200" s="1"/>
  <c r="F216"/>
  <c r="D216" s="1"/>
  <c r="H282" i="7"/>
  <c r="I346"/>
  <c r="G346" s="1"/>
  <c r="I423"/>
  <c r="F129" i="5"/>
  <c r="F158"/>
  <c r="F138"/>
  <c r="F163"/>
  <c r="H210"/>
  <c r="F224"/>
  <c r="E129" i="6"/>
  <c r="D129" s="1"/>
  <c r="F175"/>
  <c r="D175" s="1"/>
  <c r="F180"/>
  <c r="D180" s="1"/>
  <c r="F185"/>
  <c r="D185" s="1"/>
  <c r="G100" i="7"/>
  <c r="I234"/>
  <c r="I232" s="1"/>
  <c r="G232" s="1"/>
  <c r="G427"/>
  <c r="H569"/>
  <c r="G569" s="1"/>
  <c r="G617"/>
  <c r="I635"/>
  <c r="I633" s="1"/>
  <c r="I631" s="1"/>
  <c r="G698"/>
  <c r="G789"/>
  <c r="H592"/>
  <c r="G592" s="1"/>
  <c r="E85" i="4"/>
  <c r="D85" s="1"/>
  <c r="F137" i="5"/>
  <c r="F140"/>
  <c r="E36" i="6"/>
  <c r="D36" s="1"/>
  <c r="G286" i="7"/>
  <c r="I359"/>
  <c r="I398"/>
  <c r="I396" s="1"/>
  <c r="G409"/>
  <c r="H329"/>
  <c r="H9"/>
  <c r="G11"/>
  <c r="G361"/>
  <c r="H396"/>
  <c r="G396" s="1"/>
  <c r="G398"/>
  <c r="H680"/>
  <c r="G680" s="1"/>
  <c r="G682"/>
  <c r="H685"/>
  <c r="G685" s="1"/>
  <c r="G687"/>
  <c r="I353"/>
  <c r="G353" s="1"/>
  <c r="G355"/>
  <c r="G423"/>
  <c r="I421"/>
  <c r="G421" s="1"/>
  <c r="G258"/>
  <c r="G282"/>
  <c r="G407"/>
  <c r="I438"/>
  <c r="G438" s="1"/>
  <c r="G13"/>
  <c r="G98"/>
  <c r="H220"/>
  <c r="G234"/>
  <c r="H280"/>
  <c r="G280" s="1"/>
  <c r="G351"/>
  <c r="G358"/>
  <c r="G363"/>
  <c r="G400"/>
  <c r="H428"/>
  <c r="H405" s="1"/>
  <c r="I430"/>
  <c r="I428" s="1"/>
  <c r="I545"/>
  <c r="I543" s="1"/>
  <c r="I525" s="1"/>
  <c r="H609"/>
  <c r="I258"/>
  <c r="I252" s="1"/>
  <c r="I349"/>
  <c r="H529"/>
  <c r="G683"/>
  <c r="G696"/>
  <c r="H562"/>
  <c r="G562" s="1"/>
  <c r="H635"/>
  <c r="H763"/>
  <c r="F173" i="6"/>
  <c r="D27"/>
  <c r="F206"/>
  <c r="D206" s="1"/>
  <c r="D208"/>
  <c r="E12"/>
  <c r="D144"/>
  <c r="E74"/>
  <c r="D74" s="1"/>
  <c r="E115"/>
  <c r="D115" s="1"/>
  <c r="D16"/>
  <c r="D29"/>
  <c r="E148"/>
  <c r="D148" s="1"/>
  <c r="F191"/>
  <c r="D191" s="1"/>
  <c r="E41"/>
  <c r="D41" s="1"/>
  <c r="E58"/>
  <c r="D58" s="1"/>
  <c r="E70"/>
  <c r="E78"/>
  <c r="D78" s="1"/>
  <c r="E89"/>
  <c r="D89" s="1"/>
  <c r="E95"/>
  <c r="E103"/>
  <c r="D103" s="1"/>
  <c r="E133"/>
  <c r="D133" s="1"/>
  <c r="D146"/>
  <c r="D156"/>
  <c r="D159"/>
  <c r="D177"/>
  <c r="D182"/>
  <c r="D187"/>
  <c r="D199"/>
  <c r="D202"/>
  <c r="D210"/>
  <c r="E54"/>
  <c r="D54" s="1"/>
  <c r="E85"/>
  <c r="E99"/>
  <c r="D99" s="1"/>
  <c r="D38"/>
  <c r="D21"/>
  <c r="G303" i="5"/>
  <c r="F303" s="1"/>
  <c r="F305"/>
  <c r="F62"/>
  <c r="F113"/>
  <c r="G271"/>
  <c r="F271" s="1"/>
  <c r="F64"/>
  <c r="F135"/>
  <c r="F183"/>
  <c r="G246"/>
  <c r="F246" s="1"/>
  <c r="F273"/>
  <c r="F294"/>
  <c r="F307"/>
  <c r="F69"/>
  <c r="H100"/>
  <c r="H88" s="1"/>
  <c r="H8" s="1"/>
  <c r="G141"/>
  <c r="F141" s="1"/>
  <c r="G169"/>
  <c r="G229"/>
  <c r="F229" s="1"/>
  <c r="G88"/>
  <c r="E43" i="4"/>
  <c r="D43" s="1"/>
  <c r="E80"/>
  <c r="E23"/>
  <c r="E64"/>
  <c r="D64" s="1"/>
  <c r="D87"/>
  <c r="D120"/>
  <c r="E13"/>
  <c r="E18"/>
  <c r="D18" s="1"/>
  <c r="F71"/>
  <c r="F122"/>
  <c r="F74" s="1"/>
  <c r="D47"/>
  <c r="D93"/>
  <c r="D74" i="21" l="1"/>
  <c r="D53"/>
  <c r="E8"/>
  <c r="D8" s="1"/>
  <c r="D10"/>
  <c r="G8" i="20"/>
  <c r="F8" s="1"/>
  <c r="G240"/>
  <c r="F240" s="1"/>
  <c r="F171" i="19"/>
  <c r="D173"/>
  <c r="D27"/>
  <c r="E25"/>
  <c r="D25" s="1"/>
  <c r="E83"/>
  <c r="D83" s="1"/>
  <c r="D85"/>
  <c r="E68"/>
  <c r="D68" s="1"/>
  <c r="E10"/>
  <c r="D12"/>
  <c r="E80" i="18"/>
  <c r="D80" s="1"/>
  <c r="D82"/>
  <c r="D33"/>
  <c r="E27"/>
  <c r="G425" i="17"/>
  <c r="H423"/>
  <c r="G763"/>
  <c r="H724"/>
  <c r="G724" s="1"/>
  <c r="G11"/>
  <c r="H9"/>
  <c r="H635"/>
  <c r="G637"/>
  <c r="G432"/>
  <c r="H430"/>
  <c r="G430" s="1"/>
  <c r="H687"/>
  <c r="G687" s="1"/>
  <c r="G689"/>
  <c r="G529"/>
  <c r="G282"/>
  <c r="H280"/>
  <c r="G280" s="1"/>
  <c r="H605"/>
  <c r="G605" s="1"/>
  <c r="G611"/>
  <c r="G361"/>
  <c r="H359"/>
  <c r="G359" s="1"/>
  <c r="G232"/>
  <c r="H280" i="12"/>
  <c r="G280" s="1"/>
  <c r="G282"/>
  <c r="I421"/>
  <c r="G421" s="1"/>
  <c r="G423"/>
  <c r="G361"/>
  <c r="H359"/>
  <c r="G359" s="1"/>
  <c r="G785"/>
  <c r="H783"/>
  <c r="G783" s="1"/>
  <c r="H590"/>
  <c r="G590" s="1"/>
  <c r="G599"/>
  <c r="G232"/>
  <c r="H220"/>
  <c r="G220" s="1"/>
  <c r="G761"/>
  <c r="H722"/>
  <c r="G722" s="1"/>
  <c r="G529"/>
  <c r="I407"/>
  <c r="G409"/>
  <c r="G527"/>
  <c r="H525"/>
  <c r="G525" s="1"/>
  <c r="G633"/>
  <c r="H631"/>
  <c r="G631" s="1"/>
  <c r="G11"/>
  <c r="H9"/>
  <c r="E127" i="11"/>
  <c r="D127" s="1"/>
  <c r="D129"/>
  <c r="E83"/>
  <c r="D83" s="1"/>
  <c r="D85"/>
  <c r="D14"/>
  <c r="E12"/>
  <c r="D27"/>
  <c r="E25"/>
  <c r="D25" s="1"/>
  <c r="F171"/>
  <c r="D173"/>
  <c r="F206"/>
  <c r="D206" s="1"/>
  <c r="G210" i="10"/>
  <c r="F210" s="1"/>
  <c r="G9"/>
  <c r="E10" i="9"/>
  <c r="D119"/>
  <c r="F74"/>
  <c r="F8" s="1"/>
  <c r="D53"/>
  <c r="F11" i="5"/>
  <c r="G9"/>
  <c r="F9" s="1"/>
  <c r="G210"/>
  <c r="F210" s="1"/>
  <c r="E127" i="6"/>
  <c r="D127" s="1"/>
  <c r="I329" i="7"/>
  <c r="H590"/>
  <c r="G590" s="1"/>
  <c r="G545"/>
  <c r="G240" i="5"/>
  <c r="F240" s="1"/>
  <c r="H783" i="7"/>
  <c r="G783" s="1"/>
  <c r="H359"/>
  <c r="G359" s="1"/>
  <c r="H633"/>
  <c r="G635"/>
  <c r="G252"/>
  <c r="I220"/>
  <c r="G349"/>
  <c r="G428"/>
  <c r="G430"/>
  <c r="I405"/>
  <c r="G405" s="1"/>
  <c r="G329"/>
  <c r="H603"/>
  <c r="G603" s="1"/>
  <c r="G609"/>
  <c r="G529"/>
  <c r="H527"/>
  <c r="G9"/>
  <c r="H761"/>
  <c r="G763"/>
  <c r="H543"/>
  <c r="G543" s="1"/>
  <c r="D70" i="6"/>
  <c r="E68"/>
  <c r="D68" s="1"/>
  <c r="F171"/>
  <c r="D173"/>
  <c r="E142"/>
  <c r="D142" s="1"/>
  <c r="D95"/>
  <c r="E93"/>
  <c r="D93" s="1"/>
  <c r="D85"/>
  <c r="E83"/>
  <c r="D83" s="1"/>
  <c r="E10"/>
  <c r="D12"/>
  <c r="E25"/>
  <c r="D25" s="1"/>
  <c r="F169" i="5"/>
  <c r="G161"/>
  <c r="F161" s="1"/>
  <c r="F100"/>
  <c r="F88"/>
  <c r="E53" i="4"/>
  <c r="D53" s="1"/>
  <c r="F53"/>
  <c r="F8" s="1"/>
  <c r="D71"/>
  <c r="D80"/>
  <c r="E74"/>
  <c r="D74" s="1"/>
  <c r="E10"/>
  <c r="D13"/>
  <c r="D23"/>
  <c r="E21"/>
  <c r="D21" s="1"/>
  <c r="D10" i="19" l="1"/>
  <c r="E8"/>
  <c r="D171"/>
  <c r="F8"/>
  <c r="E25" i="18"/>
  <c r="D27"/>
  <c r="G635" i="17"/>
  <c r="H633"/>
  <c r="G633" s="1"/>
  <c r="G9"/>
  <c r="G423"/>
  <c r="H407"/>
  <c r="G407" s="1"/>
  <c r="H220"/>
  <c r="G220" s="1"/>
  <c r="H527"/>
  <c r="G527" s="1"/>
  <c r="H8" i="12"/>
  <c r="G9"/>
  <c r="G407"/>
  <c r="I405"/>
  <c r="D171" i="11"/>
  <c r="F8"/>
  <c r="E10"/>
  <c r="D12"/>
  <c r="F9" i="10"/>
  <c r="G8"/>
  <c r="F8" s="1"/>
  <c r="D74" i="9"/>
  <c r="E8"/>
  <c r="D8" s="1"/>
  <c r="D10"/>
  <c r="G8" i="5"/>
  <c r="F8" s="1"/>
  <c r="I8" i="7"/>
  <c r="G527"/>
  <c r="H525"/>
  <c r="G761"/>
  <c r="H722"/>
  <c r="G722" s="1"/>
  <c r="G633"/>
  <c r="H631"/>
  <c r="G631" s="1"/>
  <c r="G220"/>
  <c r="D10" i="6"/>
  <c r="E8"/>
  <c r="F8"/>
  <c r="D171"/>
  <c r="D10" i="4"/>
  <c r="E8"/>
  <c r="D8" s="1"/>
  <c r="D8" i="19" l="1"/>
  <c r="E23" i="18"/>
  <c r="D25"/>
  <c r="H8" i="17"/>
  <c r="G8" s="1"/>
  <c r="I8" i="12"/>
  <c r="G8" s="1"/>
  <c r="G405"/>
  <c r="D10" i="11"/>
  <c r="E8"/>
  <c r="D8" s="1"/>
  <c r="D8" i="6"/>
  <c r="G525" i="7"/>
  <c r="H8"/>
  <c r="G8" s="1"/>
  <c r="D23" i="18" l="1"/>
  <c r="D10"/>
  <c r="C10" s="1"/>
</calcChain>
</file>

<file path=xl/sharedStrings.xml><?xml version="1.0" encoding="utf-8"?>
<sst xmlns="http://schemas.openxmlformats.org/spreadsheetml/2006/main" count="8664" uniqueCount="841">
  <si>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</si>
  <si>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</si>
  <si>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</si>
  <si>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</si>
  <si>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</si>
  <si>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</si>
  <si>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</si>
  <si>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</si>
  <si>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</si>
  <si>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</si>
  <si>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</si>
  <si>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r>
      <t xml:space="preserve">ԸՆԴԱՄԵՆԸ  ԵԿԱՄՈՒՏՆԵՐ                    </t>
    </r>
    <r>
      <rPr>
        <b/>
        <sz val="10"/>
        <rFont val="GHEA Grapalat"/>
        <family val="3"/>
      </rPr>
      <t>(տող 1100 + տող 1200+տող 1300)</t>
    </r>
  </si>
  <si>
    <t xml:space="preserve">այդ թվում՝ </t>
  </si>
  <si>
    <t>1. ՀԱՐԿԵՐ ԵՎ ՏՈՒՐՔԵՐ</t>
  </si>
  <si>
    <t>X</t>
  </si>
  <si>
    <t xml:space="preserve">(տող 1110 + տող 1120 + տող 1130 + տող 1140 տող 1150 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</si>
  <si>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</si>
  <si>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</si>
  <si>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</si>
  <si>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</si>
  <si>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</si>
  <si>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</si>
  <si>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</si>
  <si>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Համայնքի բյուջե մուտքագրվող 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</si>
  <si>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</si>
  <si>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</si>
  <si>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</si>
  <si>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</si>
  <si>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1130</t>
  </si>
  <si>
    <t>1,3 Տեղական տուրքեր (տող 11301 + տող 11302 + տող 11303 + տող 11304 + տող 11305 + տող 11306 + տող 11307 + տող 11308 + տող 11309 + տող 11310 + տող 11311+տող 11312+ տող 11313+տող 11314 + տող 11315 + տող 11316+ տող 11317+ տող 11318+ տող 11319)                                 այդ թվում՝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</si>
  <si>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</si>
  <si>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</si>
  <si>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</si>
  <si>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 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գազերի վաճառքի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</si>
  <si>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</si>
  <si>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</si>
  <si>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</si>
  <si>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,«Առևտրի և ծառայությունների մասին,, Հայաստանի Հանրապետության օրենքով սահմանված՝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</si>
  <si>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</si>
  <si>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</si>
  <si>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</si>
  <si>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>Ավագանու սահմանած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</si>
  <si>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</si>
  <si>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տաքսիների,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</si>
  <si>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</si>
  <si>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</si>
  <si>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> Համայնքի վարչական տարածքում տեխնիկական և հատուկ նշանակության հրավառություն իրականացնելու թույլտվության համար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</si>
  <si>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</si>
  <si>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</si>
  <si>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1140</t>
  </si>
  <si>
    <t xml:space="preserve">1,4 Համայնքի բյուջե վճարվող պետական տուրքեր (տող 1141+տող 1142)                                            այդ թվում՝ </t>
  </si>
  <si>
    <t>1141</t>
  </si>
  <si>
    <t xml:space="preserve">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</si>
  <si>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1142</t>
  </si>
  <si>
    <t xml:space="preserve"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</si>
  <si>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 (տող 1151 + տող1155) այդ թվում`  </t>
  </si>
  <si>
    <t>151</t>
  </si>
  <si>
    <t>Օրենքով պետական բյուջե ամրագրվող հարկերից և այլ պարտադիր վճարներից  մասհանումներ համայնքների բյուջեներ (տող 1152 + տող 1153 + տող 1154)           որից՝</t>
  </si>
  <si>
    <t>1152</t>
  </si>
  <si>
    <t xml:space="preserve"> Եկամտահարկ</t>
  </si>
  <si>
    <t>1153</t>
  </si>
  <si>
    <t xml:space="preserve"> Շահութահարկ</t>
  </si>
  <si>
    <t>1154</t>
  </si>
  <si>
    <t>Այլ հարկերից և պարտադիր վճարներից կատարվող մասհանումներ</t>
  </si>
  <si>
    <t>1155</t>
  </si>
  <si>
    <t>Հողի հարկի, գույքահարկի և անշարժ գույքի հարկի գծով համայնքի բյուջե վճարումների բնագավառում բացահայտված հարկային օրենսդրության խախտումների համար հարկատուներից գանձվող տույժեր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</si>
  <si>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</si>
  <si>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</si>
  <si>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պետություններից, այդ թվում՝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</si>
  <si>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</si>
  <si>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</si>
  <si>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</si>
  <si>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պետություններից, այդ թվում՝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</si>
  <si>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</si>
  <si>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</si>
  <si>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</si>
  <si>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կազմակերպություններից, այդ թվում՝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</si>
  <si>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</si>
  <si>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</si>
  <si>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</si>
  <si>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կազմակերպություններից, այդ թվում՝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</si>
  <si>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</si>
  <si>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</si>
  <si>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1252 + տող 1255 + տող 1256) որից՝</t>
  </si>
  <si>
    <t>1251</t>
  </si>
  <si>
    <t>Պետական բյուջեից ֆինանսական համահարթեցման սկզբունքով տրամադրվող դոտացիաներ</t>
  </si>
  <si>
    <t>1252</t>
  </si>
  <si>
    <t xml:space="preserve"> Պետական բյուջեից տրամադրվող այլ դոտացիաներ (տող 1253+տող 1254) այդ թվում՝</t>
  </si>
  <si>
    <t>1253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</si>
  <si>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</si>
  <si>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1254</t>
  </si>
  <si>
    <t xml:space="preserve"> Այլ դոտացիաներ</t>
  </si>
  <si>
    <t>1255</t>
  </si>
  <si>
    <t>Պետական բյուջեից  տրամադրվող նպատակային հատկացումներ (սուբվենցիաներ)</t>
  </si>
  <si>
    <t>1256</t>
  </si>
  <si>
    <t>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</si>
  <si>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(տող 1261 + տող 1262), այդ թվում՝</t>
  </si>
  <si>
    <t>1261</t>
  </si>
  <si>
    <t>Պետական բյուջեից կապիտալ ծախսերի ֆինանսավորման նպատակային հատկացումներ (սուբվենցիաներ)</t>
  </si>
  <si>
    <t>1262</t>
  </si>
  <si>
    <t>ՀՀ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</si>
  <si>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</si>
  <si>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 այդ թվում՝</t>
  </si>
  <si>
    <t>3.1 Տոկոսներ                                                        այդ թվում՝</t>
  </si>
  <si>
    <t>1311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</si>
  <si>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</si>
  <si>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>3.2 Շահաբաժիններ                                                  այդ թվում՝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</si>
  <si>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</si>
  <si>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</si>
  <si>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 (տող 1331 + տող 1332 + տող 1333 + 1334)   այդ թվում՝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</si>
  <si>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</si>
  <si>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</si>
  <si>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</si>
  <si>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</si>
  <si>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</si>
  <si>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</si>
  <si>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</si>
  <si>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</si>
  <si>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(տող 1341 + տող 1342+ տող 1343)  այդ թվում՝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</si>
  <si>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</si>
  <si>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</si>
  <si>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</si>
  <si>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</si>
  <si>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</si>
  <si>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</si>
  <si>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(տող 1351 + տող 1352 + տող 1353)                                                             այդ թվում՝</t>
  </si>
  <si>
    <t>1351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</si>
  <si>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</si>
  <si>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</si>
  <si>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</si>
  <si>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</si>
  <si>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</si>
  <si>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</si>
  <si>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</si>
  <si>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</si>
  <si>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</si>
  <si>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</si>
  <si>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</si>
  <si>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,«Ջրօգտագործողների ընկերությունների և ջրօգտագործողների ընկերությունների միությունների մասին,, Հայաստանի Հանրապետության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</si>
  <si>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</si>
  <si>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</si>
  <si>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</si>
  <si>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</si>
  <si>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</si>
  <si>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</si>
  <si>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</si>
  <si>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</si>
  <si>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</si>
  <si>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</si>
  <si>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</si>
  <si>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 այդ թվում՝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</si>
  <si>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</si>
  <si>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</si>
  <si>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</si>
  <si>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</si>
  <si>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3.7 Համայնքի բյուջե մուտքագրվող այլ կատեգորիաներում չդասակարգված ընթացիկ տրանսֆերտներ(տող 1371 + տող 1372)այդ թվում`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</si>
  <si>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</si>
  <si>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</si>
  <si>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</si>
  <si>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</si>
  <si>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Համայնքի բյուջե մուտքագրվող այլ կատեգորիաներում չդասակարգված կապիտալ տրանսֆերտներ   (տող 1381 + տող 1382)այդ թվում`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</si>
  <si>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</si>
  <si>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</si>
  <si>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</si>
  <si>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</si>
  <si>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</si>
  <si>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3.9 Այլ եկամուտներ (տող 1391 + տող 1392 + տող 1393)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</si>
  <si>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</si>
  <si>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</si>
  <si>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</si>
  <si>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</si>
  <si>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</si>
  <si>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 մուտքագրման ենթակա այլ եկամուտներ</t>
  </si>
  <si>
    <t xml:space="preserve"> ՀԱՏՎԱԾ 2</t>
  </si>
  <si>
    <t xml:space="preserve"> ՀԱՄԱՅՆՔԻ  ԲՅՈՒՋԵԻ ԾԱԽՍԵՐԸ` ԸՍՏ ԲՅՈՒՋԵՏԱՅԻՆ ԾԱԽՍԵՐԻ  ԳՈՐԾԱՌԱԿԱՆ ԴԱՍԱԿԱՐԳՄԱՆ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</si>
  <si>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</si>
  <si>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</si>
  <si>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</si>
  <si>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</si>
  <si>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</si>
  <si>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</si>
  <si>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</si>
  <si>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Ընդամենը (ս.7+ս.8)</t>
  </si>
  <si>
    <t xml:space="preserve">     այդ թվում`</t>
  </si>
  <si>
    <t>2</t>
  </si>
  <si>
    <t>3</t>
  </si>
  <si>
    <t>4</t>
  </si>
  <si>
    <t>5</t>
  </si>
  <si>
    <t>6</t>
  </si>
  <si>
    <t>7</t>
  </si>
  <si>
    <t>8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</si>
  <si>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</si>
  <si>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</si>
  <si>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</si>
  <si>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</si>
  <si>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</si>
  <si>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</si>
  <si>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</si>
  <si>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</si>
  <si>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</si>
  <si>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</si>
  <si>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</si>
  <si>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</si>
  <si>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</si>
  <si>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</si>
  <si>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</si>
  <si>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</si>
  <si>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</si>
  <si>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</si>
  <si>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</si>
  <si>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</si>
  <si>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</si>
  <si>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</si>
  <si>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</si>
  <si>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</si>
  <si>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</si>
  <si>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</si>
  <si>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</si>
  <si>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</si>
  <si>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</si>
  <si>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</si>
  <si>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</si>
  <si>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</si>
  <si>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</si>
  <si>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</si>
  <si>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</si>
  <si>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</si>
  <si>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</si>
  <si>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</si>
  <si>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</si>
  <si>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</si>
  <si>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</si>
  <si>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</si>
  <si>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</si>
  <si>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</si>
  <si>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</si>
  <si>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</si>
  <si>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</si>
  <si>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</si>
  <si>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</si>
  <si>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</si>
  <si>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</si>
  <si>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</si>
  <si>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</si>
  <si>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</si>
  <si>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</si>
  <si>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</si>
  <si>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</si>
  <si>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</si>
  <si>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</si>
  <si>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</si>
  <si>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</si>
  <si>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</si>
  <si>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</si>
  <si>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</si>
  <si>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</si>
  <si>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</si>
  <si>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</si>
  <si>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</si>
  <si>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</si>
  <si>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</si>
  <si>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</si>
  <si>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</si>
  <si>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</si>
  <si>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</si>
  <si>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</si>
  <si>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</si>
  <si>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</si>
  <si>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</si>
  <si>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</si>
  <si>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</si>
  <si>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</si>
  <si>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</si>
  <si>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</si>
  <si>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</si>
  <si>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</si>
  <si>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</si>
  <si>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</si>
  <si>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</si>
  <si>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</si>
  <si>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</si>
  <si>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</si>
  <si>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</si>
  <si>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</si>
  <si>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</si>
  <si>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</si>
  <si>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</si>
  <si>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</si>
  <si>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</si>
  <si>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</si>
  <si>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05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</si>
  <si>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</si>
  <si>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</si>
  <si>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</si>
  <si>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</si>
  <si>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</si>
  <si>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</si>
  <si>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</si>
  <si>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</si>
  <si>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</si>
  <si>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</si>
  <si>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</si>
  <si>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</si>
  <si>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</si>
  <si>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wwwwwwwwwwwwwwq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</si>
  <si>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</si>
  <si>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</si>
  <si>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</si>
  <si>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</si>
  <si>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</si>
  <si>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</si>
  <si>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</si>
  <si>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</si>
  <si>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</si>
  <si>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</si>
  <si>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</si>
  <si>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</si>
  <si>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</si>
  <si>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</si>
  <si>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</si>
  <si>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</si>
  <si>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</si>
  <si>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</si>
  <si>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</si>
  <si>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</si>
  <si>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</si>
  <si>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</si>
  <si>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</si>
  <si>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</si>
  <si>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</si>
  <si>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</si>
  <si>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</si>
  <si>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</si>
  <si>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</si>
  <si>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</si>
  <si>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</si>
  <si>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</si>
  <si>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</si>
  <si>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</si>
  <si>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</si>
  <si>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</si>
  <si>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</si>
  <si>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</si>
  <si>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</si>
  <si>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</si>
  <si>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</si>
  <si>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</si>
  <si>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</si>
  <si>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</si>
  <si>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</si>
  <si>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</si>
  <si>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</si>
  <si>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</si>
  <si>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</si>
  <si>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</si>
  <si>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</si>
  <si>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</si>
  <si>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</si>
  <si>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</si>
  <si>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</si>
  <si>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</si>
  <si>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</si>
  <si>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</si>
  <si>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</si>
  <si>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</si>
  <si>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</si>
  <si>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</si>
  <si>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</si>
  <si>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</si>
  <si>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</si>
  <si>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</si>
  <si>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</si>
  <si>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</si>
  <si>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</si>
  <si>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</si>
  <si>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</si>
  <si>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</si>
  <si>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</si>
  <si>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</si>
  <si>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</si>
  <si>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</si>
  <si>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</si>
  <si>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</si>
  <si>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</si>
  <si>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</si>
  <si>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</si>
  <si>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</si>
  <si>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</si>
  <si>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</si>
  <si>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>ՀԱՏՎԱԾ 3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</si>
  <si>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</si>
  <si>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12"/>
        <rFont val="GHEA Grapalat"/>
        <family val="3"/>
      </rPr>
      <t xml:space="preserve">          </t>
    </r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</si>
  <si>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</si>
  <si>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</si>
  <si>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</si>
  <si>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</si>
  <si>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</si>
  <si>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</si>
  <si>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t>x</t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</si>
  <si>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</si>
  <si>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</si>
  <si>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</si>
  <si>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</si>
  <si>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</si>
  <si>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</si>
  <si>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</si>
  <si>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</si>
  <si>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</si>
  <si>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</si>
  <si>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</si>
  <si>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</si>
  <si>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</si>
  <si>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</si>
  <si>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</si>
  <si>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</si>
  <si>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</si>
  <si>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</si>
  <si>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</si>
  <si>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</si>
  <si>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</si>
  <si>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</si>
  <si>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</si>
  <si>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</si>
  <si>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</si>
  <si>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</si>
  <si>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</si>
  <si>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</si>
  <si>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</si>
  <si>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</si>
  <si>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</si>
  <si>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</si>
  <si>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</si>
  <si>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</si>
  <si>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</si>
  <si>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</si>
  <si>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</si>
  <si>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</si>
  <si>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</si>
  <si>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</si>
  <si>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</si>
  <si>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</si>
  <si>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</si>
  <si>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</si>
  <si>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</si>
  <si>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</si>
  <si>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</si>
  <si>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</si>
  <si>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</si>
  <si>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</si>
  <si>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</si>
  <si>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</si>
  <si>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</si>
  <si>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</si>
  <si>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</si>
  <si>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</si>
  <si>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</si>
  <si>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</si>
  <si>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</si>
  <si>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</si>
  <si>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(տող4261+տող4262+տող4263+տող4264+տող4265+տող4266+տող4267+տող4268)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</si>
  <si>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</si>
  <si>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</si>
  <si>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</si>
  <si>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</si>
  <si>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</si>
  <si>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</si>
  <si>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</si>
  <si>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</si>
  <si>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</si>
  <si>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</si>
  <si>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</si>
  <si>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</si>
  <si>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</si>
  <si>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</si>
  <si>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</si>
  <si>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</si>
  <si>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</si>
  <si>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</si>
  <si>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</si>
  <si>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</si>
  <si>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</si>
  <si>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</si>
  <si>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</si>
  <si>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</si>
  <si>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</si>
  <si>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</si>
  <si>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</si>
  <si>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</si>
  <si>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</si>
  <si>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</si>
  <si>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</si>
  <si>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</si>
  <si>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</si>
  <si>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</si>
  <si>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</si>
  <si>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</si>
  <si>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</si>
  <si>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</si>
  <si>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</si>
  <si>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</si>
  <si>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</si>
  <si>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</si>
  <si>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</si>
  <si>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</si>
  <si>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</si>
  <si>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</si>
  <si>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</si>
  <si>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</si>
  <si>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</si>
  <si>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</si>
  <si>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</si>
  <si>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</si>
  <si>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</si>
  <si>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</si>
  <si>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</si>
  <si>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</si>
  <si>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</si>
  <si>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</si>
  <si>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</si>
  <si>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</si>
  <si>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</si>
  <si>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</si>
  <si>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</si>
  <si>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</si>
  <si>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</si>
  <si>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</si>
  <si>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</si>
  <si>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</si>
  <si>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</si>
  <si>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</si>
  <si>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</si>
  <si>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</si>
  <si>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</si>
  <si>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</si>
  <si>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</si>
  <si>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</si>
  <si>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</si>
  <si>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</si>
  <si>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</si>
  <si>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</si>
  <si>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</si>
  <si>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</si>
  <si>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</si>
  <si>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</si>
  <si>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</si>
  <si>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</si>
  <si>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</si>
  <si>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</si>
  <si>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</si>
  <si>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</si>
  <si>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</si>
  <si>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</si>
  <si>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</si>
  <si>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</si>
  <si>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</si>
  <si>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</si>
  <si>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</si>
  <si>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</si>
  <si>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</si>
  <si>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</si>
  <si>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</si>
  <si>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</si>
  <si>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</si>
  <si>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</si>
  <si>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</si>
  <si>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</si>
  <si>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</si>
  <si>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</si>
  <si>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</si>
  <si>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</si>
  <si>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</si>
  <si>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</si>
  <si>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</si>
  <si>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</si>
  <si>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</si>
  <si>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</si>
  <si>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</si>
  <si>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</si>
  <si>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</si>
  <si>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</si>
  <si>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</si>
  <si>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</si>
  <si>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</si>
  <si>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</si>
  <si>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</si>
  <si>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</si>
  <si>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</si>
  <si>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</si>
  <si>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</si>
  <si>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rFont val="GHEA Grapalat"/>
        <family val="3"/>
      </rPr>
      <t xml:space="preserve">                            </t>
    </r>
    <r>
      <rPr>
        <sz val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</si>
  <si>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</si>
  <si>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</si>
  <si>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</si>
  <si>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</si>
  <si>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</si>
  <si>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</si>
  <si>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</si>
  <si>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</si>
  <si>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</si>
  <si>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</si>
  <si>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</si>
  <si>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</si>
  <si>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</si>
  <si>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</si>
  <si>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</si>
  <si>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</si>
  <si>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</si>
  <si>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</si>
  <si>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</si>
  <si>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</si>
  <si>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</si>
  <si>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</si>
  <si>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</si>
  <si>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rFont val="GHEA Grapalat"/>
        <family val="3"/>
      </rPr>
      <t xml:space="preserve"> </t>
    </r>
    <r>
      <rPr>
        <i/>
        <sz val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</si>
  <si>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</si>
  <si>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</si>
  <si>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</si>
  <si>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</si>
  <si>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</si>
  <si>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</si>
  <si>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</si>
  <si>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</si>
  <si>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</si>
  <si>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</si>
  <si>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</si>
  <si>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rFont val="GHEA Grapalat"/>
        <family val="3"/>
      </rPr>
      <t xml:space="preserve">  </t>
    </r>
    <r>
      <rPr>
        <i/>
        <sz val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</si>
  <si>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</si>
  <si>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</si>
  <si>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</si>
  <si>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</si>
  <si>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</si>
  <si>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</si>
  <si>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</si>
  <si>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</si>
  <si>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</si>
  <si>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</si>
  <si>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</si>
  <si>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</si>
  <si>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</si>
  <si>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</si>
  <si>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</si>
  <si>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</si>
  <si>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</si>
  <si>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</si>
  <si>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</si>
  <si>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</si>
  <si>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</si>
  <si>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</si>
  <si>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</si>
  <si>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</si>
  <si>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</si>
  <si>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</si>
  <si>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</si>
  <si>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</si>
  <si>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</si>
  <si>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</si>
  <si>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</si>
  <si>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</si>
  <si>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</si>
  <si>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</si>
  <si>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</si>
  <si>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</si>
  <si>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</si>
  <si>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</si>
  <si>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</si>
  <si>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</si>
  <si>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</si>
  <si>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</si>
  <si>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</si>
  <si>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</si>
  <si>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</si>
  <si>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</si>
  <si>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</si>
  <si>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</si>
  <si>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</si>
  <si>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</si>
  <si>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</si>
  <si>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</si>
  <si>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</si>
  <si>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</si>
  <si>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</si>
  <si>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</si>
  <si>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</si>
  <si>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</si>
  <si>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</si>
  <si>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0"/>
        <color indexed="8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</si>
  <si>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</si>
  <si>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</si>
  <si>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</si>
  <si>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9"/>
        <color indexed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</si>
  <si>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9"/>
        <color indexed="8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color indexed="8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</si>
  <si>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</si>
  <si>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-Աշխատողների աշխատավարձեր և հավելավճարներ</t>
  </si>
  <si>
    <t>- Պարգևատրումներ, դրամական խրախուսումներ և հատուկ վճարներ</t>
  </si>
  <si>
    <t>-էներգետիկ  ծառայություններ</t>
  </si>
  <si>
    <t>-Ապահովագրական ծախսեր</t>
  </si>
  <si>
    <t>Գույքի և սարքավորումների վարձակալություն</t>
  </si>
  <si>
    <t>Այլ տրանսպորտային ծախսեր</t>
  </si>
  <si>
    <t>Կառավարչական ծառայություններ</t>
  </si>
  <si>
    <t>Ընդհանուր բնույթի այլ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</si>
  <si>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</si>
  <si>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</si>
  <si>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-Գրասենյակային նյութեր և հագուստ</t>
  </si>
  <si>
    <t>Պարտադիր վճարներ</t>
  </si>
  <si>
    <t xml:space="preserve"> -Տրանսպորտային սարքավորումներ</t>
  </si>
  <si>
    <t>Վարչական սարքավորումներ</t>
  </si>
  <si>
    <t>Այլ մեքենաներ և սարքավորումներ</t>
  </si>
  <si>
    <t>Շենքերի և շինությունների կապիտալ վերանորոգում</t>
  </si>
  <si>
    <t>......................................................</t>
  </si>
  <si>
    <t>Նախագծահետազոտական ծախսեր</t>
  </si>
  <si>
    <t xml:space="preserve"> -էներգետիկ  ծառայություններ</t>
  </si>
  <si>
    <t>Հատուկ նպատակային այլ նյութեր</t>
  </si>
  <si>
    <t>Ընթացիկ դրամաշնորհներ պետական և համայնքների ոչ առևտրային կազմակերպություններին</t>
  </si>
  <si>
    <t>Այլ կապիտալ դրամաշնորհներ</t>
  </si>
  <si>
    <t>-Նվիրատվություններ այլ շահույթ չհետապնդող կազմակերպություններին</t>
  </si>
  <si>
    <t>Շենքերի և շինությունների ձեռք բերում</t>
  </si>
  <si>
    <t>Շենքերի և շինությունների շինարարություն</t>
  </si>
  <si>
    <t xml:space="preserve"> Տրանսպորտային սարքավորումներ</t>
  </si>
  <si>
    <r>
      <t xml:space="preserve">ՊԱՇՏՊԱՆՈՒԹՅՈՒՆ </t>
    </r>
    <r>
      <rPr>
        <sz val="9"/>
        <color indexed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</si>
  <si>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color indexed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</si>
  <si>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color indexed="8"/>
        <rFont val="GHEA Grapalat"/>
        <family val="3"/>
      </rPr>
      <t>(տող2410+տող2420+տող2430+տող2440+տող2450+տող2460+տող2470+տող2480+տող2490)</t>
    </r>
  </si>
  <si>
    <t xml:space="preserve"> -Շենքերի և շինությունների շինարարություն</t>
  </si>
  <si>
    <t xml:space="preserve">  -Հատուկ նպատակային այլ նյութեր</t>
  </si>
  <si>
    <t xml:space="preserve"> -Շենքերի և շինությունների կապիտալ վերանորոգում</t>
  </si>
  <si>
    <t>Մասնագիտական ծառայություններ</t>
  </si>
  <si>
    <r>
      <t xml:space="preserve">ՇՐՋԱԿԱ ՄԻՋԱՎԱՅՐԻ ՊԱՇՏՊԱՆՈՒԹՅՈՒՆ </t>
    </r>
    <r>
      <rPr>
        <sz val="9"/>
        <color indexed="8"/>
        <rFont val="GHEA Grapalat"/>
        <family val="3"/>
      </rPr>
      <t>(տող2510+տող2520+տող2530+տող2540+տող2550+տող2560)</t>
    </r>
  </si>
  <si>
    <t xml:space="preserve"> -Այլ մեքենաներ և սարքավորումներ</t>
  </si>
  <si>
    <r>
      <t xml:space="preserve">ԲՆԱԿԱՐԱՆԱՅԻՆ ՇԻՆԱՐԱՐՈՒԹՅՈՒՆ ԵՎ ԿՈՄՈՒՆԱԼ ԾԱՌԱՅՈՒԹՅՈՒՆ </t>
    </r>
    <r>
      <rPr>
        <sz val="9"/>
        <color indexed="8"/>
        <rFont val="GHEA Grapalat"/>
        <family val="3"/>
      </rPr>
      <t>(տող3610+տող3620+տող3630+տող3640+տող3650+տող3660)</t>
    </r>
  </si>
  <si>
    <t xml:space="preserve"> էներգետիկ  ծառայություններ</t>
  </si>
  <si>
    <t xml:space="preserve"> Ընդհանուր բնույթի այլ ծառայություններ</t>
  </si>
  <si>
    <t xml:space="preserve"> Հատուկ նպատակային այլ նյութեր</t>
  </si>
  <si>
    <t xml:space="preserve"> Շենքերի և շինությունների շինարարություն</t>
  </si>
  <si>
    <r>
      <t xml:space="preserve">ԱՌՈՂՋԱՊԱՀՈՒԹՅՈՒՆ </t>
    </r>
    <r>
      <rPr>
        <sz val="9"/>
        <color indexed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</si>
  <si>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color indexed="8"/>
        <rFont val="GHEA Grapalat"/>
        <family val="3"/>
      </rPr>
      <t>(տող2810+տող2820+տող2830+տող2840+տող2850+տող2860)</t>
    </r>
  </si>
  <si>
    <t>-Ընդհանուր բնույթի այլ ծառայություններ</t>
  </si>
  <si>
    <t>Տեղակատվական ծառայություններ</t>
  </si>
  <si>
    <t>Այլ ընթացիկ դրամաշնորհներ</t>
  </si>
  <si>
    <t xml:space="preserve"> Այլ նպաստներ բյուջեից</t>
  </si>
  <si>
    <t>-Տեղակատվական ծառայություններ</t>
  </si>
  <si>
    <t>Կապիտալ դրամաշնորհներ պետական և համայնքների ոչ առևտրային կազմակերպություններին</t>
  </si>
  <si>
    <t>Ներկայացուցչական ծախսեր</t>
  </si>
  <si>
    <t>Գրասենյակային նյութեր և հագուստ</t>
  </si>
  <si>
    <t>Նվիրատվություններ այլ շահույթ չհետապնդող կազմակերպություններին</t>
  </si>
  <si>
    <r>
      <t xml:space="preserve">ԿՐԹՈՒԹՅՈՒՆ </t>
    </r>
    <r>
      <rPr>
        <sz val="9"/>
        <color indexed="8"/>
        <rFont val="GHEA Grapalat"/>
        <family val="3"/>
      </rPr>
      <t>(տող2910+տող2920+տող2930+տող2940+տող2950+տող2960+տող2970+տող2980)</t>
    </r>
  </si>
  <si>
    <t xml:space="preserve"> Մասնագիտական ծառայություններ</t>
  </si>
  <si>
    <t xml:space="preserve"> -Այլ կապիտալ դրամաշնորհներ                                    </t>
  </si>
  <si>
    <t>Այլ նպաստներ բյուջեից</t>
  </si>
  <si>
    <t>-Կոմունալ ծառայություններ</t>
  </si>
  <si>
    <r>
      <t xml:space="preserve">ՍՈՑԻԱԼԱԿԱՆ ՊԱՇՏՊԱՆՈՒԹՅՈՒՆ </t>
    </r>
    <r>
      <rPr>
        <sz val="9"/>
        <color indexed="8"/>
        <rFont val="GHEA Grapalat"/>
        <family val="3"/>
      </rPr>
      <t xml:space="preserve">(տող3010+տող3020+տող3030+տող3040+տող3050+տող3060+տող3070+տող3080+տող3090) </t>
    </r>
  </si>
  <si>
    <t>Կենցաղային և հանրային սննդի նյութեր</t>
  </si>
  <si>
    <t xml:space="preserve"> Նվիրատվություններ այլ շահույթ չհետապնդող կազմակերպություններին</t>
  </si>
  <si>
    <r>
      <t>ՀԻՄՆԱԿԱՆ ԲԱԺԻՆՆԵՐԻՆ ՉԴԱՍՎՈՂ ՊԱՀՈՒՍՏԱՅԻՆ ՖՈՆԴԵՐ</t>
    </r>
    <r>
      <rPr>
        <sz val="9"/>
        <color indexed="8"/>
        <rFont val="GHEA Grapalat"/>
        <family val="3"/>
      </rPr>
      <t xml:space="preserve"> (տող3110)</t>
    </r>
  </si>
  <si>
    <t xml:space="preserve"> Պահուստային միջոցներ</t>
  </si>
  <si>
    <t xml:space="preserve">  ՀԱՏՎԱԾ  4</t>
  </si>
  <si>
    <t>ՀԱՄԱՅՆՔԻ ԲՅՈՒՋԵԻ ՄԻՋՈՑՆԵՐԻ ՏԱՐԵՎԵՐՋԻ ՀԱՎԵԼՈՒՐԴԸ  ԿԱՄ  ԴԵՖԻՑԻՏԸ  (ՊԱԿԱՍՈՒՐԴԸ)</t>
  </si>
  <si>
    <t xml:space="preserve">                     </t>
  </si>
  <si>
    <t xml:space="preserve">Տողի NN  </t>
  </si>
  <si>
    <t>Ընդամենը (ս.4+ս.5)</t>
  </si>
  <si>
    <t>վարչական    մաս</t>
  </si>
  <si>
    <t>ֆոնդային    մաս</t>
  </si>
  <si>
    <t>ԸՆԴԱՄԵՆԸ ՀԱՎԵԼՈՒՐԴԸ ԿԱՄ ԴԵՖԻՑԻՏԸ (ՊԱԿԱՍՈՒՐԴԸ)</t>
  </si>
  <si>
    <t xml:space="preserve">  ՀԱՏՎԱԾ  5</t>
  </si>
  <si>
    <t>ՀԱՄԱՅՆՔԻ  ԲՅՈՒՋԵԻ  ՀԱՎԵԼՈՒՐԴԻ  ՕԳՏԱԳՈՐԾՄԱՆ  ՈՒՂՂՈՒԹՅՈՒՆՆԵՐԸ  ԿԱՄ ԴԵՖԻՑԻՏԻ (ՊԱԿԱՍՈՒՐԴԻ)  ՖԻՆԱՆՍԱՎՈՐՄԱՆ  ԱՂԲՅՈՒՐՆԵՐԸ</t>
  </si>
  <si>
    <t xml:space="preserve"> </t>
  </si>
  <si>
    <r>
      <t xml:space="preserve">                         ԸՆԴԱՄԵՆԸ`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</si>
  <si>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</t>
    </r>
    <r>
      <rPr>
        <sz val="9"/>
        <rFont val="GHEA Grapalat"/>
        <family val="3"/>
      </rPr>
      <t xml:space="preserve"> (տող 8110+տող 8160), (տող 8010 - տող 8200) </t>
    </r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</si>
  <si>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</si>
  <si>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</si>
  <si>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</si>
  <si>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</si>
  <si>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</si>
  <si>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</si>
  <si>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</si>
  <si>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</si>
  <si>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</si>
  <si>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</si>
  <si>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9112</t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</si>
  <si>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</si>
  <si>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</si>
  <si>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</si>
  <si>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6112</t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</si>
  <si>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</si>
  <si>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</si>
  <si>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</si>
  <si>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</si>
  <si>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</si>
  <si>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</si>
  <si>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</si>
  <si>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</si>
  <si>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</si>
  <si>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</si>
  <si>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</si>
  <si>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</si>
  <si>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</si>
  <si>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</si>
  <si>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</si>
  <si>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</si>
  <si>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</si>
  <si>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</si>
  <si>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</si>
  <si>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</si>
  <si>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</si>
  <si>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</si>
  <si>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</si>
  <si>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</si>
  <si>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</si>
  <si>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</si>
  <si>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</si>
  <si>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</si>
  <si>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</si>
  <si>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</si>
  <si>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</si>
  <si>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</si>
  <si>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</si>
  <si>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</si>
  <si>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</si>
  <si>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</si>
  <si>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</si>
  <si>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</si>
  <si>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</si>
  <si>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</si>
  <si>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</si>
  <si>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</si>
  <si>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</si>
  <si>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</si>
  <si>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</si>
  <si>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</si>
  <si>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Հավելված</t>
  </si>
  <si>
    <r>
      <t>______________</t>
    </r>
    <r>
      <rPr>
        <b/>
        <u/>
        <sz val="14"/>
        <rFont val="GHEA Grapalat"/>
        <family val="3"/>
      </rPr>
      <t>_Լոռու_</t>
    </r>
    <r>
      <rPr>
        <b/>
        <sz val="14"/>
        <rFont val="GHEA Grapalat"/>
        <family val="3"/>
      </rPr>
      <t xml:space="preserve">____________________________  </t>
    </r>
    <r>
      <rPr>
        <b/>
        <sz val="16"/>
        <rFont val="GHEA Grapalat"/>
        <family val="3"/>
      </rPr>
      <t xml:space="preserve">ՄԱՐԶԻ  </t>
    </r>
  </si>
  <si>
    <t xml:space="preserve">                              (մարզի անվանումը)</t>
  </si>
  <si>
    <r>
      <t>_________________</t>
    </r>
    <r>
      <rPr>
        <b/>
        <u/>
        <sz val="14"/>
        <rFont val="GHEA Grapalat"/>
        <family val="3"/>
      </rPr>
      <t>Ստեփանավան</t>
    </r>
    <r>
      <rPr>
        <b/>
        <sz val="14"/>
        <rFont val="GHEA Grapalat"/>
        <family val="3"/>
      </rPr>
      <t xml:space="preserve">____________________   </t>
    </r>
    <r>
      <rPr>
        <b/>
        <sz val="16"/>
        <rFont val="GHEA Grapalat"/>
        <family val="3"/>
      </rPr>
      <t>ՀԱՄԱՅՆՔԻ</t>
    </r>
  </si>
  <si>
    <t xml:space="preserve">           (քաղաքային, գյուղական, թաղային համայնքի անվանումը)</t>
  </si>
  <si>
    <t>2024  Թ Վ Ա Կ Ա Ն Ի    Բ Յ ՈՒ Ջ Ե</t>
  </si>
  <si>
    <r>
      <t>Հաստատված է ___</t>
    </r>
    <r>
      <rPr>
        <b/>
        <u/>
        <sz val="14"/>
        <rFont val="GHEA Grapalat"/>
        <family val="3"/>
      </rPr>
      <t>_Ստեփանավան</t>
    </r>
    <r>
      <rPr>
        <b/>
        <sz val="14"/>
        <rFont val="GHEA Grapalat"/>
        <family val="3"/>
      </rPr>
      <t xml:space="preserve">___________________ համայնքի </t>
    </r>
  </si>
  <si>
    <t>(քաղաքային, գյուղական, թաղային համայնքի անվանումը)</t>
  </si>
  <si>
    <t>(ամիս ամսաթիվ)</t>
  </si>
  <si>
    <t xml:space="preserve">_______________________________________________________  </t>
  </si>
  <si>
    <t>(համայնքի բյուջեն սպասարկող տեղական գանձապետական բաժանմունքի անվանումը)</t>
  </si>
  <si>
    <r>
      <t>ՀԱՄԱՅՆՔԻ ՂԵԿԱՎԱՐ՝ ______________</t>
    </r>
    <r>
      <rPr>
        <b/>
        <u/>
        <sz val="16"/>
        <rFont val="GHEA Grapalat"/>
        <family val="3"/>
      </rPr>
      <t>_</t>
    </r>
    <r>
      <rPr>
        <b/>
        <sz val="16"/>
        <rFont val="GHEA Grapalat"/>
        <family val="3"/>
      </rPr>
      <t>_____</t>
    </r>
    <r>
      <rPr>
        <b/>
        <u/>
        <sz val="16"/>
        <rFont val="GHEA Grapalat"/>
        <family val="3"/>
      </rPr>
      <t>Ա. Գրիգորյան</t>
    </r>
  </si>
  <si>
    <t>(Անուն, հայրանուն, ազգանուն)</t>
  </si>
  <si>
    <r>
      <t xml:space="preserve">ավագանու    2024   թվականի </t>
    </r>
    <r>
      <rPr>
        <b/>
        <u/>
        <sz val="14"/>
        <rFont val="GHEA Grapalat"/>
        <family val="3"/>
      </rPr>
      <t xml:space="preserve">_դեկտեմբերի _24 _ </t>
    </r>
    <r>
      <rPr>
        <b/>
        <sz val="14"/>
        <rFont val="GHEA Grapalat"/>
        <family val="3"/>
      </rPr>
      <t xml:space="preserve">ի  N  139 - Ն  որոշմամբ </t>
    </r>
  </si>
</sst>
</file>

<file path=xl/styles.xml><?xml version="1.0" encoding="utf-8"?>
<styleSheet xmlns="http://schemas.openxmlformats.org/spreadsheetml/2006/main">
  <numFmts count="8">
    <numFmt numFmtId="164" formatCode="0.0000"/>
    <numFmt numFmtId="165" formatCode="0.000"/>
    <numFmt numFmtId="166" formatCode="_(* #,##0.00_);_(* \(#,##0.00\);_(* &quot;-&quot;??_);_(@_)"/>
    <numFmt numFmtId="167" formatCode="0000"/>
    <numFmt numFmtId="168" formatCode="000"/>
    <numFmt numFmtId="169" formatCode="0.000000"/>
    <numFmt numFmtId="170" formatCode="0.00000"/>
    <numFmt numFmtId="171" formatCode="0.0"/>
  </numFmts>
  <fonts count="83">
    <font>
      <sz val="11"/>
      <color theme="1"/>
      <name val="Calibri"/>
      <family val="2"/>
      <charset val="204"/>
      <scheme val="minor"/>
    </font>
    <font>
      <sz val="10"/>
      <name val="Arial"/>
    </font>
    <font>
      <b/>
      <u/>
      <sz val="14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0"/>
      <color rgb="FFFF0000"/>
      <name val="GHEA Grapalat"/>
      <family val="3"/>
    </font>
    <font>
      <sz val="10"/>
      <name val="Arial LatArm"/>
      <family val="2"/>
    </font>
    <font>
      <sz val="10"/>
      <color rgb="FFFF0000"/>
      <name val="Arial LatArm"/>
      <family val="2"/>
    </font>
    <font>
      <b/>
      <sz val="10"/>
      <name val="Arial LatArm"/>
      <family val="2"/>
    </font>
    <font>
      <sz val="10"/>
      <name val="Arial Armenian"/>
      <family val="2"/>
    </font>
    <font>
      <sz val="11"/>
      <color indexed="8"/>
      <name val="Calibri"/>
      <family val="2"/>
      <charset val="204"/>
    </font>
    <font>
      <sz val="8"/>
      <name val="Arial LatArm"/>
      <family val="2"/>
    </font>
    <font>
      <b/>
      <sz val="14"/>
      <name val="Arial LatArm"/>
      <family val="2"/>
    </font>
    <font>
      <sz val="10"/>
      <name val="Arial"/>
      <family val="2"/>
      <charset val="204"/>
    </font>
    <font>
      <b/>
      <i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2"/>
      <name val="GHEA Grapalat"/>
      <family val="3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12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1"/>
      <name val="GHEA Grapalat"/>
      <family val="3"/>
    </font>
    <font>
      <i/>
      <sz val="8"/>
      <name val="GHEA Grapalat"/>
      <family val="3"/>
    </font>
    <font>
      <i/>
      <sz val="9"/>
      <name val="GHEA Grapalat"/>
      <family val="3"/>
    </font>
    <font>
      <i/>
      <sz val="10"/>
      <name val="GHEA Grapalat"/>
      <family val="3"/>
    </font>
    <font>
      <b/>
      <i/>
      <sz val="10"/>
      <name val="Arial Armenian"/>
      <family val="2"/>
    </font>
    <font>
      <i/>
      <sz val="10"/>
      <name val="Arial Armenian"/>
      <family val="2"/>
    </font>
    <font>
      <b/>
      <sz val="10"/>
      <name val="Arial"/>
      <family val="2"/>
      <charset val="204"/>
    </font>
    <font>
      <b/>
      <sz val="10"/>
      <name val="Arial Armenian"/>
      <family val="2"/>
    </font>
    <font>
      <b/>
      <sz val="11"/>
      <name val="Arial Armenian"/>
      <family val="2"/>
    </font>
    <font>
      <sz val="9"/>
      <name val="Arial"/>
      <family val="2"/>
      <charset val="204"/>
    </font>
    <font>
      <b/>
      <sz val="14"/>
      <color theme="1"/>
      <name val="GHEA Grapalat"/>
      <family val="3"/>
    </font>
    <font>
      <sz val="12"/>
      <color theme="1"/>
      <name val="Arial Armenian"/>
      <family val="2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indexed="8"/>
      <name val="GHEA Grapalat"/>
      <family val="3"/>
    </font>
    <font>
      <b/>
      <sz val="10"/>
      <color theme="1"/>
      <name val="GHEA Grapalat"/>
      <family val="3"/>
    </font>
    <font>
      <sz val="12"/>
      <color theme="1"/>
      <name val="GHEA Grapalat"/>
      <family val="3"/>
    </font>
    <font>
      <sz val="8"/>
      <color theme="1"/>
      <name val="GHEA Grapalat"/>
      <family val="3"/>
    </font>
    <font>
      <b/>
      <i/>
      <sz val="10"/>
      <color theme="1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8"/>
      <color theme="1"/>
      <name val="GHEA Grapalat"/>
      <family val="3"/>
    </font>
    <font>
      <b/>
      <sz val="12"/>
      <color theme="1"/>
      <name val="Arial Armenian"/>
      <family val="2"/>
    </font>
    <font>
      <b/>
      <i/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sz val="9"/>
      <color indexed="8"/>
      <name val="GHEA Grapalat"/>
      <family val="3"/>
    </font>
    <font>
      <sz val="8"/>
      <color theme="1"/>
      <name val="Arial Armenian"/>
      <family val="2"/>
    </font>
    <font>
      <b/>
      <sz val="11"/>
      <color theme="1"/>
      <name val="GHEA Grapalat"/>
      <family val="3"/>
    </font>
    <font>
      <b/>
      <sz val="11"/>
      <color indexed="8"/>
      <name val="GHEA Grapalat"/>
      <family val="3"/>
    </font>
    <font>
      <b/>
      <i/>
      <sz val="12"/>
      <color theme="1"/>
      <name val="Arial Armenian"/>
      <family val="2"/>
    </font>
    <font>
      <sz val="10"/>
      <color indexed="8"/>
      <name val="Arial Armenian"/>
      <family val="2"/>
    </font>
    <font>
      <sz val="10"/>
      <color indexed="8"/>
      <name val="GHEA Grapalat"/>
      <family val="3"/>
    </font>
    <font>
      <sz val="7"/>
      <color theme="1"/>
      <name val="GHEA Grapalat"/>
      <family val="3"/>
    </font>
    <font>
      <sz val="7"/>
      <color theme="1"/>
      <name val="Arial Armenian"/>
      <family val="2"/>
    </font>
    <font>
      <sz val="9"/>
      <color theme="1"/>
      <name val="Arial Armenian"/>
      <family val="2"/>
    </font>
    <font>
      <sz val="11"/>
      <color theme="1"/>
      <name val="Arial Armenian"/>
      <family val="2"/>
    </font>
    <font>
      <b/>
      <i/>
      <sz val="8"/>
      <color theme="1"/>
      <name val="Arial Armenian"/>
      <family val="2"/>
    </font>
    <font>
      <b/>
      <i/>
      <sz val="9"/>
      <color theme="1"/>
      <name val="Arial Armenian"/>
      <family val="2"/>
    </font>
    <font>
      <sz val="10"/>
      <color indexed="10"/>
      <name val="GHEA Grapalat"/>
      <family val="3"/>
    </font>
    <font>
      <b/>
      <u/>
      <sz val="14"/>
      <name val="Arial Armenian"/>
      <family val="2"/>
    </font>
    <font>
      <b/>
      <sz val="12"/>
      <name val="Arial Armenian"/>
      <family val="2"/>
    </font>
    <font>
      <sz val="10"/>
      <color indexed="10"/>
      <name val="Arial Armenian"/>
      <family val="2"/>
    </font>
    <font>
      <b/>
      <sz val="9"/>
      <color indexed="8"/>
      <name val="GHEA Grapalat"/>
      <family val="3"/>
    </font>
    <font>
      <sz val="8"/>
      <color indexed="8"/>
      <name val="GHEA Grapalat"/>
      <family val="3"/>
    </font>
    <font>
      <sz val="9"/>
      <color rgb="FF000099"/>
      <name val="Arial LatArm"/>
      <family val="2"/>
    </font>
    <font>
      <b/>
      <u/>
      <sz val="12"/>
      <name val="GHEA Grapalat"/>
      <family val="3"/>
    </font>
    <font>
      <b/>
      <sz val="14"/>
      <name val="GHEA Grapalat"/>
      <family val="3"/>
    </font>
    <font>
      <b/>
      <sz val="16"/>
      <name val="GHEA Grapalat"/>
      <family val="3"/>
    </font>
    <font>
      <sz val="14"/>
      <name val="GHEA Grapalat"/>
      <family val="3"/>
    </font>
    <font>
      <b/>
      <u/>
      <sz val="16"/>
      <name val="GHEA Grapalat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1" fillId="0" borderId="4" applyNumberFormat="0" applyFill="0" applyProtection="0">
      <alignment horizontal="center" vertical="center"/>
    </xf>
    <xf numFmtId="0" fontId="11" fillId="0" borderId="4" applyNumberFormat="0" applyFill="0" applyProtection="0">
      <alignment horizontal="left" vertical="center" wrapText="1"/>
    </xf>
    <xf numFmtId="0" fontId="15" fillId="0" borderId="6" applyNumberFormat="0" applyFont="0" applyFill="0" applyAlignment="0" applyProtection="0"/>
    <xf numFmtId="0" fontId="17" fillId="0" borderId="6" applyNumberFormat="0" applyFill="0" applyProtection="0">
      <alignment horizontal="center"/>
    </xf>
    <xf numFmtId="0" fontId="18" fillId="0" borderId="0"/>
    <xf numFmtId="4" fontId="16" fillId="0" borderId="7" applyFill="0" applyProtection="0">
      <alignment horizontal="right" vertical="center"/>
    </xf>
    <xf numFmtId="166" fontId="18" fillId="0" borderId="0" applyFont="0" applyFill="0" applyBorder="0" applyAlignment="0" applyProtection="0"/>
  </cellStyleXfs>
  <cellXfs count="647">
    <xf numFmtId="0" fontId="0" fillId="0" borderId="0" xfId="0"/>
    <xf numFmtId="0" fontId="3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3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7" fillId="2" borderId="2" xfId="1" applyFont="1" applyFill="1" applyBorder="1" applyAlignment="1">
      <alignment horizontal="centerContinuous" vertical="center" wrapText="1"/>
    </xf>
    <xf numFmtId="0" fontId="7" fillId="2" borderId="0" xfId="1" applyFont="1" applyFill="1" applyAlignment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8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center"/>
    </xf>
    <xf numFmtId="49" fontId="3" fillId="2" borderId="2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7" fillId="2" borderId="2" xfId="1" quotePrefix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vertical="center"/>
    </xf>
    <xf numFmtId="165" fontId="7" fillId="2" borderId="0" xfId="1" applyNumberFormat="1" applyFont="1" applyFill="1" applyAlignment="1">
      <alignment vertical="center"/>
    </xf>
    <xf numFmtId="0" fontId="7" fillId="2" borderId="2" xfId="1" applyFont="1" applyFill="1" applyBorder="1" applyAlignment="1">
      <alignment vertical="center" wrapText="1"/>
    </xf>
    <xf numFmtId="49" fontId="3" fillId="2" borderId="2" xfId="1" quotePrefix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left" vertical="center" wrapText="1" indent="1"/>
    </xf>
    <xf numFmtId="0" fontId="3" fillId="2" borderId="2" xfId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center" wrapText="1"/>
    </xf>
    <xf numFmtId="0" fontId="7" fillId="2" borderId="2" xfId="1" applyNumberFormat="1" applyFont="1" applyFill="1" applyBorder="1" applyAlignment="1">
      <alignment vertical="center" wrapText="1"/>
    </xf>
    <xf numFmtId="165" fontId="7" fillId="2" borderId="2" xfId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left" vertical="center" wrapText="1" indent="2"/>
    </xf>
    <xf numFmtId="49" fontId="10" fillId="2" borderId="2" xfId="1" applyNumberFormat="1" applyFont="1" applyFill="1" applyBorder="1" applyAlignment="1">
      <alignment horizontal="centerContinuous" vertical="center"/>
    </xf>
    <xf numFmtId="0" fontId="12" fillId="2" borderId="4" xfId="3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" fontId="3" fillId="2" borderId="2" xfId="1" applyNumberFormat="1" applyFont="1" applyFill="1" applyBorder="1" applyAlignment="1">
      <alignment horizontal="center" vertical="center" wrapText="1"/>
    </xf>
    <xf numFmtId="49" fontId="7" fillId="2" borderId="2" xfId="1" quotePrefix="1" applyNumberFormat="1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 indent="3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top" wrapText="1"/>
    </xf>
    <xf numFmtId="49" fontId="3" fillId="2" borderId="1" xfId="1" quotePrefix="1" applyNumberFormat="1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165" fontId="7" fillId="2" borderId="1" xfId="1" applyNumberFormat="1" applyFont="1" applyFill="1" applyBorder="1" applyAlignment="1">
      <alignment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vertical="center"/>
    </xf>
    <xf numFmtId="49" fontId="3" fillId="2" borderId="0" xfId="1" quotePrefix="1" applyNumberFormat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 wrapText="1"/>
    </xf>
    <xf numFmtId="0" fontId="14" fillId="2" borderId="0" xfId="1" applyFont="1" applyFill="1" applyAlignment="1">
      <alignment vertical="center"/>
    </xf>
    <xf numFmtId="0" fontId="5" fillId="2" borderId="0" xfId="1" applyFont="1" applyFill="1" applyBorder="1"/>
    <xf numFmtId="0" fontId="3" fillId="2" borderId="0" xfId="1" applyFont="1" applyFill="1" applyBorder="1"/>
    <xf numFmtId="167" fontId="7" fillId="2" borderId="0" xfId="1" applyNumberFormat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right" vertical="top"/>
    </xf>
    <xf numFmtId="0" fontId="6" fillId="2" borderId="0" xfId="1" applyFont="1" applyFill="1" applyBorder="1"/>
    <xf numFmtId="167" fontId="4" fillId="2" borderId="0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 wrapText="1"/>
    </xf>
    <xf numFmtId="0" fontId="6" fillId="2" borderId="0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/>
    </xf>
    <xf numFmtId="0" fontId="21" fillId="2" borderId="2" xfId="1" applyFont="1" applyFill="1" applyBorder="1" applyAlignment="1">
      <alignment horizontal="center" vertical="center" wrapText="1"/>
    </xf>
    <xf numFmtId="169" fontId="5" fillId="2" borderId="0" xfId="1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49" fontId="22" fillId="2" borderId="16" xfId="1" applyNumberFormat="1" applyFont="1" applyFill="1" applyBorder="1" applyAlignment="1">
      <alignment horizontal="center" vertical="center" wrapText="1"/>
    </xf>
    <xf numFmtId="49" fontId="22" fillId="2" borderId="17" xfId="1" applyNumberFormat="1" applyFont="1" applyFill="1" applyBorder="1" applyAlignment="1">
      <alignment horizontal="center" vertical="center" wrapText="1"/>
    </xf>
    <xf numFmtId="49" fontId="22" fillId="2" borderId="18" xfId="1" applyNumberFormat="1" applyFont="1" applyFill="1" applyBorder="1" applyAlignment="1">
      <alignment horizontal="center" vertical="center" wrapText="1"/>
    </xf>
    <xf numFmtId="49" fontId="22" fillId="2" borderId="19" xfId="1" applyNumberFormat="1" applyFont="1" applyFill="1" applyBorder="1" applyAlignment="1">
      <alignment horizontal="center" vertical="center" wrapText="1"/>
    </xf>
    <xf numFmtId="49" fontId="22" fillId="2" borderId="2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 wrapText="1"/>
    </xf>
    <xf numFmtId="0" fontId="6" fillId="2" borderId="16" xfId="1" applyFont="1" applyFill="1" applyBorder="1" applyAlignment="1">
      <alignment horizontal="center" vertical="center" wrapText="1"/>
    </xf>
    <xf numFmtId="49" fontId="23" fillId="2" borderId="17" xfId="1" applyNumberFormat="1" applyFont="1" applyFill="1" applyBorder="1" applyAlignment="1">
      <alignment horizontal="center" vertical="center" wrapText="1"/>
    </xf>
    <xf numFmtId="0" fontId="23" fillId="2" borderId="17" xfId="1" applyNumberFormat="1" applyFont="1" applyFill="1" applyBorder="1" applyAlignment="1">
      <alignment horizontal="center" vertical="center" wrapText="1"/>
    </xf>
    <xf numFmtId="0" fontId="24" fillId="2" borderId="18" xfId="1" applyNumberFormat="1" applyFont="1" applyFill="1" applyBorder="1" applyAlignment="1">
      <alignment horizontal="center" vertical="center" wrapText="1"/>
    </xf>
    <xf numFmtId="0" fontId="4" fillId="2" borderId="19" xfId="1" applyNumberFormat="1" applyFont="1" applyFill="1" applyBorder="1" applyAlignment="1">
      <alignment horizontal="center" vertical="center" wrapText="1" readingOrder="1"/>
    </xf>
    <xf numFmtId="170" fontId="20" fillId="2" borderId="2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49" fontId="22" fillId="2" borderId="21" xfId="1" applyNumberFormat="1" applyFont="1" applyFill="1" applyBorder="1" applyAlignment="1">
      <alignment horizontal="center" vertical="center"/>
    </xf>
    <xf numFmtId="49" fontId="22" fillId="2" borderId="3" xfId="1" applyNumberFormat="1" applyFont="1" applyFill="1" applyBorder="1" applyAlignment="1">
      <alignment horizontal="center" vertical="center"/>
    </xf>
    <xf numFmtId="49" fontId="22" fillId="2" borderId="22" xfId="1" applyNumberFormat="1" applyFont="1" applyFill="1" applyBorder="1" applyAlignment="1">
      <alignment horizontal="center" vertical="center"/>
    </xf>
    <xf numFmtId="0" fontId="9" fillId="2" borderId="23" xfId="1" applyNumberFormat="1" applyFont="1" applyFill="1" applyBorder="1" applyAlignment="1">
      <alignment horizontal="center" vertical="center" wrapText="1" readingOrder="1"/>
    </xf>
    <xf numFmtId="0" fontId="5" fillId="2" borderId="0" xfId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vertical="center"/>
    </xf>
    <xf numFmtId="0" fontId="20" fillId="2" borderId="24" xfId="1" applyNumberFormat="1" applyFont="1" applyFill="1" applyBorder="1" applyAlignment="1">
      <alignment horizontal="left" vertical="top" wrapText="1" readingOrder="1"/>
    </xf>
    <xf numFmtId="164" fontId="3" fillId="2" borderId="2" xfId="1" applyNumberFormat="1" applyFont="1" applyFill="1" applyBorder="1"/>
    <xf numFmtId="0" fontId="6" fillId="2" borderId="25" xfId="1" applyFont="1" applyFill="1" applyBorder="1" applyAlignment="1">
      <alignment vertical="center"/>
    </xf>
    <xf numFmtId="49" fontId="22" fillId="2" borderId="2" xfId="1" applyNumberFormat="1" applyFont="1" applyFill="1" applyBorder="1" applyAlignment="1">
      <alignment horizontal="center" vertical="center"/>
    </xf>
    <xf numFmtId="49" fontId="22" fillId="2" borderId="26" xfId="1" applyNumberFormat="1" applyFont="1" applyFill="1" applyBorder="1" applyAlignment="1">
      <alignment horizontal="center" vertical="center"/>
    </xf>
    <xf numFmtId="0" fontId="24" fillId="2" borderId="24" xfId="1" applyNumberFormat="1" applyFont="1" applyFill="1" applyBorder="1" applyAlignment="1">
      <alignment horizontal="left" vertical="top" wrapText="1" readingOrder="1"/>
    </xf>
    <xf numFmtId="164" fontId="19" fillId="2" borderId="2" xfId="1" applyNumberFormat="1" applyFont="1" applyFill="1" applyBorder="1"/>
    <xf numFmtId="165" fontId="19" fillId="2" borderId="2" xfId="1" applyNumberFormat="1" applyFont="1" applyFill="1" applyBorder="1"/>
    <xf numFmtId="0" fontId="25" fillId="2" borderId="0" xfId="1" applyFont="1" applyFill="1" applyBorder="1"/>
    <xf numFmtId="49" fontId="6" fillId="2" borderId="21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26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/>
    <xf numFmtId="0" fontId="20" fillId="2" borderId="24" xfId="1" applyNumberFormat="1" applyFont="1" applyFill="1" applyBorder="1" applyAlignment="1">
      <alignment vertical="center" wrapText="1" readingOrder="1"/>
    </xf>
    <xf numFmtId="0" fontId="20" fillId="2" borderId="23" xfId="1" applyNumberFormat="1" applyFont="1" applyFill="1" applyBorder="1" applyAlignment="1">
      <alignment horizontal="left" vertical="top" wrapText="1" readingOrder="1"/>
    </xf>
    <xf numFmtId="0" fontId="6" fillId="2" borderId="25" xfId="1" applyFont="1" applyFill="1" applyBorder="1" applyAlignment="1">
      <alignment horizontal="center" vertical="center"/>
    </xf>
    <xf numFmtId="49" fontId="22" fillId="2" borderId="27" xfId="1" applyNumberFormat="1" applyFont="1" applyFill="1" applyBorder="1" applyAlignment="1">
      <alignment horizontal="center" vertical="center"/>
    </xf>
    <xf numFmtId="0" fontId="9" fillId="2" borderId="24" xfId="1" applyNumberFormat="1" applyFont="1" applyFill="1" applyBorder="1" applyAlignment="1">
      <alignment horizontal="center" vertical="center" wrapText="1" readingOrder="1"/>
    </xf>
    <xf numFmtId="49" fontId="6" fillId="2" borderId="27" xfId="1" applyNumberFormat="1" applyFont="1" applyFill="1" applyBorder="1" applyAlignment="1">
      <alignment horizontal="center" vertical="center"/>
    </xf>
    <xf numFmtId="0" fontId="21" fillId="2" borderId="24" xfId="1" applyNumberFormat="1" applyFont="1" applyFill="1" applyBorder="1" applyAlignment="1">
      <alignment horizontal="center" vertical="center" wrapText="1" readingOrder="1"/>
    </xf>
    <xf numFmtId="0" fontId="24" fillId="2" borderId="24" xfId="1" applyFont="1" applyFill="1" applyBorder="1" applyAlignment="1">
      <alignment horizontal="left" vertical="top" wrapText="1"/>
    </xf>
    <xf numFmtId="0" fontId="20" fillId="2" borderId="24" xfId="1" applyFont="1" applyFill="1" applyBorder="1" applyAlignment="1">
      <alignment horizontal="left" vertical="top" wrapText="1"/>
    </xf>
    <xf numFmtId="171" fontId="3" fillId="2" borderId="2" xfId="1" applyNumberFormat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29" xfId="1" applyNumberFormat="1" applyFont="1" applyFill="1" applyBorder="1" applyAlignment="1">
      <alignment horizontal="center" vertical="center"/>
    </xf>
    <xf numFmtId="0" fontId="20" fillId="2" borderId="30" xfId="1" applyNumberFormat="1" applyFont="1" applyFill="1" applyBorder="1" applyAlignment="1">
      <alignment horizontal="left" vertical="top" wrapText="1" readingOrder="1"/>
    </xf>
    <xf numFmtId="165" fontId="5" fillId="2" borderId="2" xfId="1" applyNumberFormat="1" applyFont="1" applyFill="1" applyBorder="1"/>
    <xf numFmtId="0" fontId="6" fillId="2" borderId="28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top"/>
    </xf>
    <xf numFmtId="49" fontId="6" fillId="2" borderId="26" xfId="1" applyNumberFormat="1" applyFont="1" applyFill="1" applyBorder="1" applyAlignment="1">
      <alignment horizontal="center" vertical="top"/>
    </xf>
    <xf numFmtId="164" fontId="25" fillId="2" borderId="0" xfId="1" applyNumberFormat="1" applyFont="1" applyFill="1" applyBorder="1"/>
    <xf numFmtId="0" fontId="6" fillId="2" borderId="31" xfId="1" applyFont="1" applyFill="1" applyBorder="1" applyAlignment="1">
      <alignment vertical="center"/>
    </xf>
    <xf numFmtId="49" fontId="6" fillId="2" borderId="32" xfId="1" applyNumberFormat="1" applyFont="1" applyFill="1" applyBorder="1" applyAlignment="1">
      <alignment horizontal="center" vertical="top"/>
    </xf>
    <xf numFmtId="49" fontId="6" fillId="2" borderId="33" xfId="1" applyNumberFormat="1" applyFont="1" applyFill="1" applyBorder="1" applyAlignment="1">
      <alignment horizontal="center" vertical="top"/>
    </xf>
    <xf numFmtId="0" fontId="20" fillId="2" borderId="34" xfId="1" applyFont="1" applyFill="1" applyBorder="1" applyAlignment="1">
      <alignment horizontal="left" vertical="top" wrapText="1"/>
    </xf>
    <xf numFmtId="0" fontId="26" fillId="2" borderId="0" xfId="1" applyFont="1" applyFill="1" applyBorder="1"/>
    <xf numFmtId="49" fontId="26" fillId="2" borderId="0" xfId="1" applyNumberFormat="1" applyFont="1" applyFill="1" applyBorder="1" applyAlignment="1">
      <alignment horizontal="center" vertical="top"/>
    </xf>
    <xf numFmtId="168" fontId="27" fillId="2" borderId="0" xfId="1" applyNumberFormat="1" applyFont="1" applyFill="1" applyBorder="1" applyAlignment="1">
      <alignment horizontal="center" vertical="top"/>
    </xf>
    <xf numFmtId="168" fontId="26" fillId="2" borderId="0" xfId="1" applyNumberFormat="1" applyFont="1" applyFill="1" applyBorder="1" applyAlignment="1">
      <alignment horizontal="center" vertical="top"/>
    </xf>
    <xf numFmtId="0" fontId="28" fillId="2" borderId="0" xfId="1" applyFont="1" applyFill="1" applyBorder="1" applyAlignment="1">
      <alignment horizontal="left" vertical="top" wrapText="1"/>
    </xf>
    <xf numFmtId="0" fontId="28" fillId="2" borderId="0" xfId="1" applyFont="1" applyFill="1" applyBorder="1" applyAlignment="1">
      <alignment vertical="top" wrapText="1"/>
    </xf>
    <xf numFmtId="0" fontId="29" fillId="2" borderId="0" xfId="1" applyFont="1" applyFill="1" applyBorder="1"/>
    <xf numFmtId="167" fontId="26" fillId="2" borderId="0" xfId="1" applyNumberFormat="1" applyFont="1" applyFill="1" applyBorder="1" applyAlignment="1">
      <alignment horizontal="center" vertical="top"/>
    </xf>
    <xf numFmtId="0" fontId="27" fillId="2" borderId="0" xfId="1" applyFont="1" applyFill="1" applyBorder="1" applyAlignment="1">
      <alignment horizontal="center" vertical="top"/>
    </xf>
    <xf numFmtId="0" fontId="26" fillId="2" borderId="0" xfId="1" applyFont="1" applyFill="1" applyBorder="1" applyAlignment="1">
      <alignment horizontal="center" vertical="top"/>
    </xf>
    <xf numFmtId="167" fontId="30" fillId="2" borderId="0" xfId="1" applyNumberFormat="1" applyFont="1" applyFill="1" applyBorder="1" applyAlignment="1">
      <alignment horizontal="center" vertical="top"/>
    </xf>
    <xf numFmtId="0" fontId="31" fillId="2" borderId="0" xfId="1" applyFont="1" applyFill="1" applyBorder="1" applyAlignment="1">
      <alignment horizontal="center" vertical="top"/>
    </xf>
    <xf numFmtId="0" fontId="30" fillId="2" borderId="0" xfId="1" applyFont="1" applyFill="1" applyBorder="1" applyAlignment="1">
      <alignment horizontal="center" vertical="top"/>
    </xf>
    <xf numFmtId="0" fontId="20" fillId="2" borderId="0" xfId="1" applyFont="1" applyFill="1"/>
    <xf numFmtId="0" fontId="6" fillId="2" borderId="35" xfId="1" applyFont="1" applyFill="1" applyBorder="1" applyAlignment="1"/>
    <xf numFmtId="0" fontId="6" fillId="2" borderId="35" xfId="1" applyFont="1" applyFill="1" applyBorder="1" applyAlignment="1">
      <alignment horizontal="center"/>
    </xf>
    <xf numFmtId="0" fontId="7" fillId="2" borderId="19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22" fillId="2" borderId="40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 vertical="center"/>
    </xf>
    <xf numFmtId="0" fontId="9" fillId="2" borderId="40" xfId="1" applyFont="1" applyFill="1" applyBorder="1" applyAlignment="1">
      <alignment horizontal="center" vertical="top" wrapText="1"/>
    </xf>
    <xf numFmtId="49" fontId="21" fillId="2" borderId="36" xfId="1" applyNumberFormat="1" applyFont="1" applyFill="1" applyBorder="1" applyAlignment="1">
      <alignment horizontal="center"/>
    </xf>
    <xf numFmtId="164" fontId="3" fillId="2" borderId="40" xfId="1" applyNumberFormat="1" applyFont="1" applyFill="1" applyBorder="1"/>
    <xf numFmtId="164" fontId="3" fillId="2" borderId="41" xfId="1" applyNumberFormat="1" applyFont="1" applyFill="1" applyBorder="1"/>
    <xf numFmtId="165" fontId="3" fillId="2" borderId="42" xfId="1" applyNumberFormat="1" applyFont="1" applyFill="1" applyBorder="1"/>
    <xf numFmtId="165" fontId="3" fillId="2" borderId="0" xfId="1" applyNumberFormat="1" applyFont="1" applyFill="1"/>
    <xf numFmtId="164" fontId="3" fillId="2" borderId="0" xfId="1" applyNumberFormat="1" applyFont="1" applyFill="1"/>
    <xf numFmtId="0" fontId="20" fillId="2" borderId="40" xfId="1" applyFont="1" applyFill="1" applyBorder="1" applyAlignment="1">
      <alignment horizontal="left" vertical="top" wrapText="1"/>
    </xf>
    <xf numFmtId="164" fontId="3" fillId="2" borderId="42" xfId="1" applyNumberFormat="1" applyFont="1" applyFill="1" applyBorder="1"/>
    <xf numFmtId="0" fontId="6" fillId="2" borderId="11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 wrapText="1"/>
    </xf>
    <xf numFmtId="49" fontId="20" fillId="2" borderId="43" xfId="1" applyNumberFormat="1" applyFont="1" applyFill="1" applyBorder="1" applyAlignment="1">
      <alignment horizontal="center" vertical="center"/>
    </xf>
    <xf numFmtId="164" fontId="3" fillId="2" borderId="37" xfId="1" applyNumberFormat="1" applyFont="1" applyFill="1" applyBorder="1"/>
    <xf numFmtId="164" fontId="3" fillId="2" borderId="44" xfId="1" applyNumberFormat="1" applyFont="1" applyFill="1" applyBorder="1"/>
    <xf numFmtId="164" fontId="3" fillId="2" borderId="10" xfId="1" applyNumberFormat="1" applyFont="1" applyFill="1" applyBorder="1"/>
    <xf numFmtId="0" fontId="6" fillId="2" borderId="8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left" vertical="top" wrapText="1"/>
    </xf>
    <xf numFmtId="49" fontId="21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0" fontId="6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vertical="center" wrapText="1"/>
    </xf>
    <xf numFmtId="49" fontId="20" fillId="2" borderId="17" xfId="1" applyNumberFormat="1" applyFont="1" applyFill="1" applyBorder="1" applyAlignment="1">
      <alignment horizontal="center" vertical="center" wrapText="1"/>
    </xf>
    <xf numFmtId="165" fontId="3" fillId="2" borderId="17" xfId="1" applyNumberFormat="1" applyFont="1" applyFill="1" applyBorder="1"/>
    <xf numFmtId="164" fontId="7" fillId="2" borderId="42" xfId="1" applyNumberFormat="1" applyFont="1" applyFill="1" applyBorder="1" applyAlignment="1">
      <alignment horizontal="center"/>
    </xf>
    <xf numFmtId="0" fontId="20" fillId="2" borderId="3" xfId="1" applyFont="1" applyFill="1" applyBorder="1" applyAlignment="1">
      <alignment horizontal="left" vertical="top" wrapText="1"/>
    </xf>
    <xf numFmtId="49" fontId="21" fillId="2" borderId="3" xfId="1" applyNumberFormat="1" applyFont="1" applyFill="1" applyBorder="1" applyAlignment="1">
      <alignment horizontal="center"/>
    </xf>
    <xf numFmtId="165" fontId="3" fillId="2" borderId="3" xfId="1" applyNumberFormat="1" applyFont="1" applyFill="1" applyBorder="1"/>
    <xf numFmtId="164" fontId="3" fillId="2" borderId="45" xfId="1" applyNumberFormat="1" applyFont="1" applyFill="1" applyBorder="1"/>
    <xf numFmtId="0" fontId="24" fillId="2" borderId="2" xfId="1" applyFont="1" applyFill="1" applyBorder="1" applyAlignment="1">
      <alignment horizontal="left" vertical="center" wrapText="1"/>
    </xf>
    <xf numFmtId="49" fontId="20" fillId="2" borderId="2" xfId="1" applyNumberFormat="1" applyFont="1" applyFill="1" applyBorder="1" applyAlignment="1">
      <alignment horizontal="center" vertical="center" wrapText="1"/>
    </xf>
    <xf numFmtId="164" fontId="7" fillId="2" borderId="46" xfId="1" applyNumberFormat="1" applyFont="1" applyFill="1" applyBorder="1" applyAlignment="1">
      <alignment horizontal="center"/>
    </xf>
    <xf numFmtId="0" fontId="20" fillId="2" borderId="2" xfId="1" applyFont="1" applyFill="1" applyBorder="1" applyAlignment="1">
      <alignment horizontal="left" vertical="top" wrapText="1"/>
    </xf>
    <xf numFmtId="49" fontId="21" fillId="2" borderId="2" xfId="1" applyNumberFormat="1" applyFont="1" applyFill="1" applyBorder="1" applyAlignment="1">
      <alignment vertical="top" wrapText="1"/>
    </xf>
    <xf numFmtId="49" fontId="21" fillId="2" borderId="2" xfId="1" applyNumberFormat="1" applyFont="1" applyFill="1" applyBorder="1" applyAlignment="1">
      <alignment horizontal="center" vertical="center" wrapText="1"/>
    </xf>
    <xf numFmtId="49" fontId="24" fillId="2" borderId="2" xfId="1" applyNumberFormat="1" applyFont="1" applyFill="1" applyBorder="1" applyAlignment="1">
      <alignment vertical="top" wrapText="1"/>
    </xf>
    <xf numFmtId="164" fontId="3" fillId="2" borderId="2" xfId="1" applyNumberFormat="1" applyFont="1" applyFill="1" applyBorder="1" applyAlignment="1">
      <alignment horizontal="center"/>
    </xf>
    <xf numFmtId="49" fontId="24" fillId="2" borderId="1" xfId="1" applyNumberFormat="1" applyFont="1" applyFill="1" applyBorder="1" applyAlignment="1">
      <alignment vertical="top" wrapText="1"/>
    </xf>
    <xf numFmtId="49" fontId="21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/>
    <xf numFmtId="164" fontId="7" fillId="2" borderId="47" xfId="1" applyNumberFormat="1" applyFont="1" applyFill="1" applyBorder="1" applyAlignment="1">
      <alignment horizontal="center"/>
    </xf>
    <xf numFmtId="49" fontId="7" fillId="2" borderId="17" xfId="1" applyNumberFormat="1" applyFont="1" applyFill="1" applyBorder="1" applyAlignment="1">
      <alignment vertical="top" wrapText="1"/>
    </xf>
    <xf numFmtId="164" fontId="3" fillId="2" borderId="17" xfId="1" applyNumberFormat="1" applyFont="1" applyFill="1" applyBorder="1"/>
    <xf numFmtId="170" fontId="3" fillId="2" borderId="3" xfId="1" applyNumberFormat="1" applyFont="1" applyFill="1" applyBorder="1"/>
    <xf numFmtId="170" fontId="3" fillId="2" borderId="45" xfId="1" applyNumberFormat="1" applyFont="1" applyFill="1" applyBorder="1"/>
    <xf numFmtId="170" fontId="7" fillId="2" borderId="46" xfId="1" applyNumberFormat="1" applyFont="1" applyFill="1" applyBorder="1" applyAlignment="1">
      <alignment horizontal="center"/>
    </xf>
    <xf numFmtId="170" fontId="3" fillId="2" borderId="2" xfId="1" applyNumberFormat="1" applyFont="1" applyFill="1" applyBorder="1"/>
    <xf numFmtId="0" fontId="21" fillId="2" borderId="2" xfId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right"/>
    </xf>
    <xf numFmtId="0" fontId="18" fillId="2" borderId="0" xfId="1" applyFont="1" applyFill="1"/>
    <xf numFmtId="0" fontId="21" fillId="2" borderId="2" xfId="1" applyFont="1" applyFill="1" applyBorder="1" applyAlignment="1">
      <alignment vertical="top" wrapText="1"/>
    </xf>
    <xf numFmtId="49" fontId="21" fillId="2" borderId="2" xfId="1" applyNumberFormat="1" applyFont="1" applyFill="1" applyBorder="1" applyAlignment="1">
      <alignment vertical="center" wrapText="1"/>
    </xf>
    <xf numFmtId="0" fontId="3" fillId="2" borderId="25" xfId="1" applyFont="1" applyFill="1" applyBorder="1" applyAlignment="1">
      <alignment horizontal="center" vertical="center"/>
    </xf>
    <xf numFmtId="49" fontId="19" fillId="2" borderId="2" xfId="1" applyNumberFormat="1" applyFont="1" applyFill="1" applyBorder="1" applyAlignment="1">
      <alignment vertical="top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21" fillId="2" borderId="2" xfId="1" applyNumberFormat="1" applyFont="1" applyFill="1" applyBorder="1" applyAlignment="1">
      <alignment horizontal="center"/>
    </xf>
    <xf numFmtId="170" fontId="3" fillId="2" borderId="46" xfId="1" applyNumberFormat="1" applyFont="1" applyFill="1" applyBorder="1"/>
    <xf numFmtId="49" fontId="21" fillId="2" borderId="1" xfId="1" applyNumberFormat="1" applyFont="1" applyFill="1" applyBorder="1" applyAlignment="1">
      <alignment vertical="top" wrapText="1"/>
    </xf>
    <xf numFmtId="170" fontId="3" fillId="2" borderId="1" xfId="1" applyNumberFormat="1" applyFont="1" applyFill="1" applyBorder="1"/>
    <xf numFmtId="170" fontId="7" fillId="2" borderId="47" xfId="1" applyNumberFormat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 vertical="center"/>
    </xf>
    <xf numFmtId="49" fontId="3" fillId="2" borderId="17" xfId="1" applyNumberFormat="1" applyFont="1" applyFill="1" applyBorder="1" applyAlignment="1">
      <alignment horizontal="center" vertical="center" wrapText="1"/>
    </xf>
    <xf numFmtId="170" fontId="3" fillId="2" borderId="17" xfId="1" applyNumberFormat="1" applyFont="1" applyFill="1" applyBorder="1"/>
    <xf numFmtId="170" fontId="7" fillId="2" borderId="42" xfId="1" applyNumberFormat="1" applyFont="1" applyFill="1" applyBorder="1" applyAlignment="1">
      <alignment horizontal="center"/>
    </xf>
    <xf numFmtId="49" fontId="7" fillId="2" borderId="17" xfId="1" applyNumberFormat="1" applyFont="1" applyFill="1" applyBorder="1" applyAlignment="1">
      <alignment vertical="center" wrapText="1"/>
    </xf>
    <xf numFmtId="49" fontId="24" fillId="2" borderId="2" xfId="1" applyNumberFormat="1" applyFont="1" applyFill="1" applyBorder="1" applyAlignment="1">
      <alignment vertical="center" wrapText="1"/>
    </xf>
    <xf numFmtId="49" fontId="20" fillId="2" borderId="2" xfId="1" applyNumberFormat="1" applyFont="1" applyFill="1" applyBorder="1" applyAlignment="1">
      <alignment vertical="top" wrapText="1"/>
    </xf>
    <xf numFmtId="0" fontId="20" fillId="2" borderId="2" xfId="1" applyFont="1" applyFill="1" applyBorder="1" applyAlignment="1">
      <alignment vertical="top" wrapText="1"/>
    </xf>
    <xf numFmtId="0" fontId="6" fillId="2" borderId="25" xfId="1" applyFont="1" applyFill="1" applyBorder="1" applyAlignment="1">
      <alignment horizontal="center"/>
    </xf>
    <xf numFmtId="0" fontId="20" fillId="2" borderId="2" xfId="1" applyFont="1" applyFill="1" applyBorder="1" applyAlignment="1">
      <alignment wrapText="1"/>
    </xf>
    <xf numFmtId="0" fontId="20" fillId="2" borderId="1" xfId="1" applyFont="1" applyFill="1" applyBorder="1" applyAlignment="1">
      <alignment vertical="top" wrapText="1"/>
    </xf>
    <xf numFmtId="49" fontId="19" fillId="2" borderId="17" xfId="1" applyNumberFormat="1" applyFont="1" applyFill="1" applyBorder="1" applyAlignment="1">
      <alignment vertical="center" wrapText="1"/>
    </xf>
    <xf numFmtId="0" fontId="24" fillId="2" borderId="2" xfId="1" applyFont="1" applyFill="1" applyBorder="1" applyAlignment="1">
      <alignment horizontal="left" vertical="top" wrapText="1"/>
    </xf>
    <xf numFmtId="49" fontId="7" fillId="2" borderId="2" xfId="1" applyNumberFormat="1" applyFont="1" applyFill="1" applyBorder="1" applyAlignment="1">
      <alignment vertical="top" wrapText="1"/>
    </xf>
    <xf numFmtId="165" fontId="3" fillId="2" borderId="1" xfId="1" applyNumberFormat="1" applyFont="1" applyFill="1" applyBorder="1"/>
    <xf numFmtId="49" fontId="19" fillId="2" borderId="17" xfId="1" applyNumberFormat="1" applyFont="1" applyFill="1" applyBorder="1" applyAlignment="1">
      <alignment vertical="top" wrapText="1"/>
    </xf>
    <xf numFmtId="49" fontId="22" fillId="2" borderId="1" xfId="1" applyNumberFormat="1" applyFont="1" applyFill="1" applyBorder="1" applyAlignment="1">
      <alignment vertical="top" wrapText="1"/>
    </xf>
    <xf numFmtId="49" fontId="20" fillId="2" borderId="1" xfId="1" applyNumberFormat="1" applyFont="1" applyFill="1" applyBorder="1" applyAlignment="1">
      <alignment horizontal="center"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/>
    </xf>
    <xf numFmtId="164" fontId="7" fillId="2" borderId="17" xfId="1" applyNumberFormat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6" fillId="2" borderId="48" xfId="1" applyFont="1" applyFill="1" applyBorder="1" applyAlignment="1">
      <alignment horizontal="center" vertical="center"/>
    </xf>
    <xf numFmtId="0" fontId="20" fillId="2" borderId="49" xfId="1" applyFont="1" applyFill="1" applyBorder="1" applyAlignment="1">
      <alignment horizontal="left" vertical="top" wrapText="1"/>
    </xf>
    <xf numFmtId="49" fontId="21" fillId="2" borderId="49" xfId="1" applyNumberFormat="1" applyFont="1" applyFill="1" applyBorder="1" applyAlignment="1">
      <alignment horizontal="center"/>
    </xf>
    <xf numFmtId="164" fontId="3" fillId="2" borderId="49" xfId="1" applyNumberFormat="1" applyFont="1" applyFill="1" applyBorder="1"/>
    <xf numFmtId="164" fontId="3" fillId="2" borderId="50" xfId="1" applyNumberFormat="1" applyFont="1" applyFill="1" applyBorder="1"/>
    <xf numFmtId="164" fontId="7" fillId="2" borderId="17" xfId="1" applyNumberFormat="1" applyFont="1" applyFill="1" applyBorder="1" applyAlignment="1">
      <alignment horizontal="center"/>
    </xf>
    <xf numFmtId="164" fontId="3" fillId="2" borderId="3" xfId="1" applyNumberFormat="1" applyFont="1" applyFill="1" applyBorder="1"/>
    <xf numFmtId="164" fontId="3" fillId="2" borderId="46" xfId="1" applyNumberFormat="1" applyFont="1" applyFill="1" applyBorder="1"/>
    <xf numFmtId="49" fontId="21" fillId="2" borderId="2" xfId="1" applyNumberFormat="1" applyFont="1" applyFill="1" applyBorder="1" applyAlignment="1">
      <alignment horizontal="center" vertical="top" wrapText="1"/>
    </xf>
    <xf numFmtId="165" fontId="7" fillId="2" borderId="2" xfId="1" applyNumberFormat="1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/>
    </xf>
    <xf numFmtId="165" fontId="3" fillId="2" borderId="46" xfId="1" applyNumberFormat="1" applyFont="1" applyFill="1" applyBorder="1"/>
    <xf numFmtId="49" fontId="20" fillId="2" borderId="2" xfId="1" applyNumberFormat="1" applyFont="1" applyFill="1" applyBorder="1" applyAlignment="1">
      <alignment wrapText="1"/>
    </xf>
    <xf numFmtId="165" fontId="7" fillId="2" borderId="46" xfId="1" applyNumberFormat="1" applyFont="1" applyFill="1" applyBorder="1" applyAlignment="1">
      <alignment horizontal="center"/>
    </xf>
    <xf numFmtId="49" fontId="21" fillId="2" borderId="1" xfId="1" applyNumberFormat="1" applyFont="1" applyFill="1" applyBorder="1" applyAlignment="1">
      <alignment horizontal="center" vertical="top" wrapText="1"/>
    </xf>
    <xf numFmtId="165" fontId="7" fillId="2" borderId="17" xfId="1" applyNumberFormat="1" applyFont="1" applyFill="1" applyBorder="1" applyAlignment="1">
      <alignment horizontal="center"/>
    </xf>
    <xf numFmtId="165" fontId="3" fillId="2" borderId="45" xfId="1" applyNumberFormat="1" applyFont="1" applyFill="1" applyBorder="1"/>
    <xf numFmtId="165" fontId="7" fillId="2" borderId="1" xfId="1" applyNumberFormat="1" applyFont="1" applyFill="1" applyBorder="1" applyAlignment="1">
      <alignment horizontal="center"/>
    </xf>
    <xf numFmtId="0" fontId="21" fillId="2" borderId="1" xfId="1" applyFont="1" applyFill="1" applyBorder="1" applyAlignment="1">
      <alignment horizontal="left" vertical="top" wrapText="1"/>
    </xf>
    <xf numFmtId="49" fontId="6" fillId="2" borderId="16" xfId="1" applyNumberFormat="1" applyFont="1" applyFill="1" applyBorder="1" applyAlignment="1">
      <alignment horizontal="center" wrapText="1"/>
    </xf>
    <xf numFmtId="49" fontId="4" fillId="2" borderId="17" xfId="1" applyNumberFormat="1" applyFont="1" applyFill="1" applyBorder="1" applyAlignment="1">
      <alignment wrapText="1"/>
    </xf>
    <xf numFmtId="49" fontId="7" fillId="2" borderId="17" xfId="1" applyNumberFormat="1" applyFont="1" applyFill="1" applyBorder="1" applyAlignment="1">
      <alignment horizontal="center" wrapText="1"/>
    </xf>
    <xf numFmtId="165" fontId="3" fillId="2" borderId="17" xfId="1" applyNumberFormat="1" applyFont="1" applyFill="1" applyBorder="1" applyAlignment="1"/>
    <xf numFmtId="165" fontId="7" fillId="2" borderId="17" xfId="1" applyNumberFormat="1" applyFont="1" applyFill="1" applyBorder="1" applyAlignment="1"/>
    <xf numFmtId="165" fontId="3" fillId="2" borderId="42" xfId="1" applyNumberFormat="1" applyFont="1" applyFill="1" applyBorder="1" applyAlignment="1"/>
    <xf numFmtId="0" fontId="14" fillId="2" borderId="0" xfId="1" applyFont="1" applyFill="1" applyAlignment="1"/>
    <xf numFmtId="49" fontId="6" fillId="2" borderId="20" xfId="1" applyNumberFormat="1" applyFont="1" applyFill="1" applyBorder="1" applyAlignment="1">
      <alignment horizontal="center" wrapText="1"/>
    </xf>
    <xf numFmtId="49" fontId="20" fillId="2" borderId="3" xfId="1" applyNumberFormat="1" applyFont="1" applyFill="1" applyBorder="1" applyAlignment="1">
      <alignment wrapText="1"/>
    </xf>
    <xf numFmtId="49" fontId="7" fillId="2" borderId="3" xfId="1" applyNumberFormat="1" applyFont="1" applyFill="1" applyBorder="1" applyAlignment="1">
      <alignment horizontal="center" wrapText="1"/>
    </xf>
    <xf numFmtId="165" fontId="3" fillId="2" borderId="3" xfId="1" applyNumberFormat="1" applyFont="1" applyFill="1" applyBorder="1" applyAlignment="1"/>
    <xf numFmtId="165" fontId="7" fillId="2" borderId="3" xfId="1" applyNumberFormat="1" applyFont="1" applyFill="1" applyBorder="1" applyAlignment="1"/>
    <xf numFmtId="165" fontId="3" fillId="2" borderId="45" xfId="1" applyNumberFormat="1" applyFont="1" applyFill="1" applyBorder="1" applyAlignment="1"/>
    <xf numFmtId="49" fontId="6" fillId="2" borderId="25" xfId="1" applyNumberFormat="1" applyFont="1" applyFill="1" applyBorder="1" applyAlignment="1">
      <alignment horizontal="center" vertical="top" wrapText="1"/>
    </xf>
    <xf numFmtId="49" fontId="7" fillId="2" borderId="2" xfId="1" applyNumberFormat="1" applyFont="1" applyFill="1" applyBorder="1" applyAlignment="1">
      <alignment wrapText="1"/>
    </xf>
    <xf numFmtId="165" fontId="7" fillId="2" borderId="2" xfId="1" applyNumberFormat="1" applyFont="1" applyFill="1" applyBorder="1"/>
    <xf numFmtId="0" fontId="14" fillId="2" borderId="0" xfId="1" applyFont="1" applyFill="1"/>
    <xf numFmtId="49" fontId="24" fillId="2" borderId="2" xfId="1" applyNumberFormat="1" applyFont="1" applyFill="1" applyBorder="1" applyAlignment="1">
      <alignment wrapText="1"/>
    </xf>
    <xf numFmtId="49" fontId="7" fillId="2" borderId="2" xfId="1" applyNumberFormat="1" applyFont="1" applyFill="1" applyBorder="1" applyAlignment="1">
      <alignment horizontal="center" vertical="top" wrapText="1"/>
    </xf>
    <xf numFmtId="165" fontId="35" fillId="2" borderId="46" xfId="1" applyNumberFormat="1" applyFont="1" applyFill="1" applyBorder="1"/>
    <xf numFmtId="0" fontId="36" fillId="2" borderId="0" xfId="1" applyFont="1" applyFill="1"/>
    <xf numFmtId="49" fontId="6" fillId="2" borderId="25" xfId="1" applyNumberFormat="1" applyFont="1" applyFill="1" applyBorder="1" applyAlignment="1">
      <alignment horizontal="center" vertical="center"/>
    </xf>
    <xf numFmtId="0" fontId="14" fillId="2" borderId="0" xfId="1" applyFont="1" applyFill="1" applyBorder="1"/>
    <xf numFmtId="49" fontId="21" fillId="2" borderId="2" xfId="1" applyNumberFormat="1" applyFont="1" applyFill="1" applyBorder="1" applyAlignment="1">
      <alignment wrapText="1"/>
    </xf>
    <xf numFmtId="49" fontId="6" fillId="2" borderId="25" xfId="1" applyNumberFormat="1" applyFont="1" applyFill="1" applyBorder="1" applyAlignment="1">
      <alignment horizontal="center"/>
    </xf>
    <xf numFmtId="0" fontId="21" fillId="2" borderId="2" xfId="1" applyFont="1" applyFill="1" applyBorder="1" applyAlignment="1">
      <alignment wrapText="1"/>
    </xf>
    <xf numFmtId="49" fontId="7" fillId="2" borderId="2" xfId="1" applyNumberFormat="1" applyFont="1" applyFill="1" applyBorder="1" applyAlignment="1">
      <alignment horizontal="center" wrapText="1"/>
    </xf>
    <xf numFmtId="49" fontId="3" fillId="2" borderId="2" xfId="1" applyNumberFormat="1" applyFont="1" applyFill="1" applyBorder="1" applyAlignment="1">
      <alignment wrapText="1"/>
    </xf>
    <xf numFmtId="49" fontId="6" fillId="2" borderId="31" xfId="1" applyNumberFormat="1" applyFont="1" applyFill="1" applyBorder="1" applyAlignment="1">
      <alignment horizontal="center" vertical="center"/>
    </xf>
    <xf numFmtId="49" fontId="24" fillId="2" borderId="32" xfId="1" applyNumberFormat="1" applyFont="1" applyFill="1" applyBorder="1" applyAlignment="1">
      <alignment wrapText="1"/>
    </xf>
    <xf numFmtId="49" fontId="7" fillId="2" borderId="32" xfId="1" applyNumberFormat="1" applyFont="1" applyFill="1" applyBorder="1" applyAlignment="1">
      <alignment horizontal="center" vertical="center" wrapText="1"/>
    </xf>
    <xf numFmtId="165" fontId="3" fillId="2" borderId="32" xfId="1" applyNumberFormat="1" applyFont="1" applyFill="1" applyBorder="1"/>
    <xf numFmtId="165" fontId="7" fillId="2" borderId="32" xfId="1" applyNumberFormat="1" applyFont="1" applyFill="1" applyBorder="1"/>
    <xf numFmtId="165" fontId="3" fillId="2" borderId="51" xfId="1" applyNumberFormat="1" applyFont="1" applyFill="1" applyBorder="1"/>
    <xf numFmtId="0" fontId="26" fillId="2" borderId="0" xfId="1" applyFont="1" applyFill="1" applyBorder="1" applyAlignment="1">
      <alignment horizontal="center" vertical="center"/>
    </xf>
    <xf numFmtId="0" fontId="37" fillId="2" borderId="0" xfId="1" applyFont="1" applyFill="1" applyBorder="1" applyAlignment="1">
      <alignment vertical="top" wrapText="1"/>
    </xf>
    <xf numFmtId="49" fontId="30" fillId="2" borderId="0" xfId="1" applyNumberFormat="1" applyFont="1" applyFill="1" applyBorder="1" applyAlignment="1">
      <alignment horizontal="center" vertical="center"/>
    </xf>
    <xf numFmtId="0" fontId="18" fillId="2" borderId="0" xfId="1" applyFont="1" applyFill="1" applyBorder="1"/>
    <xf numFmtId="0" fontId="38" fillId="2" borderId="0" xfId="1" applyFont="1" applyFill="1" applyBorder="1" applyAlignment="1">
      <alignment horizontal="center"/>
    </xf>
    <xf numFmtId="0" fontId="39" fillId="2" borderId="0" xfId="1" applyFont="1" applyFill="1" applyBorder="1" applyAlignment="1">
      <alignment wrapText="1"/>
    </xf>
    <xf numFmtId="49" fontId="30" fillId="2" borderId="0" xfId="1" applyNumberFormat="1" applyFont="1" applyFill="1" applyBorder="1" applyAlignment="1">
      <alignment horizontal="center"/>
    </xf>
    <xf numFmtId="0" fontId="39" fillId="2" borderId="0" xfId="1" applyFont="1" applyFill="1" applyBorder="1" applyAlignment="1">
      <alignment vertical="center" wrapText="1"/>
    </xf>
    <xf numFmtId="0" fontId="36" fillId="2" borderId="0" xfId="1" applyFont="1" applyFill="1" applyBorder="1" applyAlignment="1">
      <alignment wrapText="1"/>
    </xf>
    <xf numFmtId="49" fontId="31" fillId="2" borderId="0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wrapText="1"/>
    </xf>
    <xf numFmtId="0" fontId="39" fillId="2" borderId="0" xfId="1" applyFont="1" applyFill="1" applyBorder="1" applyAlignment="1">
      <alignment vertical="top" wrapText="1"/>
    </xf>
    <xf numFmtId="0" fontId="14" fillId="2" borderId="0" xfId="1" applyFont="1" applyFill="1" applyBorder="1" applyAlignment="1">
      <alignment horizontal="left" vertical="top" wrapText="1"/>
    </xf>
    <xf numFmtId="0" fontId="14" fillId="2" borderId="0" xfId="1" applyFont="1" applyFill="1" applyBorder="1" applyAlignment="1">
      <alignment vertical="top" wrapText="1"/>
    </xf>
    <xf numFmtId="49" fontId="30" fillId="2" borderId="0" xfId="1" applyNumberFormat="1" applyFont="1" applyFill="1" applyBorder="1" applyAlignment="1">
      <alignment horizontal="center" vertical="top"/>
    </xf>
    <xf numFmtId="0" fontId="14" fillId="2" borderId="0" xfId="1" applyFont="1" applyFill="1" applyBorder="1" applyAlignment="1">
      <alignment horizontal="left" wrapText="1"/>
    </xf>
    <xf numFmtId="0" fontId="14" fillId="2" borderId="0" xfId="1" applyFont="1" applyFill="1" applyBorder="1" applyAlignment="1">
      <alignment vertical="center" wrapText="1"/>
    </xf>
    <xf numFmtId="49" fontId="30" fillId="2" borderId="0" xfId="1" applyNumberFormat="1" applyFont="1" applyFill="1" applyBorder="1" applyAlignment="1">
      <alignment horizontal="center" vertical="center" wrapText="1"/>
    </xf>
    <xf numFmtId="0" fontId="37" fillId="2" borderId="0" xfId="1" applyFont="1" applyFill="1" applyBorder="1" applyAlignment="1">
      <alignment vertical="center" wrapText="1"/>
    </xf>
    <xf numFmtId="0" fontId="36" fillId="2" borderId="0" xfId="1" applyFont="1" applyFill="1" applyBorder="1" applyAlignment="1">
      <alignment vertical="center" wrapText="1"/>
    </xf>
    <xf numFmtId="49" fontId="31" fillId="2" borderId="0" xfId="1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Border="1" applyAlignment="1">
      <alignment wrapText="1"/>
    </xf>
    <xf numFmtId="49" fontId="30" fillId="2" borderId="0" xfId="1" applyNumberFormat="1" applyFont="1" applyFill="1" applyBorder="1" applyAlignment="1">
      <alignment horizontal="center" vertical="top" wrapText="1"/>
    </xf>
    <xf numFmtId="0" fontId="36" fillId="2" borderId="0" xfId="1" applyFont="1" applyFill="1" applyBorder="1" applyAlignment="1">
      <alignment vertical="top" wrapText="1"/>
    </xf>
    <xf numFmtId="49" fontId="31" fillId="2" borderId="0" xfId="1" applyNumberFormat="1" applyFont="1" applyFill="1" applyBorder="1" applyAlignment="1">
      <alignment horizontal="center" vertical="top" wrapText="1"/>
    </xf>
    <xf numFmtId="0" fontId="40" fillId="2" borderId="0" xfId="1" applyFont="1" applyFill="1" applyBorder="1" applyAlignment="1">
      <alignment vertical="top" wrapText="1"/>
    </xf>
    <xf numFmtId="0" fontId="39" fillId="2" borderId="0" xfId="1" applyFont="1" applyFill="1" applyBorder="1" applyAlignment="1">
      <alignment horizontal="center" vertical="center" wrapText="1"/>
    </xf>
    <xf numFmtId="0" fontId="36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center"/>
    </xf>
    <xf numFmtId="49" fontId="31" fillId="2" borderId="0" xfId="1" applyNumberFormat="1" applyFont="1" applyFill="1" applyBorder="1" applyAlignment="1">
      <alignment horizontal="center" vertical="top"/>
    </xf>
    <xf numFmtId="0" fontId="40" fillId="2" borderId="0" xfId="1" applyFont="1" applyFill="1" applyBorder="1" applyAlignment="1">
      <alignment horizontal="center" vertical="center" wrapText="1"/>
    </xf>
    <xf numFmtId="0" fontId="41" fillId="2" borderId="0" xfId="1" applyFont="1" applyFill="1" applyBorder="1"/>
    <xf numFmtId="0" fontId="41" fillId="2" borderId="0" xfId="1" applyFont="1" applyFill="1"/>
    <xf numFmtId="0" fontId="43" fillId="2" borderId="0" xfId="1" applyFont="1" applyFill="1" applyBorder="1"/>
    <xf numFmtId="0" fontId="45" fillId="2" borderId="0" xfId="1" applyFont="1" applyFill="1" applyBorder="1"/>
    <xf numFmtId="167" fontId="47" fillId="2" borderId="0" xfId="1" applyNumberFormat="1" applyFont="1" applyFill="1" applyBorder="1" applyAlignment="1">
      <alignment horizontal="center" vertical="top"/>
    </xf>
    <xf numFmtId="0" fontId="47" fillId="2" borderId="0" xfId="1" applyFont="1" applyFill="1" applyBorder="1" applyAlignment="1">
      <alignment horizontal="center" vertical="top"/>
    </xf>
    <xf numFmtId="0" fontId="47" fillId="2" borderId="0" xfId="1" applyFont="1" applyFill="1" applyBorder="1" applyAlignment="1">
      <alignment horizontal="right" vertical="top"/>
    </xf>
    <xf numFmtId="0" fontId="48" fillId="2" borderId="0" xfId="1" applyFont="1" applyFill="1" applyBorder="1"/>
    <xf numFmtId="0" fontId="49" fillId="2" borderId="0" xfId="1" applyFont="1" applyFill="1" applyBorder="1"/>
    <xf numFmtId="167" fontId="44" fillId="2" borderId="0" xfId="1" applyNumberFormat="1" applyFont="1" applyFill="1" applyBorder="1" applyAlignment="1">
      <alignment horizontal="center" vertical="top"/>
    </xf>
    <xf numFmtId="0" fontId="44" fillId="2" borderId="0" xfId="1" applyFont="1" applyFill="1" applyBorder="1" applyAlignment="1">
      <alignment horizontal="center" vertical="top"/>
    </xf>
    <xf numFmtId="0" fontId="44" fillId="2" borderId="0" xfId="1" applyFont="1" applyFill="1" applyBorder="1" applyAlignment="1">
      <alignment horizontal="left" vertical="top" wrapText="1"/>
    </xf>
    <xf numFmtId="0" fontId="49" fillId="2" borderId="0" xfId="1" applyFont="1" applyFill="1" applyBorder="1" applyAlignment="1">
      <alignment horizontal="center"/>
    </xf>
    <xf numFmtId="0" fontId="47" fillId="2" borderId="2" xfId="1" applyNumberFormat="1" applyFont="1" applyFill="1" applyBorder="1" applyAlignment="1">
      <alignment horizontal="center" vertical="center" wrapText="1" readingOrder="1"/>
    </xf>
    <xf numFmtId="0" fontId="43" fillId="2" borderId="0" xfId="1" applyFont="1" applyFill="1" applyBorder="1" applyAlignment="1">
      <alignment vertical="center"/>
    </xf>
    <xf numFmtId="0" fontId="51" fillId="2" borderId="2" xfId="1" applyFont="1" applyFill="1" applyBorder="1" applyAlignment="1">
      <alignment horizontal="center" vertical="center" wrapText="1"/>
    </xf>
    <xf numFmtId="0" fontId="43" fillId="2" borderId="0" xfId="1" applyFont="1" applyFill="1" applyBorder="1" applyAlignment="1">
      <alignment vertical="center" wrapText="1"/>
    </xf>
    <xf numFmtId="49" fontId="53" fillId="2" borderId="2" xfId="1" applyNumberFormat="1" applyFont="1" applyFill="1" applyBorder="1" applyAlignment="1">
      <alignment horizontal="center" vertical="center" wrapText="1"/>
    </xf>
    <xf numFmtId="0" fontId="54" fillId="2" borderId="0" xfId="1" applyFont="1" applyFill="1" applyBorder="1" applyAlignment="1">
      <alignment vertical="center" wrapText="1"/>
    </xf>
    <xf numFmtId="0" fontId="49" fillId="2" borderId="2" xfId="1" applyFont="1" applyFill="1" applyBorder="1" applyAlignment="1">
      <alignment horizontal="center" vertical="center" wrapText="1"/>
    </xf>
    <xf numFmtId="49" fontId="55" fillId="2" borderId="2" xfId="1" applyNumberFormat="1" applyFont="1" applyFill="1" applyBorder="1" applyAlignment="1">
      <alignment horizontal="center" vertical="center" wrapText="1"/>
    </xf>
    <xf numFmtId="0" fontId="55" fillId="2" borderId="2" xfId="1" applyNumberFormat="1" applyFont="1" applyFill="1" applyBorder="1" applyAlignment="1">
      <alignment horizontal="center" vertical="center" wrapText="1"/>
    </xf>
    <xf numFmtId="0" fontId="56" fillId="2" borderId="2" xfId="1" applyNumberFormat="1" applyFont="1" applyFill="1" applyBorder="1" applyAlignment="1">
      <alignment horizontal="center" vertical="center" wrapText="1"/>
    </xf>
    <xf numFmtId="0" fontId="44" fillId="2" borderId="2" xfId="1" applyNumberFormat="1" applyFont="1" applyFill="1" applyBorder="1" applyAlignment="1">
      <alignment horizontal="center" vertical="center" wrapText="1" readingOrder="1"/>
    </xf>
    <xf numFmtId="164" fontId="45" fillId="2" borderId="2" xfId="1" applyNumberFormat="1" applyFont="1" applyFill="1" applyBorder="1" applyAlignment="1">
      <alignment horizontal="center" vertical="center"/>
    </xf>
    <xf numFmtId="164" fontId="45" fillId="2" borderId="2" xfId="1" applyNumberFormat="1" applyFont="1" applyFill="1" applyBorder="1" applyAlignment="1">
      <alignment horizontal="center" vertical="center" wrapText="1"/>
    </xf>
    <xf numFmtId="164" fontId="58" fillId="2" borderId="0" xfId="1" applyNumberFormat="1" applyFont="1" applyFill="1" applyBorder="1" applyAlignment="1">
      <alignment horizontal="center" vertical="center" wrapText="1"/>
    </xf>
    <xf numFmtId="0" fontId="43" fillId="2" borderId="0" xfId="1" applyFont="1" applyFill="1" applyBorder="1" applyAlignment="1">
      <alignment horizontal="center" vertical="center" wrapText="1"/>
    </xf>
    <xf numFmtId="164" fontId="43" fillId="2" borderId="0" xfId="1" applyNumberFormat="1" applyFont="1" applyFill="1" applyBorder="1" applyAlignment="1">
      <alignment horizontal="center" vertical="center" wrapText="1"/>
    </xf>
    <xf numFmtId="0" fontId="49" fillId="2" borderId="2" xfId="1" applyFont="1" applyFill="1" applyBorder="1" applyAlignment="1">
      <alignment horizontal="center" vertical="center"/>
    </xf>
    <xf numFmtId="49" fontId="53" fillId="2" borderId="2" xfId="1" applyNumberFormat="1" applyFont="1" applyFill="1" applyBorder="1" applyAlignment="1">
      <alignment horizontal="center" vertical="center"/>
    </xf>
    <xf numFmtId="0" fontId="53" fillId="2" borderId="2" xfId="1" applyNumberFormat="1" applyFont="1" applyFill="1" applyBorder="1" applyAlignment="1">
      <alignment horizontal="center" vertical="center"/>
    </xf>
    <xf numFmtId="0" fontId="59" fillId="2" borderId="2" xfId="1" applyNumberFormat="1" applyFont="1" applyFill="1" applyBorder="1" applyAlignment="1">
      <alignment horizontal="center" vertical="center" wrapText="1" readingOrder="1"/>
    </xf>
    <xf numFmtId="165" fontId="52" fillId="2" borderId="2" xfId="1" applyNumberFormat="1" applyFont="1" applyFill="1" applyBorder="1" applyAlignment="1">
      <alignment horizontal="center" vertical="center"/>
    </xf>
    <xf numFmtId="0" fontId="43" fillId="2" borderId="0" xfId="1" applyFont="1" applyFill="1" applyBorder="1" applyAlignment="1">
      <alignment horizontal="center" vertical="center"/>
    </xf>
    <xf numFmtId="164" fontId="43" fillId="2" borderId="0" xfId="1" applyNumberFormat="1" applyFont="1" applyFill="1" applyBorder="1" applyAlignment="1">
      <alignment horizontal="center" vertical="center"/>
    </xf>
    <xf numFmtId="0" fontId="49" fillId="2" borderId="2" xfId="1" applyFont="1" applyFill="1" applyBorder="1" applyAlignment="1">
      <alignment vertical="center"/>
    </xf>
    <xf numFmtId="0" fontId="52" fillId="2" borderId="2" xfId="1" applyNumberFormat="1" applyFont="1" applyFill="1" applyBorder="1" applyAlignment="1">
      <alignment horizontal="left" vertical="top" wrapText="1" readingOrder="1"/>
    </xf>
    <xf numFmtId="164" fontId="45" fillId="2" borderId="2" xfId="1" applyNumberFormat="1" applyFont="1" applyFill="1" applyBorder="1"/>
    <xf numFmtId="0" fontId="56" fillId="2" borderId="2" xfId="1" applyNumberFormat="1" applyFont="1" applyFill="1" applyBorder="1" applyAlignment="1">
      <alignment horizontal="left" vertical="top" wrapText="1" readingOrder="1"/>
    </xf>
    <xf numFmtId="164" fontId="50" fillId="2" borderId="2" xfId="1" applyNumberFormat="1" applyFont="1" applyFill="1" applyBorder="1"/>
    <xf numFmtId="165" fontId="50" fillId="2" borderId="2" xfId="1" applyNumberFormat="1" applyFont="1" applyFill="1" applyBorder="1"/>
    <xf numFmtId="164" fontId="61" fillId="2" borderId="0" xfId="1" applyNumberFormat="1" applyFont="1" applyFill="1" applyBorder="1"/>
    <xf numFmtId="0" fontId="61" fillId="2" borderId="0" xfId="1" applyFont="1" applyFill="1" applyBorder="1"/>
    <xf numFmtId="49" fontId="49" fillId="2" borderId="2" xfId="1" applyNumberFormat="1" applyFont="1" applyFill="1" applyBorder="1" applyAlignment="1">
      <alignment horizontal="center" vertical="center"/>
    </xf>
    <xf numFmtId="0" fontId="49" fillId="2" borderId="2" xfId="1" applyNumberFormat="1" applyFont="1" applyFill="1" applyBorder="1" applyAlignment="1">
      <alignment horizontal="center" vertical="center"/>
    </xf>
    <xf numFmtId="165" fontId="45" fillId="2" borderId="2" xfId="1" applyNumberFormat="1" applyFont="1" applyFill="1" applyBorder="1"/>
    <xf numFmtId="49" fontId="52" fillId="2" borderId="2" xfId="1" applyNumberFormat="1" applyFont="1" applyFill="1" applyBorder="1" applyAlignment="1">
      <alignment horizontal="left" vertical="top" wrapText="1" readingOrder="1"/>
    </xf>
    <xf numFmtId="49" fontId="3" fillId="2" borderId="26" xfId="1" applyNumberFormat="1" applyFont="1" applyFill="1" applyBorder="1" applyAlignment="1">
      <alignment vertical="top" wrapText="1"/>
    </xf>
    <xf numFmtId="0" fontId="52" fillId="2" borderId="2" xfId="1" applyNumberFormat="1" applyFont="1" applyFill="1" applyBorder="1" applyAlignment="1">
      <alignment vertical="center" wrapText="1" readingOrder="1"/>
    </xf>
    <xf numFmtId="49" fontId="45" fillId="2" borderId="2" xfId="1" applyNumberFormat="1" applyFont="1" applyFill="1" applyBorder="1" applyAlignment="1">
      <alignment vertical="top" wrapText="1"/>
    </xf>
    <xf numFmtId="49" fontId="52" fillId="2" borderId="2" xfId="1" applyNumberFormat="1" applyFont="1" applyFill="1" applyBorder="1" applyAlignment="1">
      <alignment horizontal="center" vertical="center" wrapText="1"/>
    </xf>
    <xf numFmtId="0" fontId="49" fillId="2" borderId="2" xfId="1" applyNumberFormat="1" applyFont="1" applyFill="1" applyBorder="1" applyAlignment="1">
      <alignment horizontal="left" vertical="top" wrapText="1" readingOrder="1"/>
    </xf>
    <xf numFmtId="49" fontId="3" fillId="2" borderId="2" xfId="1" applyNumberFormat="1" applyFont="1" applyFill="1" applyBorder="1" applyAlignment="1">
      <alignment vertical="top" wrapText="1"/>
    </xf>
    <xf numFmtId="49" fontId="62" fillId="0" borderId="2" xfId="1" applyNumberFormat="1" applyFont="1" applyFill="1" applyBorder="1" applyAlignment="1">
      <alignment vertical="top" wrapText="1"/>
    </xf>
    <xf numFmtId="165" fontId="45" fillId="2" borderId="2" xfId="1" applyNumberFormat="1" applyFont="1" applyFill="1" applyBorder="1" applyAlignment="1">
      <alignment horizontal="center" vertical="center"/>
    </xf>
    <xf numFmtId="49" fontId="63" fillId="2" borderId="2" xfId="1" applyNumberFormat="1" applyFont="1" applyFill="1" applyBorder="1" applyAlignment="1">
      <alignment vertical="top" wrapText="1"/>
    </xf>
    <xf numFmtId="165" fontId="43" fillId="2" borderId="0" xfId="1" applyNumberFormat="1" applyFont="1" applyFill="1" applyBorder="1"/>
    <xf numFmtId="0" fontId="56" fillId="2" borderId="2" xfId="1" applyFont="1" applyFill="1" applyBorder="1" applyAlignment="1">
      <alignment horizontal="left" vertical="top" wrapText="1"/>
    </xf>
    <xf numFmtId="0" fontId="52" fillId="2" borderId="2" xfId="1" applyFont="1" applyFill="1" applyBorder="1" applyAlignment="1">
      <alignment horizontal="left" vertical="top" wrapText="1"/>
    </xf>
    <xf numFmtId="164" fontId="45" fillId="2" borderId="2" xfId="1" applyNumberFormat="1" applyFont="1" applyFill="1" applyBorder="1" applyAlignment="1"/>
    <xf numFmtId="165" fontId="45" fillId="2" borderId="2" xfId="1" applyNumberFormat="1" applyFont="1" applyFill="1" applyBorder="1" applyAlignment="1"/>
    <xf numFmtId="0" fontId="64" fillId="2" borderId="2" xfId="1" applyFont="1" applyFill="1" applyBorder="1" applyAlignment="1">
      <alignment vertical="center"/>
    </xf>
    <xf numFmtId="49" fontId="64" fillId="2" borderId="2" xfId="1" applyNumberFormat="1" applyFont="1" applyFill="1" applyBorder="1" applyAlignment="1">
      <alignment horizontal="center" vertical="center"/>
    </xf>
    <xf numFmtId="0" fontId="64" fillId="2" borderId="2" xfId="1" applyNumberFormat="1" applyFont="1" applyFill="1" applyBorder="1" applyAlignment="1">
      <alignment horizontal="center" vertical="center"/>
    </xf>
    <xf numFmtId="0" fontId="64" fillId="2" borderId="2" xfId="1" applyNumberFormat="1" applyFont="1" applyFill="1" applyBorder="1" applyAlignment="1">
      <alignment horizontal="left" vertical="top" wrapText="1" readingOrder="1"/>
    </xf>
    <xf numFmtId="164" fontId="64" fillId="2" borderId="2" xfId="1" applyNumberFormat="1" applyFont="1" applyFill="1" applyBorder="1"/>
    <xf numFmtId="0" fontId="65" fillId="2" borderId="0" xfId="1" applyFont="1" applyFill="1" applyBorder="1"/>
    <xf numFmtId="49" fontId="52" fillId="2" borderId="2" xfId="1" applyNumberFormat="1" applyFont="1" applyFill="1" applyBorder="1" applyAlignment="1">
      <alignment vertical="top" wrapText="1"/>
    </xf>
    <xf numFmtId="0" fontId="55" fillId="2" borderId="2" xfId="1" applyNumberFormat="1" applyFont="1" applyFill="1" applyBorder="1" applyAlignment="1">
      <alignment horizontal="left" vertical="top" wrapText="1" readingOrder="1"/>
    </xf>
    <xf numFmtId="0" fontId="53" fillId="2" borderId="2" xfId="1" applyNumberFormat="1" applyFont="1" applyFill="1" applyBorder="1" applyAlignment="1">
      <alignment horizontal="left" vertical="top" wrapText="1" readingOrder="1"/>
    </xf>
    <xf numFmtId="0" fontId="53" fillId="2" borderId="2" xfId="1" applyFont="1" applyFill="1" applyBorder="1" applyAlignment="1">
      <alignment horizontal="center" vertical="center"/>
    </xf>
    <xf numFmtId="0" fontId="59" fillId="2" borderId="2" xfId="1" applyFont="1" applyFill="1" applyBorder="1" applyAlignment="1">
      <alignment horizontal="center" vertical="center" wrapText="1"/>
    </xf>
    <xf numFmtId="49" fontId="49" fillId="2" borderId="2" xfId="1" applyNumberFormat="1" applyFont="1" applyFill="1" applyBorder="1" applyAlignment="1">
      <alignment horizontal="center" vertical="top"/>
    </xf>
    <xf numFmtId="0" fontId="49" fillId="2" borderId="25" xfId="1" applyFont="1" applyFill="1" applyBorder="1" applyAlignment="1">
      <alignment vertical="center"/>
    </xf>
    <xf numFmtId="49" fontId="49" fillId="2" borderId="21" xfId="1" applyNumberFormat="1" applyFont="1" applyFill="1" applyBorder="1" applyAlignment="1">
      <alignment horizontal="center" vertical="center"/>
    </xf>
    <xf numFmtId="0" fontId="49" fillId="2" borderId="26" xfId="1" applyNumberFormat="1" applyFont="1" applyFill="1" applyBorder="1" applyAlignment="1">
      <alignment horizontal="center" vertical="center"/>
    </xf>
    <xf numFmtId="0" fontId="52" fillId="2" borderId="52" xfId="1" applyNumberFormat="1" applyFont="1" applyFill="1" applyBorder="1" applyAlignment="1">
      <alignment horizontal="left" vertical="top" wrapText="1" readingOrder="1"/>
    </xf>
    <xf numFmtId="165" fontId="45" fillId="2" borderId="52" xfId="1" applyNumberFormat="1" applyFont="1" applyFill="1" applyBorder="1"/>
    <xf numFmtId="165" fontId="45" fillId="2" borderId="27" xfId="1" applyNumberFormat="1" applyFont="1" applyFill="1" applyBorder="1"/>
    <xf numFmtId="165" fontId="45" fillId="2" borderId="46" xfId="1" applyNumberFormat="1" applyFont="1" applyFill="1" applyBorder="1"/>
    <xf numFmtId="0" fontId="58" fillId="2" borderId="20" xfId="1" applyFont="1" applyFill="1" applyBorder="1" applyAlignment="1">
      <alignment vertical="center"/>
    </xf>
    <xf numFmtId="49" fontId="58" fillId="2" borderId="21" xfId="1" applyNumberFormat="1" applyFont="1" applyFill="1" applyBorder="1" applyAlignment="1">
      <alignment horizontal="center" vertical="center"/>
    </xf>
    <xf numFmtId="0" fontId="58" fillId="2" borderId="3" xfId="1" applyNumberFormat="1" applyFont="1" applyFill="1" applyBorder="1" applyAlignment="1">
      <alignment horizontal="center" vertical="center"/>
    </xf>
    <xf numFmtId="0" fontId="58" fillId="2" borderId="22" xfId="1" applyNumberFormat="1" applyFont="1" applyFill="1" applyBorder="1" applyAlignment="1">
      <alignment horizontal="center" vertical="center"/>
    </xf>
    <xf numFmtId="0" fontId="66" fillId="2" borderId="53" xfId="1" applyNumberFormat="1" applyFont="1" applyFill="1" applyBorder="1" applyAlignment="1">
      <alignment horizontal="left" vertical="top" wrapText="1" readingOrder="1"/>
    </xf>
    <xf numFmtId="0" fontId="66" fillId="2" borderId="54" xfId="1" applyNumberFormat="1" applyFont="1" applyFill="1" applyBorder="1" applyAlignment="1">
      <alignment horizontal="left" vertical="top" wrapText="1" readingOrder="1"/>
    </xf>
    <xf numFmtId="168" fontId="67" fillId="2" borderId="54" xfId="1" applyNumberFormat="1" applyFont="1" applyFill="1" applyBorder="1" applyAlignment="1">
      <alignment vertical="top" wrapText="1"/>
    </xf>
    <xf numFmtId="0" fontId="43" fillId="2" borderId="53" xfId="1" applyFont="1" applyFill="1" applyBorder="1"/>
    <xf numFmtId="0" fontId="43" fillId="2" borderId="21" xfId="1" applyFont="1" applyFill="1" applyBorder="1"/>
    <xf numFmtId="0" fontId="58" fillId="2" borderId="0" xfId="1" applyFont="1" applyFill="1" applyBorder="1"/>
    <xf numFmtId="49" fontId="58" fillId="2" borderId="0" xfId="1" applyNumberFormat="1" applyFont="1" applyFill="1" applyBorder="1" applyAlignment="1">
      <alignment horizontal="center" vertical="top"/>
    </xf>
    <xf numFmtId="168" fontId="68" fillId="2" borderId="0" xfId="1" applyNumberFormat="1" applyFont="1" applyFill="1" applyBorder="1" applyAlignment="1">
      <alignment horizontal="center" vertical="top"/>
    </xf>
    <xf numFmtId="168" fontId="58" fillId="2" borderId="0" xfId="1" applyNumberFormat="1" applyFont="1" applyFill="1" applyBorder="1" applyAlignment="1">
      <alignment horizontal="center" vertical="top"/>
    </xf>
    <xf numFmtId="0" fontId="67" fillId="2" borderId="0" xfId="1" applyFont="1" applyFill="1" applyBorder="1" applyAlignment="1">
      <alignment horizontal="left" vertical="top" wrapText="1"/>
    </xf>
    <xf numFmtId="0" fontId="67" fillId="2" borderId="0" xfId="1" applyFont="1" applyFill="1" applyBorder="1" applyAlignment="1">
      <alignment vertical="top" wrapText="1"/>
    </xf>
    <xf numFmtId="167" fontId="58" fillId="2" borderId="0" xfId="1" applyNumberFormat="1" applyFont="1" applyFill="1" applyBorder="1" applyAlignment="1">
      <alignment horizontal="center" vertical="top"/>
    </xf>
    <xf numFmtId="0" fontId="68" fillId="2" borderId="0" xfId="1" applyFont="1" applyFill="1" applyBorder="1" applyAlignment="1">
      <alignment horizontal="center" vertical="top"/>
    </xf>
    <xf numFmtId="0" fontId="58" fillId="2" borderId="0" xfId="1" applyFont="1" applyFill="1" applyBorder="1" applyAlignment="1">
      <alignment horizontal="center" vertical="top"/>
    </xf>
    <xf numFmtId="167" fontId="66" fillId="2" borderId="0" xfId="1" applyNumberFormat="1" applyFont="1" applyFill="1" applyBorder="1" applyAlignment="1">
      <alignment horizontal="center" vertical="top"/>
    </xf>
    <xf numFmtId="0" fontId="69" fillId="2" borderId="0" xfId="1" applyFont="1" applyFill="1" applyBorder="1" applyAlignment="1">
      <alignment horizontal="center" vertical="top"/>
    </xf>
    <xf numFmtId="0" fontId="66" fillId="2" borderId="0" xfId="1" applyFont="1" applyFill="1" applyBorder="1" applyAlignment="1">
      <alignment horizontal="center" vertical="top"/>
    </xf>
    <xf numFmtId="0" fontId="7" fillId="2" borderId="2" xfId="1" applyFont="1" applyFill="1" applyBorder="1" applyAlignment="1">
      <alignment horizontal="center" vertical="center" wrapText="1"/>
    </xf>
    <xf numFmtId="165" fontId="45" fillId="2" borderId="2" xfId="1" applyNumberFormat="1" applyFont="1" applyFill="1" applyBorder="1" applyAlignment="1">
      <alignment horizontal="center" vertical="center" wrapText="1"/>
    </xf>
    <xf numFmtId="0" fontId="7" fillId="2" borderId="0" xfId="1" applyFont="1" applyFill="1"/>
    <xf numFmtId="0" fontId="46" fillId="2" borderId="40" xfId="1" applyFont="1" applyFill="1" applyBorder="1" applyAlignment="1">
      <alignment horizontal="center" vertical="center" wrapText="1"/>
    </xf>
    <xf numFmtId="0" fontId="6" fillId="2" borderId="39" xfId="1" applyFont="1" applyFill="1" applyBorder="1"/>
    <xf numFmtId="0" fontId="7" fillId="2" borderId="35" xfId="1" applyFont="1" applyFill="1" applyBorder="1" applyAlignment="1">
      <alignment horizontal="center" wrapText="1"/>
    </xf>
    <xf numFmtId="164" fontId="70" fillId="2" borderId="39" xfId="1" applyNumberFormat="1" applyFont="1" applyFill="1" applyBorder="1"/>
    <xf numFmtId="164" fontId="3" fillId="2" borderId="35" xfId="1" applyNumberFormat="1" applyFont="1" applyFill="1" applyBorder="1"/>
    <xf numFmtId="0" fontId="14" fillId="2" borderId="0" xfId="1" applyFont="1" applyFill="1" applyAlignment="1">
      <alignment horizontal="center"/>
    </xf>
    <xf numFmtId="0" fontId="72" fillId="2" borderId="0" xfId="1" applyFont="1" applyFill="1"/>
    <xf numFmtId="165" fontId="14" fillId="2" borderId="0" xfId="1" applyNumberFormat="1" applyFont="1" applyFill="1"/>
    <xf numFmtId="0" fontId="21" fillId="2" borderId="15" xfId="1" applyFont="1" applyFill="1" applyBorder="1" applyAlignment="1">
      <alignment horizontal="center" vertical="center" wrapText="1"/>
    </xf>
    <xf numFmtId="49" fontId="21" fillId="2" borderId="15" xfId="1" applyNumberFormat="1" applyFont="1" applyFill="1" applyBorder="1" applyAlignment="1">
      <alignment horizontal="center" vertical="center" wrapText="1"/>
    </xf>
    <xf numFmtId="0" fontId="21" fillId="2" borderId="40" xfId="1" applyFont="1" applyFill="1" applyBorder="1" applyAlignment="1">
      <alignment horizontal="center" vertical="center" wrapText="1"/>
    </xf>
    <xf numFmtId="0" fontId="22" fillId="2" borderId="55" xfId="1" applyFont="1" applyFill="1" applyBorder="1" applyAlignment="1">
      <alignment horizontal="center"/>
    </xf>
    <xf numFmtId="0" fontId="21" fillId="2" borderId="56" xfId="1" applyFont="1" applyFill="1" applyBorder="1" applyAlignment="1">
      <alignment horizontal="center" wrapText="1"/>
    </xf>
    <xf numFmtId="0" fontId="7" fillId="2" borderId="57" xfId="1" applyFont="1" applyFill="1" applyBorder="1"/>
    <xf numFmtId="164" fontId="7" fillId="2" borderId="56" xfId="1" applyNumberFormat="1" applyFont="1" applyFill="1" applyBorder="1"/>
    <xf numFmtId="164" fontId="7" fillId="2" borderId="58" xfId="1" applyNumberFormat="1" applyFont="1" applyFill="1" applyBorder="1"/>
    <xf numFmtId="0" fontId="39" fillId="2" borderId="0" xfId="1" applyFont="1" applyFill="1"/>
    <xf numFmtId="0" fontId="22" fillId="2" borderId="23" xfId="1" applyFont="1" applyFill="1" applyBorder="1" applyAlignment="1">
      <alignment horizontal="center"/>
    </xf>
    <xf numFmtId="0" fontId="20" fillId="2" borderId="53" xfId="1" applyFont="1" applyFill="1" applyBorder="1" applyAlignment="1">
      <alignment horizontal="center" wrapText="1"/>
    </xf>
    <xf numFmtId="0" fontId="7" fillId="2" borderId="54" xfId="1" applyFont="1" applyFill="1" applyBorder="1"/>
    <xf numFmtId="165" fontId="7" fillId="2" borderId="53" xfId="1" applyNumberFormat="1" applyFont="1" applyFill="1" applyBorder="1"/>
    <xf numFmtId="165" fontId="7" fillId="2" borderId="21" xfId="1" applyNumberFormat="1" applyFont="1" applyFill="1" applyBorder="1"/>
    <xf numFmtId="165" fontId="7" fillId="2" borderId="45" xfId="1" applyNumberFormat="1" applyFont="1" applyFill="1" applyBorder="1"/>
    <xf numFmtId="0" fontId="22" fillId="2" borderId="24" xfId="1" applyFont="1" applyFill="1" applyBorder="1" applyAlignment="1">
      <alignment horizontal="center"/>
    </xf>
    <xf numFmtId="0" fontId="21" fillId="2" borderId="52" xfId="1" applyFont="1" applyFill="1" applyBorder="1" applyAlignment="1">
      <alignment horizontal="center" wrapText="1"/>
    </xf>
    <xf numFmtId="0" fontId="3" fillId="2" borderId="59" xfId="1" applyFont="1" applyFill="1" applyBorder="1"/>
    <xf numFmtId="164" fontId="3" fillId="2" borderId="52" xfId="1" applyNumberFormat="1" applyFont="1" applyFill="1" applyBorder="1"/>
    <xf numFmtId="164" fontId="3" fillId="2" borderId="27" xfId="1" applyNumberFormat="1" applyFont="1" applyFill="1" applyBorder="1"/>
    <xf numFmtId="0" fontId="20" fillId="2" borderId="52" xfId="1" applyFont="1" applyFill="1" applyBorder="1" applyAlignment="1">
      <alignment horizontal="center"/>
    </xf>
    <xf numFmtId="0" fontId="3" fillId="2" borderId="52" xfId="1" applyFont="1" applyFill="1" applyBorder="1"/>
    <xf numFmtId="0" fontId="3" fillId="2" borderId="27" xfId="1" applyFont="1" applyFill="1" applyBorder="1"/>
    <xf numFmtId="0" fontId="3" fillId="2" borderId="46" xfId="1" applyFont="1" applyFill="1" applyBorder="1"/>
    <xf numFmtId="0" fontId="22" fillId="2" borderId="24" xfId="1" applyFont="1" applyFill="1" applyBorder="1" applyAlignment="1">
      <alignment horizontal="center" vertical="center"/>
    </xf>
    <xf numFmtId="0" fontId="24" fillId="2" borderId="52" xfId="1" applyFont="1" applyFill="1" applyBorder="1" applyAlignment="1">
      <alignment wrapText="1"/>
    </xf>
    <xf numFmtId="0" fontId="3" fillId="2" borderId="52" xfId="1" applyFont="1" applyFill="1" applyBorder="1" applyAlignment="1">
      <alignment vertical="center" wrapText="1"/>
    </xf>
    <xf numFmtId="0" fontId="3" fillId="2" borderId="46" xfId="1" applyFont="1" applyFill="1" applyBorder="1" applyAlignment="1">
      <alignment vertical="center" wrapText="1"/>
    </xf>
    <xf numFmtId="0" fontId="20" fillId="2" borderId="53" xfId="1" applyFont="1" applyFill="1" applyBorder="1" applyAlignment="1">
      <alignment horizontal="left" wrapText="1"/>
    </xf>
    <xf numFmtId="0" fontId="21" fillId="2" borderId="52" xfId="1" applyFont="1" applyFill="1" applyBorder="1" applyAlignment="1">
      <alignment wrapText="1"/>
    </xf>
    <xf numFmtId="0" fontId="3" fillId="2" borderId="27" xfId="1" applyFont="1" applyFill="1" applyBorder="1" applyAlignment="1">
      <alignment horizontal="center" vertical="center" wrapText="1"/>
    </xf>
    <xf numFmtId="0" fontId="20" fillId="2" borderId="52" xfId="1" applyFont="1" applyFill="1" applyBorder="1" applyAlignment="1">
      <alignment wrapText="1"/>
    </xf>
    <xf numFmtId="0" fontId="34" fillId="2" borderId="52" xfId="1" applyFont="1" applyFill="1" applyBorder="1"/>
    <xf numFmtId="49" fontId="57" fillId="2" borderId="59" xfId="1" applyNumberFormat="1" applyFont="1" applyFill="1" applyBorder="1" applyAlignment="1">
      <alignment horizontal="center" vertical="center" wrapText="1"/>
    </xf>
    <xf numFmtId="0" fontId="70" fillId="2" borderId="52" xfId="1" applyFont="1" applyFill="1" applyBorder="1"/>
    <xf numFmtId="0" fontId="70" fillId="2" borderId="27" xfId="1" applyFont="1" applyFill="1" applyBorder="1" applyAlignment="1">
      <alignment vertical="center" wrapText="1"/>
    </xf>
    <xf numFmtId="0" fontId="70" fillId="2" borderId="46" xfId="1" applyFont="1" applyFill="1" applyBorder="1"/>
    <xf numFmtId="0" fontId="73" fillId="2" borderId="0" xfId="1" applyFont="1" applyFill="1"/>
    <xf numFmtId="0" fontId="34" fillId="2" borderId="52" xfId="1" applyFont="1" applyFill="1" applyBorder="1" applyAlignment="1">
      <alignment wrapText="1"/>
    </xf>
    <xf numFmtId="0" fontId="22" fillId="2" borderId="34" xfId="1" applyFont="1" applyFill="1" applyBorder="1" applyAlignment="1">
      <alignment horizontal="center"/>
    </xf>
    <xf numFmtId="0" fontId="34" fillId="2" borderId="60" xfId="1" applyFont="1" applyFill="1" applyBorder="1" applyAlignment="1">
      <alignment wrapText="1"/>
    </xf>
    <xf numFmtId="49" fontId="57" fillId="2" borderId="61" xfId="1" applyNumberFormat="1" applyFont="1" applyFill="1" applyBorder="1" applyAlignment="1">
      <alignment horizontal="center" vertical="center" wrapText="1"/>
    </xf>
    <xf numFmtId="0" fontId="70" fillId="2" borderId="60" xfId="1" applyFont="1" applyFill="1" applyBorder="1"/>
    <xf numFmtId="0" fontId="3" fillId="2" borderId="62" xfId="1" applyFont="1" applyFill="1" applyBorder="1" applyAlignment="1">
      <alignment horizontal="center" vertical="center" wrapText="1"/>
    </xf>
    <xf numFmtId="0" fontId="70" fillId="2" borderId="51" xfId="1" applyFont="1" applyFill="1" applyBorder="1"/>
    <xf numFmtId="49" fontId="74" fillId="2" borderId="59" xfId="1" applyNumberFormat="1" applyFont="1" applyFill="1" applyBorder="1" applyAlignment="1">
      <alignment horizontal="center" vertical="center" wrapText="1"/>
    </xf>
    <xf numFmtId="0" fontId="34" fillId="2" borderId="56" xfId="1" applyFont="1" applyFill="1" applyBorder="1" applyAlignment="1">
      <alignment wrapText="1"/>
    </xf>
    <xf numFmtId="49" fontId="74" fillId="2" borderId="57" xfId="1" applyNumberFormat="1" applyFont="1" applyFill="1" applyBorder="1" applyAlignment="1">
      <alignment horizontal="center" vertical="center" wrapText="1"/>
    </xf>
    <xf numFmtId="0" fontId="70" fillId="2" borderId="56" xfId="1" applyFont="1" applyFill="1" applyBorder="1"/>
    <xf numFmtId="0" fontId="70" fillId="2" borderId="58" xfId="1" applyFont="1" applyFill="1" applyBorder="1" applyAlignment="1">
      <alignment vertical="center" wrapText="1"/>
    </xf>
    <xf numFmtId="0" fontId="3" fillId="2" borderId="63" xfId="1" applyFont="1" applyFill="1" applyBorder="1" applyAlignment="1">
      <alignment horizontal="center" vertical="center" wrapText="1"/>
    </xf>
    <xf numFmtId="49" fontId="74" fillId="2" borderId="61" xfId="1" applyNumberFormat="1" applyFont="1" applyFill="1" applyBorder="1" applyAlignment="1">
      <alignment horizontal="center" vertical="center" wrapText="1"/>
    </xf>
    <xf numFmtId="0" fontId="70" fillId="2" borderId="62" xfId="1" applyFont="1" applyFill="1" applyBorder="1" applyAlignment="1">
      <alignment vertical="center" wrapText="1"/>
    </xf>
    <xf numFmtId="0" fontId="24" fillId="2" borderId="56" xfId="1" applyFont="1" applyFill="1" applyBorder="1" applyAlignment="1">
      <alignment wrapText="1"/>
    </xf>
    <xf numFmtId="49" fontId="75" fillId="2" borderId="57" xfId="1" applyNumberFormat="1" applyFont="1" applyFill="1" applyBorder="1" applyAlignment="1">
      <alignment horizontal="center" vertical="center" wrapText="1"/>
    </xf>
    <xf numFmtId="49" fontId="75" fillId="2" borderId="59" xfId="1" applyNumberFormat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/>
    </xf>
    <xf numFmtId="0" fontId="22" fillId="2" borderId="30" xfId="1" applyFont="1" applyFill="1" applyBorder="1" applyAlignment="1">
      <alignment horizontal="center"/>
    </xf>
    <xf numFmtId="0" fontId="34" fillId="2" borderId="64" xfId="1" applyFont="1" applyFill="1" applyBorder="1" applyAlignment="1">
      <alignment wrapText="1"/>
    </xf>
    <xf numFmtId="49" fontId="75" fillId="2" borderId="65" xfId="1" applyNumberFormat="1" applyFont="1" applyFill="1" applyBorder="1" applyAlignment="1">
      <alignment horizontal="center" vertical="center" wrapText="1"/>
    </xf>
    <xf numFmtId="0" fontId="70" fillId="2" borderId="64" xfId="1" applyFont="1" applyFill="1" applyBorder="1"/>
    <xf numFmtId="0" fontId="70" fillId="2" borderId="66" xfId="1" applyFont="1" applyFill="1" applyBorder="1" applyAlignment="1">
      <alignment vertical="center" wrapText="1"/>
    </xf>
    <xf numFmtId="0" fontId="70" fillId="2" borderId="47" xfId="1" applyFont="1" applyFill="1" applyBorder="1"/>
    <xf numFmtId="0" fontId="22" fillId="2" borderId="19" xfId="1" applyFont="1" applyFill="1" applyBorder="1" applyAlignment="1">
      <alignment horizontal="center"/>
    </xf>
    <xf numFmtId="0" fontId="24" fillId="2" borderId="40" xfId="1" applyFont="1" applyFill="1" applyBorder="1" applyAlignment="1">
      <alignment wrapText="1"/>
    </xf>
    <xf numFmtId="49" fontId="75" fillId="2" borderId="36" xfId="1" applyNumberFormat="1" applyFont="1" applyFill="1" applyBorder="1" applyAlignment="1">
      <alignment horizontal="center" vertical="center" wrapText="1"/>
    </xf>
    <xf numFmtId="164" fontId="70" fillId="2" borderId="40" xfId="1" applyNumberFormat="1" applyFont="1" applyFill="1" applyBorder="1"/>
    <xf numFmtId="164" fontId="70" fillId="2" borderId="41" xfId="1" applyNumberFormat="1" applyFont="1" applyFill="1" applyBorder="1" applyAlignment="1">
      <alignment vertical="center" wrapText="1"/>
    </xf>
    <xf numFmtId="164" fontId="70" fillId="2" borderId="42" xfId="1" applyNumberFormat="1" applyFont="1" applyFill="1" applyBorder="1"/>
    <xf numFmtId="0" fontId="22" fillId="2" borderId="67" xfId="1" applyFont="1" applyFill="1" applyBorder="1" applyAlignment="1">
      <alignment horizontal="center"/>
    </xf>
    <xf numFmtId="0" fontId="20" fillId="2" borderId="68" xfId="1" applyFont="1" applyFill="1" applyBorder="1" applyAlignment="1">
      <alignment horizontal="left"/>
    </xf>
    <xf numFmtId="49" fontId="75" fillId="2" borderId="0" xfId="1" applyNumberFormat="1" applyFont="1" applyFill="1" applyBorder="1" applyAlignment="1">
      <alignment horizontal="center" vertical="center" wrapText="1"/>
    </xf>
    <xf numFmtId="0" fontId="70" fillId="2" borderId="68" xfId="1" applyFont="1" applyFill="1" applyBorder="1"/>
    <xf numFmtId="0" fontId="70" fillId="2" borderId="69" xfId="1" applyFont="1" applyFill="1" applyBorder="1" applyAlignment="1">
      <alignment vertical="center" wrapText="1"/>
    </xf>
    <xf numFmtId="0" fontId="70" fillId="2" borderId="50" xfId="1" applyFont="1" applyFill="1" applyBorder="1"/>
    <xf numFmtId="0" fontId="21" fillId="2" borderId="40" xfId="1" applyFont="1" applyFill="1" applyBorder="1" applyAlignment="1">
      <alignment wrapText="1"/>
    </xf>
    <xf numFmtId="0" fontId="7" fillId="2" borderId="40" xfId="1" applyFont="1" applyFill="1" applyBorder="1"/>
    <xf numFmtId="0" fontId="7" fillId="2" borderId="41" xfId="1" applyFont="1" applyFill="1" applyBorder="1" applyAlignment="1">
      <alignment vertical="center" wrapText="1"/>
    </xf>
    <xf numFmtId="0" fontId="7" fillId="2" borderId="42" xfId="1" applyFont="1" applyFill="1" applyBorder="1"/>
    <xf numFmtId="0" fontId="20" fillId="2" borderId="53" xfId="1" applyFont="1" applyFill="1" applyBorder="1" applyAlignment="1">
      <alignment wrapText="1"/>
    </xf>
    <xf numFmtId="49" fontId="75" fillId="2" borderId="54" xfId="1" applyNumberFormat="1" applyFont="1" applyFill="1" applyBorder="1" applyAlignment="1">
      <alignment horizontal="center" vertical="center" wrapText="1"/>
    </xf>
    <xf numFmtId="0" fontId="7" fillId="2" borderId="53" xfId="1" applyFont="1" applyFill="1" applyBorder="1"/>
    <xf numFmtId="0" fontId="7" fillId="2" borderId="21" xfId="1" applyFont="1" applyFill="1" applyBorder="1" applyAlignment="1">
      <alignment vertical="center" wrapText="1"/>
    </xf>
    <xf numFmtId="0" fontId="7" fillId="2" borderId="45" xfId="1" applyFont="1" applyFill="1" applyBorder="1"/>
    <xf numFmtId="0" fontId="3" fillId="2" borderId="27" xfId="1" applyFont="1" applyFill="1" applyBorder="1" applyAlignment="1">
      <alignment vertical="center" wrapText="1"/>
    </xf>
    <xf numFmtId="0" fontId="22" fillId="2" borderId="19" xfId="1" applyFont="1" applyFill="1" applyBorder="1" applyAlignment="1">
      <alignment horizontal="center" vertical="center"/>
    </xf>
    <xf numFmtId="0" fontId="34" fillId="2" borderId="52" xfId="1" applyNumberFormat="1" applyFont="1" applyFill="1" applyBorder="1" applyAlignment="1">
      <alignment wrapText="1"/>
    </xf>
    <xf numFmtId="0" fontId="3" fillId="2" borderId="66" xfId="1" applyFont="1" applyFill="1" applyBorder="1" applyAlignment="1">
      <alignment vertical="center" wrapText="1"/>
    </xf>
    <xf numFmtId="0" fontId="3" fillId="2" borderId="47" xfId="1" applyFont="1" applyFill="1" applyBorder="1"/>
    <xf numFmtId="0" fontId="7" fillId="2" borderId="40" xfId="1" applyFont="1" applyFill="1" applyBorder="1" applyAlignment="1">
      <alignment vertical="center" wrapText="1"/>
    </xf>
    <xf numFmtId="0" fontId="7" fillId="2" borderId="53" xfId="1" applyFont="1" applyFill="1" applyBorder="1" applyAlignment="1">
      <alignment vertical="center" wrapText="1"/>
    </xf>
    <xf numFmtId="0" fontId="7" fillId="2" borderId="45" xfId="1" applyFont="1" applyFill="1" applyBorder="1" applyAlignment="1">
      <alignment vertical="center" wrapText="1"/>
    </xf>
    <xf numFmtId="0" fontId="21" fillId="2" borderId="40" xfId="1" applyFont="1" applyFill="1" applyBorder="1" applyAlignment="1">
      <alignment vertical="center" wrapText="1"/>
    </xf>
    <xf numFmtId="0" fontId="6" fillId="2" borderId="36" xfId="1" applyFont="1" applyFill="1" applyBorder="1"/>
    <xf numFmtId="165" fontId="7" fillId="2" borderId="40" xfId="1" applyNumberFormat="1" applyFont="1" applyFill="1" applyBorder="1"/>
    <xf numFmtId="164" fontId="7" fillId="2" borderId="41" xfId="1" applyNumberFormat="1" applyFont="1" applyFill="1" applyBorder="1"/>
    <xf numFmtId="164" fontId="7" fillId="2" borderId="41" xfId="1" applyNumberFormat="1" applyFont="1" applyFill="1" applyBorder="1" applyAlignment="1">
      <alignment horizontal="center"/>
    </xf>
    <xf numFmtId="165" fontId="7" fillId="2" borderId="68" xfId="1" applyNumberFormat="1" applyFont="1" applyFill="1" applyBorder="1"/>
    <xf numFmtId="165" fontId="7" fillId="2" borderId="69" xfId="1" applyNumberFormat="1" applyFont="1" applyFill="1" applyBorder="1"/>
    <xf numFmtId="165" fontId="7" fillId="2" borderId="50" xfId="1" applyNumberFormat="1" applyFont="1" applyFill="1" applyBorder="1"/>
    <xf numFmtId="0" fontId="22" fillId="2" borderId="23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/>
    </xf>
    <xf numFmtId="164" fontId="3" fillId="2" borderId="53" xfId="1" applyNumberFormat="1" applyFont="1" applyFill="1" applyBorder="1"/>
    <xf numFmtId="164" fontId="76" fillId="2" borderId="0" xfId="1" applyNumberFormat="1" applyFont="1" applyFill="1"/>
    <xf numFmtId="165" fontId="3" fillId="2" borderId="45" xfId="1" applyNumberFormat="1" applyFont="1" applyFill="1" applyBorder="1" applyAlignment="1">
      <alignment horizontal="center"/>
    </xf>
    <xf numFmtId="0" fontId="6" fillId="2" borderId="59" xfId="1" applyFont="1" applyFill="1" applyBorder="1"/>
    <xf numFmtId="165" fontId="3" fillId="2" borderId="52" xfId="1" applyNumberFormat="1" applyFont="1" applyFill="1" applyBorder="1"/>
    <xf numFmtId="165" fontId="3" fillId="2" borderId="27" xfId="1" applyNumberFormat="1" applyFont="1" applyFill="1" applyBorder="1"/>
    <xf numFmtId="164" fontId="3" fillId="2" borderId="21" xfId="1" applyNumberFormat="1" applyFont="1" applyFill="1" applyBorder="1"/>
    <xf numFmtId="165" fontId="3" fillId="2" borderId="46" xfId="1" applyNumberFormat="1" applyFont="1" applyFill="1" applyBorder="1" applyAlignment="1">
      <alignment horizontal="center" vertical="center" wrapText="1"/>
    </xf>
    <xf numFmtId="164" fontId="3" fillId="2" borderId="27" xfId="1" applyNumberFormat="1" applyFont="1" applyFill="1" applyBorder="1" applyAlignment="1">
      <alignment horizontal="center" vertical="center" wrapText="1"/>
    </xf>
    <xf numFmtId="0" fontId="20" fillId="2" borderId="68" xfId="1" applyFont="1" applyFill="1" applyBorder="1" applyAlignment="1">
      <alignment wrapText="1"/>
    </xf>
    <xf numFmtId="0" fontId="6" fillId="2" borderId="59" xfId="1" applyFont="1" applyFill="1" applyBorder="1" applyAlignment="1">
      <alignment horizontal="center" vertical="center" wrapText="1"/>
    </xf>
    <xf numFmtId="164" fontId="3" fillId="2" borderId="52" xfId="1" applyNumberFormat="1" applyFont="1" applyFill="1" applyBorder="1" applyAlignment="1">
      <alignment vertical="center" wrapText="1"/>
    </xf>
    <xf numFmtId="165" fontId="3" fillId="2" borderId="27" xfId="1" applyNumberFormat="1" applyFont="1" applyFill="1" applyBorder="1" applyAlignment="1">
      <alignment horizontal="center" vertical="center" wrapText="1"/>
    </xf>
    <xf numFmtId="164" fontId="3" fillId="2" borderId="46" xfId="1" applyNumberFormat="1" applyFont="1" applyFill="1" applyBorder="1" applyAlignment="1">
      <alignment horizontal="center"/>
    </xf>
    <xf numFmtId="165" fontId="3" fillId="2" borderId="52" xfId="1" applyNumberFormat="1" applyFont="1" applyFill="1" applyBorder="1" applyAlignment="1">
      <alignment vertical="center" wrapText="1"/>
    </xf>
    <xf numFmtId="165" fontId="3" fillId="2" borderId="46" xfId="1" applyNumberFormat="1" applyFont="1" applyFill="1" applyBorder="1" applyAlignment="1">
      <alignment horizontal="center"/>
    </xf>
    <xf numFmtId="0" fontId="76" fillId="0" borderId="0" xfId="1" applyFont="1"/>
    <xf numFmtId="0" fontId="22" fillId="2" borderId="30" xfId="1" applyFont="1" applyFill="1" applyBorder="1" applyAlignment="1">
      <alignment horizontal="center" vertical="center"/>
    </xf>
    <xf numFmtId="0" fontId="21" fillId="2" borderId="68" xfId="1" applyFont="1" applyFill="1" applyBorder="1" applyAlignment="1">
      <alignment vertical="center" wrapText="1"/>
    </xf>
    <xf numFmtId="0" fontId="6" fillId="2" borderId="65" xfId="1" applyFont="1" applyFill="1" applyBorder="1" applyAlignment="1">
      <alignment vertical="center" wrapText="1"/>
    </xf>
    <xf numFmtId="165" fontId="3" fillId="2" borderId="52" xfId="1" applyNumberFormat="1" applyFont="1" applyFill="1" applyBorder="1" applyAlignment="1">
      <alignment horizontal="center" vertical="center" wrapText="1"/>
    </xf>
    <xf numFmtId="165" fontId="3" fillId="2" borderId="25" xfId="1" applyNumberFormat="1" applyFont="1" applyFill="1" applyBorder="1" applyAlignment="1">
      <alignment horizontal="center" vertical="center" wrapText="1"/>
    </xf>
    <xf numFmtId="165" fontId="3" fillId="2" borderId="70" xfId="1" applyNumberFormat="1" applyFont="1" applyFill="1" applyBorder="1" applyAlignment="1">
      <alignment horizontal="center" vertical="center" wrapText="1"/>
    </xf>
    <xf numFmtId="0" fontId="21" fillId="2" borderId="52" xfId="1" applyFont="1" applyFill="1" applyBorder="1" applyAlignment="1">
      <alignment vertical="center" wrapText="1"/>
    </xf>
    <xf numFmtId="0" fontId="6" fillId="2" borderId="59" xfId="1" applyFont="1" applyFill="1" applyBorder="1" applyAlignment="1">
      <alignment vertical="center" wrapText="1"/>
    </xf>
    <xf numFmtId="165" fontId="3" fillId="2" borderId="27" xfId="1" applyNumberFormat="1" applyFont="1" applyFill="1" applyBorder="1" applyAlignment="1">
      <alignment vertical="center" wrapText="1"/>
    </xf>
    <xf numFmtId="0" fontId="21" fillId="2" borderId="53" xfId="1" applyFont="1" applyFill="1" applyBorder="1" applyAlignment="1">
      <alignment vertical="center" wrapText="1"/>
    </xf>
    <xf numFmtId="0" fontId="34" fillId="2" borderId="52" xfId="1" applyFont="1" applyFill="1" applyBorder="1" applyAlignment="1">
      <alignment vertical="center" wrapText="1"/>
    </xf>
    <xf numFmtId="0" fontId="24" fillId="2" borderId="52" xfId="1" applyFont="1" applyFill="1" applyBorder="1" applyAlignment="1">
      <alignment horizontal="left" vertical="center" wrapText="1"/>
    </xf>
    <xf numFmtId="165" fontId="3" fillId="2" borderId="27" xfId="1" applyNumberFormat="1" applyFont="1" applyFill="1" applyBorder="1" applyAlignment="1">
      <alignment horizontal="center"/>
    </xf>
    <xf numFmtId="0" fontId="1" fillId="2" borderId="0" xfId="1" applyFill="1"/>
    <xf numFmtId="49" fontId="75" fillId="2" borderId="61" xfId="1" applyNumberFormat="1" applyFont="1" applyFill="1" applyBorder="1" applyAlignment="1">
      <alignment horizontal="center" vertical="center" wrapText="1"/>
    </xf>
    <xf numFmtId="165" fontId="70" fillId="2" borderId="60" xfId="1" applyNumberFormat="1" applyFont="1" applyFill="1" applyBorder="1"/>
    <xf numFmtId="165" fontId="70" fillId="2" borderId="62" xfId="1" applyNumberFormat="1" applyFont="1" applyFill="1" applyBorder="1" applyAlignment="1">
      <alignment vertical="center" wrapText="1"/>
    </xf>
    <xf numFmtId="165" fontId="70" fillId="2" borderId="51" xfId="1" applyNumberFormat="1" applyFont="1" applyFill="1" applyBorder="1"/>
    <xf numFmtId="0" fontId="30" fillId="2" borderId="0" xfId="1" applyFont="1" applyFill="1"/>
    <xf numFmtId="165" fontId="3" fillId="2" borderId="40" xfId="1" applyNumberFormat="1" applyFont="1" applyFill="1" applyBorder="1"/>
    <xf numFmtId="165" fontId="3" fillId="2" borderId="41" xfId="1" applyNumberFormat="1" applyFont="1" applyFill="1" applyBorder="1"/>
    <xf numFmtId="165" fontId="3" fillId="2" borderId="37" xfId="1" applyNumberFormat="1" applyFont="1" applyFill="1" applyBorder="1"/>
    <xf numFmtId="165" fontId="3" fillId="2" borderId="44" xfId="1" applyNumberFormat="1" applyFont="1" applyFill="1" applyBorder="1"/>
    <xf numFmtId="165" fontId="3" fillId="2" borderId="9" xfId="1" applyNumberFormat="1" applyFont="1" applyFill="1" applyBorder="1"/>
    <xf numFmtId="165" fontId="20" fillId="2" borderId="2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/>
    <xf numFmtId="0" fontId="4" fillId="0" borderId="0" xfId="1" applyFont="1" applyAlignment="1">
      <alignment horizontal="right"/>
    </xf>
    <xf numFmtId="0" fontId="1" fillId="0" borderId="0" xfId="1"/>
    <xf numFmtId="0" fontId="77" fillId="0" borderId="0" xfId="1" applyFont="1" applyAlignment="1">
      <alignment horizontal="right"/>
    </xf>
    <xf numFmtId="0" fontId="4" fillId="0" borderId="0" xfId="1" applyFont="1"/>
    <xf numFmtId="0" fontId="7" fillId="0" borderId="0" xfId="1" applyFont="1"/>
    <xf numFmtId="0" fontId="78" fillId="0" borderId="0" xfId="1" applyFont="1" applyAlignment="1">
      <alignment horizontal="center"/>
    </xf>
    <xf numFmtId="0" fontId="78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79" fillId="2" borderId="0" xfId="1" applyFont="1" applyFill="1" applyAlignment="1">
      <alignment horizontal="center"/>
    </xf>
    <xf numFmtId="0" fontId="80" fillId="0" borderId="0" xfId="1" applyFont="1"/>
    <xf numFmtId="0" fontId="79" fillId="0" borderId="0" xfId="1" applyFont="1"/>
    <xf numFmtId="0" fontId="14" fillId="0" borderId="0" xfId="1" applyFont="1" applyAlignment="1">
      <alignment horizontal="center"/>
    </xf>
    <xf numFmtId="0" fontId="8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wrapText="1"/>
    </xf>
    <xf numFmtId="168" fontId="19" fillId="2" borderId="9" xfId="1" applyNumberFormat="1" applyFont="1" applyFill="1" applyBorder="1" applyAlignment="1">
      <alignment horizontal="center" vertical="center" wrapText="1"/>
    </xf>
    <xf numFmtId="168" fontId="19" fillId="2" borderId="13" xfId="1" applyNumberFormat="1" applyFont="1" applyFill="1" applyBorder="1" applyAlignment="1">
      <alignment horizontal="center" vertical="center" wrapText="1"/>
    </xf>
    <xf numFmtId="168" fontId="19" fillId="2" borderId="10" xfId="1" applyNumberFormat="1" applyFont="1" applyFill="1" applyBorder="1" applyAlignment="1">
      <alignment horizontal="center" vertical="center" wrapText="1"/>
    </xf>
    <xf numFmtId="168" fontId="19" fillId="2" borderId="14" xfId="1" applyNumberFormat="1" applyFont="1" applyFill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center" vertical="center" wrapText="1" readingOrder="1"/>
    </xf>
    <xf numFmtId="0" fontId="7" fillId="2" borderId="15" xfId="1" applyNumberFormat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42" fillId="2" borderId="0" xfId="1" applyFont="1" applyFill="1" applyBorder="1" applyAlignment="1">
      <alignment horizontal="center"/>
    </xf>
    <xf numFmtId="0" fontId="44" fillId="2" borderId="0" xfId="1" applyFont="1" applyFill="1" applyBorder="1" applyAlignment="1">
      <alignment horizontal="center" wrapText="1"/>
    </xf>
    <xf numFmtId="0" fontId="47" fillId="2" borderId="2" xfId="1" applyFont="1" applyFill="1" applyBorder="1" applyAlignment="1">
      <alignment horizontal="center" vertical="center" wrapText="1"/>
    </xf>
    <xf numFmtId="0" fontId="50" fillId="2" borderId="2" xfId="1" applyFont="1" applyFill="1" applyBorder="1" applyAlignment="1">
      <alignment horizontal="center" vertical="center" textRotation="90" wrapText="1"/>
    </xf>
    <xf numFmtId="168" fontId="50" fillId="2" borderId="2" xfId="1" applyNumberFormat="1" applyFont="1" applyFill="1" applyBorder="1" applyAlignment="1">
      <alignment horizontal="center" vertical="center" textRotation="90" wrapText="1"/>
    </xf>
    <xf numFmtId="0" fontId="51" fillId="2" borderId="2" xfId="1" applyNumberFormat="1" applyFont="1" applyFill="1" applyBorder="1" applyAlignment="1">
      <alignment horizontal="center" vertical="center" wrapText="1" readingOrder="1"/>
    </xf>
    <xf numFmtId="0" fontId="52" fillId="2" borderId="2" xfId="1" applyFont="1" applyFill="1" applyBorder="1" applyAlignment="1">
      <alignment horizontal="center" vertical="center"/>
    </xf>
    <xf numFmtId="0" fontId="71" fillId="2" borderId="0" xfId="1" applyFont="1" applyFill="1" applyAlignment="1">
      <alignment horizontal="center"/>
    </xf>
    <xf numFmtId="0" fontId="21" fillId="2" borderId="37" xfId="1" applyFont="1" applyFill="1" applyBorder="1" applyAlignment="1">
      <alignment horizontal="center" vertical="center" wrapText="1"/>
    </xf>
    <xf numFmtId="0" fontId="21" fillId="2" borderId="39" xfId="1" applyFont="1" applyFill="1" applyBorder="1" applyAlignment="1">
      <alignment horizontal="center" vertical="center" wrapText="1"/>
    </xf>
    <xf numFmtId="0" fontId="21" fillId="2" borderId="19" xfId="1" applyFont="1" applyFill="1" applyBorder="1" applyAlignment="1">
      <alignment horizontal="center" vertical="center" wrapText="1"/>
    </xf>
    <xf numFmtId="0" fontId="21" fillId="2" borderId="38" xfId="1" applyFont="1" applyFill="1" applyBorder="1" applyAlignment="1">
      <alignment horizontal="center" vertical="center" wrapText="1"/>
    </xf>
    <xf numFmtId="0" fontId="21" fillId="2" borderId="19" xfId="1" applyFont="1" applyFill="1" applyBorder="1" applyAlignment="1">
      <alignment horizontal="center" vertical="center"/>
    </xf>
    <xf numFmtId="0" fontId="21" fillId="2" borderId="38" xfId="1" applyFont="1" applyFill="1" applyBorder="1" applyAlignment="1">
      <alignment horizontal="center" vertical="center"/>
    </xf>
  </cellXfs>
  <cellStyles count="9">
    <cellStyle name="bckgrnd_900" xfId="4"/>
    <cellStyle name="cntr_arm10_Bord_900" xfId="2"/>
    <cellStyle name="cntrBtm_arm10bld_900" xfId="5"/>
    <cellStyle name="left_arm10_BordWW_900" xfId="3"/>
    <cellStyle name="Normal_Class0-Armenian" xfId="6"/>
    <cellStyle name="rgt_arm10_BordGrey_900" xfId="7"/>
    <cellStyle name="Обычный" xfId="0" builtinId="0"/>
    <cellStyle name="Обычный 2" xfId="1"/>
    <cellStyle name="Финансовый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GIA/FINBAZHIN/BJUGE/&#1378;&#1397;&#1400;&#1410;&#1403;&#1381;%202024/&#1330;&#1397;&#1400;&#1410;&#1403;&#1381;%202024-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GIA/FINBAZHIN/BJUGE/&#1378;&#1397;&#1400;&#1410;&#1403;&#1381;%202024%20&#1377;&#1399;&#1389;&#1377;&#1407;&#1377;&#1398;&#1412;&#1377;&#1397;&#1387;&#1398;/2025/&#1330;&#1397;&#1400;&#1410;&#1403;&#1381;%202025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 erams bashx nor (2)"/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3"/>
      <sheetName val="kentr. grad (2)"/>
      <sheetName val="hangst sport (2)"/>
    </sheetNames>
    <sheetDataSet>
      <sheetData sheetId="0"/>
      <sheetData sheetId="1">
        <row r="32">
          <cell r="F32">
            <v>0</v>
          </cell>
        </row>
      </sheetData>
      <sheetData sheetId="2"/>
      <sheetData sheetId="3"/>
      <sheetData sheetId="4"/>
      <sheetData sheetId="5">
        <row r="124">
          <cell r="D124">
            <v>153000</v>
          </cell>
          <cell r="F124">
            <v>153000</v>
          </cell>
        </row>
      </sheetData>
      <sheetData sheetId="6">
        <row r="307">
          <cell r="G307">
            <v>153655.73000000001</v>
          </cell>
        </row>
      </sheetData>
      <sheetData sheetId="7"/>
      <sheetData sheetId="8"/>
      <sheetData sheetId="9"/>
      <sheetData sheetId="10"/>
      <sheetData sheetId="11">
        <row r="32">
          <cell r="F32">
            <v>215084.5</v>
          </cell>
        </row>
        <row r="34">
          <cell r="F34">
            <v>159553.60000000001</v>
          </cell>
        </row>
        <row r="35">
          <cell r="F35">
            <v>16000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6860</v>
          </cell>
        </row>
        <row r="45">
          <cell r="F45">
            <v>607.29999999999995</v>
          </cell>
        </row>
        <row r="46">
          <cell r="F46">
            <v>1323.6</v>
          </cell>
        </row>
        <row r="47">
          <cell r="F47">
            <v>500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1500</v>
          </cell>
        </row>
        <row r="52">
          <cell r="F52">
            <v>3000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3786</v>
          </cell>
        </row>
        <row r="57">
          <cell r="F57">
            <v>2300</v>
          </cell>
        </row>
        <row r="58">
          <cell r="F58">
            <v>700</v>
          </cell>
        </row>
        <row r="59">
          <cell r="F59">
            <v>4000</v>
          </cell>
        </row>
        <row r="60">
          <cell r="F60">
            <v>0</v>
          </cell>
        </row>
        <row r="61">
          <cell r="F61">
            <v>5000</v>
          </cell>
        </row>
        <row r="62">
          <cell r="F62">
            <v>100</v>
          </cell>
        </row>
        <row r="64">
          <cell r="F64">
            <v>1900</v>
          </cell>
        </row>
        <row r="66">
          <cell r="F66">
            <v>0</v>
          </cell>
        </row>
        <row r="67">
          <cell r="F67">
            <v>1200</v>
          </cell>
        </row>
        <row r="69">
          <cell r="F69">
            <v>1350</v>
          </cell>
        </row>
        <row r="70">
          <cell r="F70">
            <v>0</v>
          </cell>
        </row>
        <row r="71">
          <cell r="F71">
            <v>3114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990</v>
          </cell>
        </row>
        <row r="75">
          <cell r="F75">
            <v>1200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2">
          <cell r="F92">
            <v>0</v>
          </cell>
        </row>
        <row r="93">
          <cell r="F93">
            <v>0</v>
          </cell>
        </row>
        <row r="95">
          <cell r="F95">
            <v>0</v>
          </cell>
        </row>
        <row r="96">
          <cell r="F96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10">
          <cell r="F110">
            <v>0</v>
          </cell>
        </row>
        <row r="111">
          <cell r="F111">
            <v>0</v>
          </cell>
        </row>
        <row r="115">
          <cell r="F115">
            <v>0</v>
          </cell>
        </row>
        <row r="116">
          <cell r="F116">
            <v>0</v>
          </cell>
        </row>
        <row r="123">
          <cell r="F123">
            <v>0</v>
          </cell>
        </row>
        <row r="124">
          <cell r="F124">
            <v>0</v>
          </cell>
        </row>
        <row r="126">
          <cell r="F126">
            <v>0</v>
          </cell>
        </row>
        <row r="128">
          <cell r="F128">
            <v>0</v>
          </cell>
        </row>
        <row r="131">
          <cell r="F131">
            <v>0</v>
          </cell>
        </row>
        <row r="132">
          <cell r="F132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100</v>
          </cell>
        </row>
        <row r="137">
          <cell r="F137">
            <v>0</v>
          </cell>
        </row>
        <row r="139">
          <cell r="F139">
            <v>0</v>
          </cell>
        </row>
        <row r="141">
          <cell r="F141">
            <v>0</v>
          </cell>
        </row>
        <row r="142">
          <cell r="F142">
            <v>0</v>
          </cell>
        </row>
        <row r="144">
          <cell r="F144">
            <v>0</v>
          </cell>
        </row>
        <row r="146">
          <cell r="F146">
            <v>0</v>
          </cell>
        </row>
        <row r="149">
          <cell r="F149">
            <v>13400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10000</v>
          </cell>
        </row>
        <row r="155">
          <cell r="F155">
            <v>3000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400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7">
          <cell r="F167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</sheetData>
      <sheetData sheetId="12">
        <row r="32">
          <cell r="F32">
            <v>2499</v>
          </cell>
        </row>
        <row r="34">
          <cell r="F34">
            <v>2300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156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43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3">
        <row r="32">
          <cell r="F32">
            <v>828</v>
          </cell>
        </row>
        <row r="56">
          <cell r="F56">
            <v>828</v>
          </cell>
        </row>
        <row r="150">
          <cell r="F150">
            <v>0</v>
          </cell>
        </row>
      </sheetData>
      <sheetData sheetId="14">
        <row r="32">
          <cell r="F32">
            <v>91000.767000000007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468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970</v>
          </cell>
        </row>
        <row r="64">
          <cell r="F64">
            <v>6500</v>
          </cell>
        </row>
        <row r="66">
          <cell r="F66">
            <v>0</v>
          </cell>
        </row>
        <row r="67">
          <cell r="F67">
            <v>650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999.66700000000003</v>
          </cell>
        </row>
        <row r="76">
          <cell r="F76">
            <v>513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75700.100000000006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3000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179050</v>
          </cell>
        </row>
        <row r="152">
          <cell r="F152">
            <v>0</v>
          </cell>
        </row>
        <row r="153">
          <cell r="F153">
            <v>2000</v>
          </cell>
        </row>
        <row r="155">
          <cell r="F155">
            <v>171600</v>
          </cell>
        </row>
        <row r="156">
          <cell r="F156">
            <v>0</v>
          </cell>
        </row>
        <row r="157">
          <cell r="F157">
            <v>450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5000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5">
        <row r="33">
          <cell r="F33">
            <v>5836</v>
          </cell>
        </row>
        <row r="35">
          <cell r="F35">
            <v>0</v>
          </cell>
        </row>
        <row r="65">
          <cell r="F65">
            <v>936</v>
          </cell>
        </row>
        <row r="67">
          <cell r="F67">
            <v>0</v>
          </cell>
        </row>
        <row r="68">
          <cell r="F68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B77" t="str">
            <v xml:space="preserve"> -Հատուկ նպատակային այլ նյութեր</v>
          </cell>
          <cell r="F77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4">
          <cell r="F94">
            <v>0</v>
          </cell>
        </row>
        <row r="95">
          <cell r="F95">
            <v>0</v>
          </cell>
        </row>
        <row r="97">
          <cell r="F97">
            <v>0</v>
          </cell>
        </row>
        <row r="98">
          <cell r="F98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12">
          <cell r="F112">
            <v>0</v>
          </cell>
        </row>
        <row r="113">
          <cell r="F113">
            <v>0</v>
          </cell>
        </row>
        <row r="117">
          <cell r="F117">
            <v>0</v>
          </cell>
        </row>
        <row r="118">
          <cell r="F118">
            <v>0</v>
          </cell>
        </row>
        <row r="125">
          <cell r="F125">
            <v>0</v>
          </cell>
        </row>
        <row r="126">
          <cell r="F126">
            <v>0</v>
          </cell>
        </row>
        <row r="128">
          <cell r="F128">
            <v>4900</v>
          </cell>
        </row>
        <row r="151">
          <cell r="F151">
            <v>0</v>
          </cell>
        </row>
        <row r="154">
          <cell r="F154">
            <v>0</v>
          </cell>
        </row>
      </sheetData>
      <sheetData sheetId="16">
        <row r="134">
          <cell r="F134">
            <v>426531.42700000003</v>
          </cell>
        </row>
        <row r="139">
          <cell r="F139">
            <v>426531.42700000003</v>
          </cell>
        </row>
        <row r="145">
          <cell r="F145">
            <v>0</v>
          </cell>
        </row>
      </sheetData>
      <sheetData sheetId="17">
        <row r="32">
          <cell r="F32">
            <v>28841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28841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571779.25300000003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559122.25300000003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982</v>
          </cell>
        </row>
        <row r="161">
          <cell r="F161">
            <v>11675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8">
        <row r="32">
          <cell r="F32">
            <v>0</v>
          </cell>
        </row>
        <row r="150">
          <cell r="F150">
            <v>0</v>
          </cell>
        </row>
        <row r="161">
          <cell r="F161">
            <v>0</v>
          </cell>
        </row>
      </sheetData>
      <sheetData sheetId="19">
        <row r="32">
          <cell r="F32">
            <v>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0">
        <row r="34">
          <cell r="F34">
            <v>0</v>
          </cell>
        </row>
        <row r="152">
          <cell r="F152">
            <v>-260000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61">
          <cell r="F161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9">
          <cell r="F169">
            <v>0</v>
          </cell>
        </row>
        <row r="172">
          <cell r="F172">
            <v>-260000</v>
          </cell>
        </row>
      </sheetData>
      <sheetData sheetId="21">
        <row r="32">
          <cell r="F32">
            <v>87318.9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86358.9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960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2657.8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B155" t="str">
            <v xml:space="preserve"> -Տրանսպորտային սարքավորումներ</v>
          </cell>
          <cell r="F155">
            <v>0</v>
          </cell>
        </row>
        <row r="156">
          <cell r="F156">
            <v>0</v>
          </cell>
        </row>
        <row r="157">
          <cell r="F157">
            <v>2657.8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2">
        <row r="32">
          <cell r="F32">
            <v>6071.25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1000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4751.25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320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5160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2160</v>
          </cell>
        </row>
        <row r="157">
          <cell r="F157">
            <v>0</v>
          </cell>
        </row>
        <row r="158">
          <cell r="F158">
            <v>3000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3">
        <row r="32">
          <cell r="F32">
            <v>900</v>
          </cell>
        </row>
        <row r="64">
          <cell r="F64">
            <v>900</v>
          </cell>
        </row>
        <row r="76">
          <cell r="F76">
            <v>0</v>
          </cell>
        </row>
        <row r="150">
          <cell r="F150">
            <v>369319</v>
          </cell>
        </row>
        <row r="153">
          <cell r="F153">
            <v>360879</v>
          </cell>
        </row>
        <row r="154">
          <cell r="F154">
            <v>0</v>
          </cell>
        </row>
        <row r="161">
          <cell r="F161">
            <v>8440</v>
          </cell>
        </row>
      </sheetData>
      <sheetData sheetId="24">
        <row r="32">
          <cell r="F32">
            <v>10448.5</v>
          </cell>
        </row>
        <row r="104">
          <cell r="F104">
            <v>10248.5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</v>
          </cell>
        </row>
        <row r="150">
          <cell r="F150">
            <v>455096.576</v>
          </cell>
        </row>
        <row r="154">
          <cell r="F154">
            <v>451551.576</v>
          </cell>
        </row>
        <row r="161">
          <cell r="B161" t="str">
            <v>-Նախագծահետազոտական ծախսեր</v>
          </cell>
          <cell r="F161">
            <v>3545</v>
          </cell>
        </row>
      </sheetData>
      <sheetData sheetId="25">
        <row r="32">
          <cell r="F32">
            <v>20091.3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11220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1584</v>
          </cell>
        </row>
        <row r="76">
          <cell r="F76">
            <v>1000</v>
          </cell>
        </row>
        <row r="104">
          <cell r="F104">
            <v>6287.3</v>
          </cell>
        </row>
        <row r="150">
          <cell r="F150">
            <v>0</v>
          </cell>
        </row>
        <row r="153">
          <cell r="F153">
            <v>0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6">
        <row r="32">
          <cell r="F32">
            <v>8450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6">
          <cell r="F76">
            <v>1050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400</v>
          </cell>
          <cell r="J127">
            <v>400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F151">
            <v>934411.39999999991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927396.39999999991</v>
          </cell>
        </row>
        <row r="155"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7015</v>
          </cell>
        </row>
      </sheetData>
      <sheetData sheetId="27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28">
        <row r="33">
          <cell r="F33">
            <v>17914.400000000001</v>
          </cell>
        </row>
        <row r="105">
          <cell r="F105">
            <v>17739.400000000001</v>
          </cell>
        </row>
        <row r="112">
          <cell r="F112">
            <v>175</v>
          </cell>
        </row>
        <row r="138">
          <cell r="F138">
            <v>0</v>
          </cell>
        </row>
        <row r="151">
          <cell r="F151">
            <v>48668.883000000002</v>
          </cell>
        </row>
        <row r="155">
          <cell r="F155">
            <v>48668.883000000002</v>
          </cell>
        </row>
        <row r="162">
          <cell r="F162">
            <v>0</v>
          </cell>
        </row>
      </sheetData>
      <sheetData sheetId="29">
        <row r="32">
          <cell r="F32">
            <v>24185.759999999998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23910.76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275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212294.7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211415.2</v>
          </cell>
        </row>
        <row r="161">
          <cell r="F161">
            <v>879.5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0">
        <row r="32">
          <cell r="F32">
            <v>1230.9304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730.93039999999996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500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1">
        <row r="32">
          <cell r="F32">
            <v>950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950</v>
          </cell>
        </row>
        <row r="150">
          <cell r="F150">
            <v>0</v>
          </cell>
        </row>
      </sheetData>
      <sheetData sheetId="32">
        <row r="32">
          <cell r="F32">
            <v>2860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1980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880</v>
          </cell>
        </row>
        <row r="150">
          <cell r="F150">
            <v>0</v>
          </cell>
        </row>
      </sheetData>
      <sheetData sheetId="33">
        <row r="32">
          <cell r="F32">
            <v>1335</v>
          </cell>
        </row>
        <row r="133">
          <cell r="F133">
            <v>1335</v>
          </cell>
        </row>
      </sheetData>
      <sheetData sheetId="34">
        <row r="32">
          <cell r="F32">
            <v>950</v>
          </cell>
        </row>
        <row r="133">
          <cell r="F133">
            <v>950</v>
          </cell>
        </row>
      </sheetData>
      <sheetData sheetId="35">
        <row r="32">
          <cell r="F32">
            <v>170913.1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167186.1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2127</v>
          </cell>
        </row>
        <row r="112">
          <cell r="F112">
            <v>0</v>
          </cell>
        </row>
        <row r="113">
          <cell r="F113">
            <v>1600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30639.455999999998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30519.455999999998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120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2">
          <cell r="F32">
            <v>0</v>
          </cell>
        </row>
        <row r="150">
          <cell r="F150">
            <v>0</v>
          </cell>
        </row>
      </sheetData>
      <sheetData sheetId="46">
        <row r="127">
          <cell r="F127">
            <v>0</v>
          </cell>
        </row>
        <row r="174">
          <cell r="F174">
            <v>0</v>
          </cell>
        </row>
      </sheetData>
      <sheetData sheetId="47">
        <row r="32">
          <cell r="F32">
            <v>0</v>
          </cell>
          <cell r="J32">
            <v>0</v>
          </cell>
        </row>
      </sheetData>
      <sheetData sheetId="48">
        <row r="32">
          <cell r="F32">
            <v>85581.4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85089.5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491.9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J151">
            <v>25.38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25.38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49"/>
      <sheetData sheetId="50"/>
      <sheetData sheetId="51"/>
      <sheetData sheetId="52"/>
      <sheetData sheetId="53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54">
        <row r="113">
          <cell r="F113">
            <v>0</v>
          </cell>
        </row>
        <row r="154">
          <cell r="F154">
            <v>25.38</v>
          </cell>
        </row>
      </sheetData>
      <sheetData sheetId="55">
        <row r="32">
          <cell r="F32">
            <v>4900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4600</v>
          </cell>
        </row>
        <row r="150">
          <cell r="F150">
            <v>0</v>
          </cell>
        </row>
      </sheetData>
      <sheetData sheetId="56">
        <row r="32">
          <cell r="F32">
            <v>0</v>
          </cell>
        </row>
        <row r="133">
          <cell r="F133">
            <v>0</v>
          </cell>
        </row>
        <row r="150">
          <cell r="F150">
            <v>0</v>
          </cell>
        </row>
      </sheetData>
      <sheetData sheetId="57"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</sheetData>
      <sheetData sheetId="58"/>
      <sheetData sheetId="59">
        <row r="11">
          <cell r="K11">
            <v>600</v>
          </cell>
        </row>
        <row r="12">
          <cell r="K12">
            <v>6000</v>
          </cell>
        </row>
        <row r="13">
          <cell r="K13">
            <v>41251.118000000002</v>
          </cell>
        </row>
        <row r="25">
          <cell r="K25">
            <v>110519.242</v>
          </cell>
        </row>
        <row r="38">
          <cell r="K38">
            <v>1350</v>
          </cell>
        </row>
        <row r="40">
          <cell r="K40">
            <v>100</v>
          </cell>
        </row>
        <row r="41">
          <cell r="K41">
            <v>1900</v>
          </cell>
        </row>
        <row r="43">
          <cell r="K43">
            <v>100</v>
          </cell>
        </row>
        <row r="44">
          <cell r="K44">
            <v>5500</v>
          </cell>
        </row>
        <row r="45">
          <cell r="K45">
            <v>180</v>
          </cell>
        </row>
        <row r="46">
          <cell r="K46">
            <v>150</v>
          </cell>
        </row>
        <row r="47">
          <cell r="K47">
            <v>550</v>
          </cell>
        </row>
        <row r="49">
          <cell r="K49">
            <v>1320</v>
          </cell>
        </row>
        <row r="51">
          <cell r="K51">
            <v>150</v>
          </cell>
        </row>
        <row r="56">
          <cell r="K56">
            <v>750</v>
          </cell>
        </row>
        <row r="58">
          <cell r="K58">
            <v>3000</v>
          </cell>
        </row>
        <row r="59">
          <cell r="K59">
            <v>5000</v>
          </cell>
        </row>
        <row r="74">
          <cell r="O74">
            <v>103849</v>
          </cell>
        </row>
        <row r="76">
          <cell r="K76">
            <v>641014.9</v>
          </cell>
        </row>
        <row r="78">
          <cell r="K78">
            <v>0</v>
          </cell>
        </row>
        <row r="79">
          <cell r="K79">
            <v>4900</v>
          </cell>
        </row>
        <row r="80">
          <cell r="K80">
            <v>3050.4</v>
          </cell>
        </row>
        <row r="83">
          <cell r="O83">
            <v>1617265.9</v>
          </cell>
        </row>
        <row r="91">
          <cell r="K91">
            <v>11313.9</v>
          </cell>
        </row>
        <row r="93">
          <cell r="K93">
            <v>2500</v>
          </cell>
        </row>
        <row r="94">
          <cell r="K94">
            <v>1150</v>
          </cell>
        </row>
        <row r="97">
          <cell r="K97">
            <v>1999</v>
          </cell>
        </row>
        <row r="98">
          <cell r="K98">
            <v>1400</v>
          </cell>
        </row>
        <row r="103">
          <cell r="K103">
            <v>300</v>
          </cell>
        </row>
        <row r="105">
          <cell r="K105">
            <v>150</v>
          </cell>
        </row>
        <row r="107">
          <cell r="K107">
            <v>40000</v>
          </cell>
        </row>
        <row r="112">
          <cell r="K112">
            <v>6200</v>
          </cell>
        </row>
        <row r="113">
          <cell r="K113">
            <v>15690</v>
          </cell>
        </row>
        <row r="118">
          <cell r="K118">
            <v>9100</v>
          </cell>
        </row>
        <row r="125">
          <cell r="K125">
            <v>0</v>
          </cell>
        </row>
        <row r="127">
          <cell r="K127">
            <v>4000</v>
          </cell>
        </row>
        <row r="130">
          <cell r="K130">
            <v>100</v>
          </cell>
        </row>
        <row r="136">
          <cell r="O136">
            <v>85750</v>
          </cell>
        </row>
        <row r="137">
          <cell r="O137">
            <v>877327.99430000002</v>
          </cell>
        </row>
        <row r="140">
          <cell r="O140">
            <v>153000</v>
          </cell>
        </row>
        <row r="141">
          <cell r="K141">
            <v>16726.046999999999</v>
          </cell>
        </row>
      </sheetData>
      <sheetData sheetId="60">
        <row r="309">
          <cell r="N309">
            <v>153655.73000000001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kam erams bashx nor (2)"/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3"/>
      <sheetName val="kentr. grad (2)"/>
      <sheetName val="hangst sport (2)"/>
    </sheetNames>
    <sheetDataSet>
      <sheetData sheetId="0"/>
      <sheetData sheetId="1">
        <row r="32">
          <cell r="F32">
            <v>0</v>
          </cell>
        </row>
      </sheetData>
      <sheetData sheetId="2"/>
      <sheetData sheetId="3"/>
      <sheetData sheetId="4"/>
      <sheetData sheetId="5">
        <row r="124">
          <cell r="D124">
            <v>100000</v>
          </cell>
          <cell r="F124">
            <v>100000</v>
          </cell>
        </row>
      </sheetData>
      <sheetData sheetId="6">
        <row r="307">
          <cell r="G307">
            <v>150000</v>
          </cell>
        </row>
      </sheetData>
      <sheetData sheetId="7"/>
      <sheetData sheetId="8"/>
      <sheetData sheetId="9"/>
      <sheetData sheetId="10"/>
      <sheetData sheetId="11">
        <row r="32">
          <cell r="F32">
            <v>243300.4</v>
          </cell>
        </row>
        <row r="34">
          <cell r="F34">
            <v>185516.5</v>
          </cell>
        </row>
        <row r="35">
          <cell r="F35">
            <v>18000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6860</v>
          </cell>
        </row>
        <row r="45">
          <cell r="F45">
            <v>657.3</v>
          </cell>
        </row>
        <row r="46">
          <cell r="F46">
            <v>1376.6</v>
          </cell>
        </row>
        <row r="47">
          <cell r="F47">
            <v>500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1500</v>
          </cell>
        </row>
        <row r="52">
          <cell r="F52">
            <v>3500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3400</v>
          </cell>
        </row>
        <row r="57">
          <cell r="F57">
            <v>1500</v>
          </cell>
        </row>
        <row r="58">
          <cell r="F58">
            <v>550</v>
          </cell>
        </row>
        <row r="59">
          <cell r="F59">
            <v>4000</v>
          </cell>
        </row>
        <row r="60">
          <cell r="F60">
            <v>0</v>
          </cell>
        </row>
        <row r="61">
          <cell r="F61">
            <v>3000</v>
          </cell>
        </row>
        <row r="62">
          <cell r="F62">
            <v>900</v>
          </cell>
        </row>
        <row r="64">
          <cell r="F64">
            <v>1900</v>
          </cell>
        </row>
        <row r="66">
          <cell r="F66">
            <v>0</v>
          </cell>
        </row>
        <row r="67">
          <cell r="F67">
            <v>1450</v>
          </cell>
        </row>
        <row r="69">
          <cell r="F69">
            <v>1400</v>
          </cell>
        </row>
        <row r="70">
          <cell r="F70">
            <v>0</v>
          </cell>
        </row>
        <row r="71">
          <cell r="F71">
            <v>5000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990</v>
          </cell>
        </row>
        <row r="75">
          <cell r="F75">
            <v>1200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2">
          <cell r="F92">
            <v>0</v>
          </cell>
        </row>
        <row r="93">
          <cell r="F93">
            <v>0</v>
          </cell>
        </row>
        <row r="95">
          <cell r="F95">
            <v>0</v>
          </cell>
        </row>
        <row r="96">
          <cell r="F96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10">
          <cell r="F110">
            <v>0</v>
          </cell>
        </row>
        <row r="111">
          <cell r="F111">
            <v>0</v>
          </cell>
        </row>
        <row r="115">
          <cell r="F115">
            <v>0</v>
          </cell>
        </row>
        <row r="116">
          <cell r="F116">
            <v>0</v>
          </cell>
        </row>
        <row r="123">
          <cell r="F123">
            <v>0</v>
          </cell>
        </row>
        <row r="124">
          <cell r="F124">
            <v>0</v>
          </cell>
        </row>
        <row r="126">
          <cell r="F126">
            <v>0</v>
          </cell>
        </row>
        <row r="128">
          <cell r="F128">
            <v>0</v>
          </cell>
        </row>
        <row r="131">
          <cell r="F131">
            <v>0</v>
          </cell>
        </row>
        <row r="132">
          <cell r="F132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100</v>
          </cell>
        </row>
        <row r="137">
          <cell r="F137">
            <v>0</v>
          </cell>
        </row>
        <row r="139">
          <cell r="F139">
            <v>0</v>
          </cell>
        </row>
        <row r="141">
          <cell r="F141">
            <v>0</v>
          </cell>
        </row>
        <row r="142">
          <cell r="F142">
            <v>0</v>
          </cell>
        </row>
        <row r="144">
          <cell r="F144">
            <v>0</v>
          </cell>
        </row>
        <row r="146">
          <cell r="F146">
            <v>0</v>
          </cell>
        </row>
        <row r="149">
          <cell r="F149">
            <v>3000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5">
          <cell r="F155">
            <v>3000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7">
          <cell r="F167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</sheetData>
      <sheetData sheetId="12">
        <row r="32">
          <cell r="F32">
            <v>2499</v>
          </cell>
        </row>
        <row r="34">
          <cell r="F34">
            <v>2300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156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43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3">
        <row r="32">
          <cell r="F32">
            <v>1656</v>
          </cell>
        </row>
        <row r="56">
          <cell r="F56">
            <v>1656</v>
          </cell>
        </row>
        <row r="150">
          <cell r="F150">
            <v>0</v>
          </cell>
        </row>
      </sheetData>
      <sheetData sheetId="14">
        <row r="32">
          <cell r="F32">
            <v>64773.299999999996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400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1570</v>
          </cell>
        </row>
        <row r="64">
          <cell r="F64">
            <v>6000</v>
          </cell>
        </row>
        <row r="66">
          <cell r="F66">
            <v>0</v>
          </cell>
        </row>
        <row r="67">
          <cell r="F67">
            <v>650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1000</v>
          </cell>
        </row>
        <row r="76">
          <cell r="F76">
            <v>1502.46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49975.839999999997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475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3000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10300</v>
          </cell>
        </row>
        <row r="152">
          <cell r="F152">
            <v>0</v>
          </cell>
        </row>
        <row r="153">
          <cell r="F153">
            <v>10000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300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5">
        <row r="33">
          <cell r="F33">
            <v>936</v>
          </cell>
        </row>
        <row r="35">
          <cell r="F35">
            <v>0</v>
          </cell>
        </row>
        <row r="65">
          <cell r="F65">
            <v>936</v>
          </cell>
        </row>
        <row r="67">
          <cell r="F67">
            <v>0</v>
          </cell>
        </row>
        <row r="68">
          <cell r="F68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B77" t="str">
            <v xml:space="preserve"> -Հատուկ նպատակային այլ նյութեր</v>
          </cell>
          <cell r="F77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4">
          <cell r="F94">
            <v>0</v>
          </cell>
        </row>
        <row r="95">
          <cell r="F95">
            <v>0</v>
          </cell>
        </row>
        <row r="97">
          <cell r="F97">
            <v>0</v>
          </cell>
        </row>
        <row r="98">
          <cell r="F98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12">
          <cell r="F112">
            <v>0</v>
          </cell>
        </row>
        <row r="113">
          <cell r="F113">
            <v>0</v>
          </cell>
        </row>
        <row r="117">
          <cell r="F117">
            <v>0</v>
          </cell>
        </row>
        <row r="118">
          <cell r="F118">
            <v>0</v>
          </cell>
        </row>
        <row r="125">
          <cell r="F125">
            <v>0</v>
          </cell>
        </row>
        <row r="126">
          <cell r="F126">
            <v>0</v>
          </cell>
        </row>
        <row r="128">
          <cell r="F128">
            <v>0</v>
          </cell>
        </row>
        <row r="151">
          <cell r="F151">
            <v>0</v>
          </cell>
        </row>
        <row r="154">
          <cell r="F154">
            <v>0</v>
          </cell>
        </row>
      </sheetData>
      <sheetData sheetId="16">
        <row r="134">
          <cell r="F134">
            <v>0</v>
          </cell>
        </row>
        <row r="139">
          <cell r="F139">
            <v>0</v>
          </cell>
        </row>
        <row r="145">
          <cell r="F145">
            <v>0</v>
          </cell>
        </row>
      </sheetData>
      <sheetData sheetId="17">
        <row r="32">
          <cell r="F32">
            <v>32090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32090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387916.10399999999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384491.10399999999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61">
          <cell r="F161">
            <v>3425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8">
        <row r="32">
          <cell r="F32">
            <v>0</v>
          </cell>
        </row>
        <row r="150">
          <cell r="F150">
            <v>0</v>
          </cell>
        </row>
        <row r="161">
          <cell r="F161">
            <v>0</v>
          </cell>
        </row>
      </sheetData>
      <sheetData sheetId="19">
        <row r="32">
          <cell r="F32">
            <v>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0">
        <row r="34">
          <cell r="F34">
            <v>0</v>
          </cell>
        </row>
        <row r="152">
          <cell r="F152">
            <v>-300000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61">
          <cell r="F161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9">
          <cell r="F169">
            <v>0</v>
          </cell>
        </row>
        <row r="172">
          <cell r="F172">
            <v>-300000</v>
          </cell>
        </row>
      </sheetData>
      <sheetData sheetId="21">
        <row r="32">
          <cell r="F32">
            <v>92747.1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2000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90747.1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3000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B155" t="str">
            <v xml:space="preserve"> -Տրանսպորտային սարքավորումներ</v>
          </cell>
          <cell r="F155">
            <v>0</v>
          </cell>
        </row>
        <row r="156">
          <cell r="F156">
            <v>0</v>
          </cell>
        </row>
        <row r="157">
          <cell r="F157">
            <v>3000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2">
        <row r="32">
          <cell r="F32">
            <v>10639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1000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2000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6889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750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15000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15000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3">
        <row r="32">
          <cell r="F32">
            <v>900</v>
          </cell>
        </row>
        <row r="64">
          <cell r="F64">
            <v>900</v>
          </cell>
        </row>
        <row r="76">
          <cell r="F76">
            <v>0</v>
          </cell>
        </row>
        <row r="150">
          <cell r="F150">
            <v>243784</v>
          </cell>
        </row>
        <row r="153">
          <cell r="F153">
            <v>243784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4">
        <row r="32">
          <cell r="F32">
            <v>32627.200000000001</v>
          </cell>
        </row>
        <row r="104">
          <cell r="F104">
            <v>32627.200000000001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50">
          <cell r="F150">
            <v>251921.18</v>
          </cell>
        </row>
        <row r="154">
          <cell r="F154">
            <v>251921.18</v>
          </cell>
        </row>
        <row r="161">
          <cell r="B161" t="str">
            <v>-Նախագծահետազոտական ծախսեր</v>
          </cell>
          <cell r="F161">
            <v>0</v>
          </cell>
        </row>
      </sheetData>
      <sheetData sheetId="25">
        <row r="32">
          <cell r="F32">
            <v>25077.5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11220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1584</v>
          </cell>
        </row>
        <row r="76">
          <cell r="F76">
            <v>1500</v>
          </cell>
        </row>
        <row r="104">
          <cell r="F104">
            <v>10773.5</v>
          </cell>
        </row>
        <row r="150">
          <cell r="F150">
            <v>0</v>
          </cell>
        </row>
        <row r="153">
          <cell r="F153">
            <v>0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6">
        <row r="32">
          <cell r="F32">
            <v>8500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800</v>
          </cell>
        </row>
        <row r="76">
          <cell r="F76">
            <v>700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  <cell r="J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F151">
            <v>150331.40299999999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150331.40299999999</v>
          </cell>
        </row>
        <row r="155"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</sheetData>
      <sheetData sheetId="27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28">
        <row r="33">
          <cell r="F33">
            <v>19035</v>
          </cell>
        </row>
        <row r="105">
          <cell r="F105">
            <v>19035</v>
          </cell>
        </row>
        <row r="112">
          <cell r="F112">
            <v>0</v>
          </cell>
        </row>
        <row r="138">
          <cell r="F138">
            <v>0</v>
          </cell>
        </row>
        <row r="151">
          <cell r="F151">
            <v>0</v>
          </cell>
        </row>
        <row r="155">
          <cell r="F155">
            <v>0</v>
          </cell>
        </row>
        <row r="162">
          <cell r="F162">
            <v>0</v>
          </cell>
        </row>
      </sheetData>
      <sheetData sheetId="29">
        <row r="32">
          <cell r="F32">
            <v>29243.4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27243.4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135686.70600000001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134989.20600000001</v>
          </cell>
        </row>
        <row r="161">
          <cell r="F161">
            <v>697.5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0">
        <row r="32">
          <cell r="F32">
            <v>3500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500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1">
        <row r="32">
          <cell r="F32">
            <v>600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600</v>
          </cell>
        </row>
        <row r="150">
          <cell r="F150">
            <v>0</v>
          </cell>
        </row>
      </sheetData>
      <sheetData sheetId="32">
        <row r="32">
          <cell r="F32">
            <v>2930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1980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950</v>
          </cell>
        </row>
        <row r="150">
          <cell r="F150">
            <v>0</v>
          </cell>
        </row>
      </sheetData>
      <sheetData sheetId="33">
        <row r="32">
          <cell r="F32">
            <v>3300</v>
          </cell>
        </row>
        <row r="133">
          <cell r="F133">
            <v>3300</v>
          </cell>
        </row>
      </sheetData>
      <sheetData sheetId="34">
        <row r="32">
          <cell r="F32">
            <v>950</v>
          </cell>
        </row>
        <row r="133">
          <cell r="F133">
            <v>950</v>
          </cell>
        </row>
      </sheetData>
      <sheetData sheetId="35">
        <row r="32">
          <cell r="F32">
            <v>201962.99999999997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199912.99999999997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2050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30519.455999999998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30519.455999999998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2">
          <cell r="F32">
            <v>0</v>
          </cell>
        </row>
        <row r="150">
          <cell r="F150">
            <v>0</v>
          </cell>
        </row>
      </sheetData>
      <sheetData sheetId="46">
        <row r="127">
          <cell r="F127">
            <v>0</v>
          </cell>
        </row>
        <row r="174">
          <cell r="F174">
            <v>0</v>
          </cell>
        </row>
      </sheetData>
      <sheetData sheetId="47">
        <row r="32">
          <cell r="F32">
            <v>0</v>
          </cell>
          <cell r="J32">
            <v>0</v>
          </cell>
        </row>
      </sheetData>
      <sheetData sheetId="48">
        <row r="32">
          <cell r="F32">
            <v>111396.4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110346.4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1050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J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49"/>
      <sheetData sheetId="50"/>
      <sheetData sheetId="51"/>
      <sheetData sheetId="52"/>
      <sheetData sheetId="53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54">
        <row r="113">
          <cell r="F113">
            <v>0</v>
          </cell>
        </row>
      </sheetData>
      <sheetData sheetId="55">
        <row r="32">
          <cell r="F32">
            <v>5300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5000</v>
          </cell>
        </row>
        <row r="150">
          <cell r="F150">
            <v>0</v>
          </cell>
        </row>
      </sheetData>
      <sheetData sheetId="56">
        <row r="32">
          <cell r="F32">
            <v>0</v>
          </cell>
        </row>
        <row r="133">
          <cell r="F133">
            <v>0</v>
          </cell>
        </row>
        <row r="150">
          <cell r="F150">
            <v>0</v>
          </cell>
        </row>
      </sheetData>
      <sheetData sheetId="57"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</sheetData>
      <sheetData sheetId="58"/>
      <sheetData sheetId="59">
        <row r="11">
          <cell r="K11">
            <v>0</v>
          </cell>
        </row>
        <row r="12">
          <cell r="K12">
            <v>4000</v>
          </cell>
        </row>
        <row r="13">
          <cell r="K13">
            <v>48767.258000000002</v>
          </cell>
        </row>
        <row r="25">
          <cell r="K25">
            <v>107250.196</v>
          </cell>
        </row>
        <row r="38">
          <cell r="K38">
            <v>1000</v>
          </cell>
        </row>
        <row r="40">
          <cell r="K40">
            <v>100</v>
          </cell>
        </row>
        <row r="41">
          <cell r="K41">
            <v>2100</v>
          </cell>
        </row>
        <row r="43">
          <cell r="K43">
            <v>50</v>
          </cell>
        </row>
        <row r="44">
          <cell r="K44">
            <v>5500</v>
          </cell>
        </row>
        <row r="45">
          <cell r="K45">
            <v>0</v>
          </cell>
        </row>
        <row r="46">
          <cell r="K46">
            <v>150</v>
          </cell>
        </row>
        <row r="47">
          <cell r="K47">
            <v>1000</v>
          </cell>
        </row>
        <row r="49">
          <cell r="K49">
            <v>1300</v>
          </cell>
        </row>
        <row r="51">
          <cell r="K51">
            <v>0</v>
          </cell>
        </row>
        <row r="56">
          <cell r="K56">
            <v>375</v>
          </cell>
        </row>
        <row r="58">
          <cell r="K58">
            <v>3000</v>
          </cell>
        </row>
        <row r="59">
          <cell r="K59">
            <v>6000</v>
          </cell>
        </row>
        <row r="74">
          <cell r="O74">
            <v>0</v>
          </cell>
        </row>
        <row r="76">
          <cell r="K76">
            <v>728913.9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3050.4</v>
          </cell>
        </row>
        <row r="83">
          <cell r="O83">
            <v>631839.39899999998</v>
          </cell>
        </row>
        <row r="91">
          <cell r="K91">
            <v>20390.128000000001</v>
          </cell>
        </row>
        <row r="93">
          <cell r="K93">
            <v>1500</v>
          </cell>
        </row>
        <row r="94">
          <cell r="K94">
            <v>1532.64</v>
          </cell>
        </row>
        <row r="97">
          <cell r="K97">
            <v>1999</v>
          </cell>
        </row>
        <row r="98">
          <cell r="K98">
            <v>4100</v>
          </cell>
        </row>
        <row r="103">
          <cell r="K103">
            <v>300</v>
          </cell>
        </row>
        <row r="105">
          <cell r="K105">
            <v>150</v>
          </cell>
        </row>
        <row r="107">
          <cell r="K107">
            <v>41000</v>
          </cell>
        </row>
        <row r="112">
          <cell r="K112">
            <v>6500</v>
          </cell>
        </row>
        <row r="113">
          <cell r="K113">
            <v>19400</v>
          </cell>
        </row>
        <row r="118">
          <cell r="K118">
            <v>9745</v>
          </cell>
        </row>
        <row r="126">
          <cell r="K126">
            <v>1000</v>
          </cell>
        </row>
        <row r="127">
          <cell r="K127">
            <v>7000</v>
          </cell>
        </row>
        <row r="130">
          <cell r="K130">
            <v>100</v>
          </cell>
        </row>
        <row r="136">
          <cell r="O136">
            <v>70250</v>
          </cell>
        </row>
        <row r="137">
          <cell r="O137">
            <v>129369.45</v>
          </cell>
        </row>
        <row r="140">
          <cell r="O140">
            <v>100000</v>
          </cell>
        </row>
        <row r="141">
          <cell r="K141">
            <v>16689.777999999998</v>
          </cell>
        </row>
      </sheetData>
      <sheetData sheetId="60">
        <row r="309">
          <cell r="N309">
            <v>150000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6"/>
  <sheetViews>
    <sheetView topLeftCell="A7" zoomScale="112" zoomScaleNormal="112" workbookViewId="0">
      <selection activeCell="G19" sqref="G19"/>
    </sheetView>
  </sheetViews>
  <sheetFormatPr defaultRowHeight="12.75" outlineLevelCol="1"/>
  <cols>
    <col min="1" max="1" width="6" style="72" customWidth="1"/>
    <col min="2" max="2" width="42.7109375" style="73" customWidth="1"/>
    <col min="3" max="3" width="8.85546875" style="72" customWidth="1" outlineLevel="1"/>
    <col min="4" max="4" width="13.85546875" style="74" customWidth="1"/>
    <col min="5" max="5" width="13.7109375" style="72" customWidth="1"/>
    <col min="6" max="6" width="16.28515625" style="72" customWidth="1"/>
    <col min="7" max="7" width="35.28515625" style="74" customWidth="1"/>
    <col min="8" max="8" width="9.140625" style="74"/>
    <col min="9" max="9" width="16.85546875" style="74" customWidth="1"/>
    <col min="10" max="10" width="9.140625" style="74"/>
    <col min="11" max="11" width="11.42578125" style="74" bestFit="1" customWidth="1"/>
    <col min="12" max="256" width="9.140625" style="74"/>
    <col min="257" max="257" width="6" style="74" customWidth="1"/>
    <col min="258" max="258" width="42.7109375" style="74" customWidth="1"/>
    <col min="259" max="259" width="8.85546875" style="74" customWidth="1"/>
    <col min="260" max="260" width="13.85546875" style="74" customWidth="1"/>
    <col min="261" max="261" width="13.7109375" style="74" customWidth="1"/>
    <col min="262" max="262" width="16.28515625" style="74" customWidth="1"/>
    <col min="263" max="263" width="35.28515625" style="74" customWidth="1"/>
    <col min="264" max="264" width="9.140625" style="74"/>
    <col min="265" max="265" width="16.85546875" style="74" customWidth="1"/>
    <col min="266" max="266" width="9.140625" style="74"/>
    <col min="267" max="267" width="11.42578125" style="74" bestFit="1" customWidth="1"/>
    <col min="268" max="512" width="9.140625" style="74"/>
    <col min="513" max="513" width="6" style="74" customWidth="1"/>
    <col min="514" max="514" width="42.7109375" style="74" customWidth="1"/>
    <col min="515" max="515" width="8.85546875" style="74" customWidth="1"/>
    <col min="516" max="516" width="13.85546875" style="74" customWidth="1"/>
    <col min="517" max="517" width="13.7109375" style="74" customWidth="1"/>
    <col min="518" max="518" width="16.28515625" style="74" customWidth="1"/>
    <col min="519" max="519" width="35.28515625" style="74" customWidth="1"/>
    <col min="520" max="520" width="9.140625" style="74"/>
    <col min="521" max="521" width="16.85546875" style="74" customWidth="1"/>
    <col min="522" max="522" width="9.140625" style="74"/>
    <col min="523" max="523" width="11.42578125" style="74" bestFit="1" customWidth="1"/>
    <col min="524" max="768" width="9.140625" style="74"/>
    <col min="769" max="769" width="6" style="74" customWidth="1"/>
    <col min="770" max="770" width="42.7109375" style="74" customWidth="1"/>
    <col min="771" max="771" width="8.85546875" style="74" customWidth="1"/>
    <col min="772" max="772" width="13.85546875" style="74" customWidth="1"/>
    <col min="773" max="773" width="13.7109375" style="74" customWidth="1"/>
    <col min="774" max="774" width="16.28515625" style="74" customWidth="1"/>
    <col min="775" max="775" width="35.28515625" style="74" customWidth="1"/>
    <col min="776" max="776" width="9.140625" style="74"/>
    <col min="777" max="777" width="16.85546875" style="74" customWidth="1"/>
    <col min="778" max="778" width="9.140625" style="74"/>
    <col min="779" max="779" width="11.42578125" style="74" bestFit="1" customWidth="1"/>
    <col min="780" max="1024" width="9.140625" style="74"/>
    <col min="1025" max="1025" width="6" style="74" customWidth="1"/>
    <col min="1026" max="1026" width="42.7109375" style="74" customWidth="1"/>
    <col min="1027" max="1027" width="8.85546875" style="74" customWidth="1"/>
    <col min="1028" max="1028" width="13.85546875" style="74" customWidth="1"/>
    <col min="1029" max="1029" width="13.7109375" style="74" customWidth="1"/>
    <col min="1030" max="1030" width="16.28515625" style="74" customWidth="1"/>
    <col min="1031" max="1031" width="35.28515625" style="74" customWidth="1"/>
    <col min="1032" max="1032" width="9.140625" style="74"/>
    <col min="1033" max="1033" width="16.85546875" style="74" customWidth="1"/>
    <col min="1034" max="1034" width="9.140625" style="74"/>
    <col min="1035" max="1035" width="11.42578125" style="74" bestFit="1" customWidth="1"/>
    <col min="1036" max="1280" width="9.140625" style="74"/>
    <col min="1281" max="1281" width="6" style="74" customWidth="1"/>
    <col min="1282" max="1282" width="42.7109375" style="74" customWidth="1"/>
    <col min="1283" max="1283" width="8.85546875" style="74" customWidth="1"/>
    <col min="1284" max="1284" width="13.85546875" style="74" customWidth="1"/>
    <col min="1285" max="1285" width="13.7109375" style="74" customWidth="1"/>
    <col min="1286" max="1286" width="16.28515625" style="74" customWidth="1"/>
    <col min="1287" max="1287" width="35.28515625" style="74" customWidth="1"/>
    <col min="1288" max="1288" width="9.140625" style="74"/>
    <col min="1289" max="1289" width="16.85546875" style="74" customWidth="1"/>
    <col min="1290" max="1290" width="9.140625" style="74"/>
    <col min="1291" max="1291" width="11.42578125" style="74" bestFit="1" customWidth="1"/>
    <col min="1292" max="1536" width="9.140625" style="74"/>
    <col min="1537" max="1537" width="6" style="74" customWidth="1"/>
    <col min="1538" max="1538" width="42.7109375" style="74" customWidth="1"/>
    <col min="1539" max="1539" width="8.85546875" style="74" customWidth="1"/>
    <col min="1540" max="1540" width="13.85546875" style="74" customWidth="1"/>
    <col min="1541" max="1541" width="13.7109375" style="74" customWidth="1"/>
    <col min="1542" max="1542" width="16.28515625" style="74" customWidth="1"/>
    <col min="1543" max="1543" width="35.28515625" style="74" customWidth="1"/>
    <col min="1544" max="1544" width="9.140625" style="74"/>
    <col min="1545" max="1545" width="16.85546875" style="74" customWidth="1"/>
    <col min="1546" max="1546" width="9.140625" style="74"/>
    <col min="1547" max="1547" width="11.42578125" style="74" bestFit="1" customWidth="1"/>
    <col min="1548" max="1792" width="9.140625" style="74"/>
    <col min="1793" max="1793" width="6" style="74" customWidth="1"/>
    <col min="1794" max="1794" width="42.7109375" style="74" customWidth="1"/>
    <col min="1795" max="1795" width="8.85546875" style="74" customWidth="1"/>
    <col min="1796" max="1796" width="13.85546875" style="74" customWidth="1"/>
    <col min="1797" max="1797" width="13.7109375" style="74" customWidth="1"/>
    <col min="1798" max="1798" width="16.28515625" style="74" customWidth="1"/>
    <col min="1799" max="1799" width="35.28515625" style="74" customWidth="1"/>
    <col min="1800" max="1800" width="9.140625" style="74"/>
    <col min="1801" max="1801" width="16.85546875" style="74" customWidth="1"/>
    <col min="1802" max="1802" width="9.140625" style="74"/>
    <col min="1803" max="1803" width="11.42578125" style="74" bestFit="1" customWidth="1"/>
    <col min="1804" max="2048" width="9.140625" style="74"/>
    <col min="2049" max="2049" width="6" style="74" customWidth="1"/>
    <col min="2050" max="2050" width="42.7109375" style="74" customWidth="1"/>
    <col min="2051" max="2051" width="8.85546875" style="74" customWidth="1"/>
    <col min="2052" max="2052" width="13.85546875" style="74" customWidth="1"/>
    <col min="2053" max="2053" width="13.7109375" style="74" customWidth="1"/>
    <col min="2054" max="2054" width="16.28515625" style="74" customWidth="1"/>
    <col min="2055" max="2055" width="35.28515625" style="74" customWidth="1"/>
    <col min="2056" max="2056" width="9.140625" style="74"/>
    <col min="2057" max="2057" width="16.85546875" style="74" customWidth="1"/>
    <col min="2058" max="2058" width="9.140625" style="74"/>
    <col min="2059" max="2059" width="11.42578125" style="74" bestFit="1" customWidth="1"/>
    <col min="2060" max="2304" width="9.140625" style="74"/>
    <col min="2305" max="2305" width="6" style="74" customWidth="1"/>
    <col min="2306" max="2306" width="42.7109375" style="74" customWidth="1"/>
    <col min="2307" max="2307" width="8.85546875" style="74" customWidth="1"/>
    <col min="2308" max="2308" width="13.85546875" style="74" customWidth="1"/>
    <col min="2309" max="2309" width="13.7109375" style="74" customWidth="1"/>
    <col min="2310" max="2310" width="16.28515625" style="74" customWidth="1"/>
    <col min="2311" max="2311" width="35.28515625" style="74" customWidth="1"/>
    <col min="2312" max="2312" width="9.140625" style="74"/>
    <col min="2313" max="2313" width="16.85546875" style="74" customWidth="1"/>
    <col min="2314" max="2314" width="9.140625" style="74"/>
    <col min="2315" max="2315" width="11.42578125" style="74" bestFit="1" customWidth="1"/>
    <col min="2316" max="2560" width="9.140625" style="74"/>
    <col min="2561" max="2561" width="6" style="74" customWidth="1"/>
    <col min="2562" max="2562" width="42.7109375" style="74" customWidth="1"/>
    <col min="2563" max="2563" width="8.85546875" style="74" customWidth="1"/>
    <col min="2564" max="2564" width="13.85546875" style="74" customWidth="1"/>
    <col min="2565" max="2565" width="13.7109375" style="74" customWidth="1"/>
    <col min="2566" max="2566" width="16.28515625" style="74" customWidth="1"/>
    <col min="2567" max="2567" width="35.28515625" style="74" customWidth="1"/>
    <col min="2568" max="2568" width="9.140625" style="74"/>
    <col min="2569" max="2569" width="16.85546875" style="74" customWidth="1"/>
    <col min="2570" max="2570" width="9.140625" style="74"/>
    <col min="2571" max="2571" width="11.42578125" style="74" bestFit="1" customWidth="1"/>
    <col min="2572" max="2816" width="9.140625" style="74"/>
    <col min="2817" max="2817" width="6" style="74" customWidth="1"/>
    <col min="2818" max="2818" width="42.7109375" style="74" customWidth="1"/>
    <col min="2819" max="2819" width="8.85546875" style="74" customWidth="1"/>
    <col min="2820" max="2820" width="13.85546875" style="74" customWidth="1"/>
    <col min="2821" max="2821" width="13.7109375" style="74" customWidth="1"/>
    <col min="2822" max="2822" width="16.28515625" style="74" customWidth="1"/>
    <col min="2823" max="2823" width="35.28515625" style="74" customWidth="1"/>
    <col min="2824" max="2824" width="9.140625" style="74"/>
    <col min="2825" max="2825" width="16.85546875" style="74" customWidth="1"/>
    <col min="2826" max="2826" width="9.140625" style="74"/>
    <col min="2827" max="2827" width="11.42578125" style="74" bestFit="1" customWidth="1"/>
    <col min="2828" max="3072" width="9.140625" style="74"/>
    <col min="3073" max="3073" width="6" style="74" customWidth="1"/>
    <col min="3074" max="3074" width="42.7109375" style="74" customWidth="1"/>
    <col min="3075" max="3075" width="8.85546875" style="74" customWidth="1"/>
    <col min="3076" max="3076" width="13.85546875" style="74" customWidth="1"/>
    <col min="3077" max="3077" width="13.7109375" style="74" customWidth="1"/>
    <col min="3078" max="3078" width="16.28515625" style="74" customWidth="1"/>
    <col min="3079" max="3079" width="35.28515625" style="74" customWidth="1"/>
    <col min="3080" max="3080" width="9.140625" style="74"/>
    <col min="3081" max="3081" width="16.85546875" style="74" customWidth="1"/>
    <col min="3082" max="3082" width="9.140625" style="74"/>
    <col min="3083" max="3083" width="11.42578125" style="74" bestFit="1" customWidth="1"/>
    <col min="3084" max="3328" width="9.140625" style="74"/>
    <col min="3329" max="3329" width="6" style="74" customWidth="1"/>
    <col min="3330" max="3330" width="42.7109375" style="74" customWidth="1"/>
    <col min="3331" max="3331" width="8.85546875" style="74" customWidth="1"/>
    <col min="3332" max="3332" width="13.85546875" style="74" customWidth="1"/>
    <col min="3333" max="3333" width="13.7109375" style="74" customWidth="1"/>
    <col min="3334" max="3334" width="16.28515625" style="74" customWidth="1"/>
    <col min="3335" max="3335" width="35.28515625" style="74" customWidth="1"/>
    <col min="3336" max="3336" width="9.140625" style="74"/>
    <col min="3337" max="3337" width="16.85546875" style="74" customWidth="1"/>
    <col min="3338" max="3338" width="9.140625" style="74"/>
    <col min="3339" max="3339" width="11.42578125" style="74" bestFit="1" customWidth="1"/>
    <col min="3340" max="3584" width="9.140625" style="74"/>
    <col min="3585" max="3585" width="6" style="74" customWidth="1"/>
    <col min="3586" max="3586" width="42.7109375" style="74" customWidth="1"/>
    <col min="3587" max="3587" width="8.85546875" style="74" customWidth="1"/>
    <col min="3588" max="3588" width="13.85546875" style="74" customWidth="1"/>
    <col min="3589" max="3589" width="13.7109375" style="74" customWidth="1"/>
    <col min="3590" max="3590" width="16.28515625" style="74" customWidth="1"/>
    <col min="3591" max="3591" width="35.28515625" style="74" customWidth="1"/>
    <col min="3592" max="3592" width="9.140625" style="74"/>
    <col min="3593" max="3593" width="16.85546875" style="74" customWidth="1"/>
    <col min="3594" max="3594" width="9.140625" style="74"/>
    <col min="3595" max="3595" width="11.42578125" style="74" bestFit="1" customWidth="1"/>
    <col min="3596" max="3840" width="9.140625" style="74"/>
    <col min="3841" max="3841" width="6" style="74" customWidth="1"/>
    <col min="3842" max="3842" width="42.7109375" style="74" customWidth="1"/>
    <col min="3843" max="3843" width="8.85546875" style="74" customWidth="1"/>
    <col min="3844" max="3844" width="13.85546875" style="74" customWidth="1"/>
    <col min="3845" max="3845" width="13.7109375" style="74" customWidth="1"/>
    <col min="3846" max="3846" width="16.28515625" style="74" customWidth="1"/>
    <col min="3847" max="3847" width="35.28515625" style="74" customWidth="1"/>
    <col min="3848" max="3848" width="9.140625" style="74"/>
    <col min="3849" max="3849" width="16.85546875" style="74" customWidth="1"/>
    <col min="3850" max="3850" width="9.140625" style="74"/>
    <col min="3851" max="3851" width="11.42578125" style="74" bestFit="1" customWidth="1"/>
    <col min="3852" max="4096" width="9.140625" style="74"/>
    <col min="4097" max="4097" width="6" style="74" customWidth="1"/>
    <col min="4098" max="4098" width="42.7109375" style="74" customWidth="1"/>
    <col min="4099" max="4099" width="8.85546875" style="74" customWidth="1"/>
    <col min="4100" max="4100" width="13.85546875" style="74" customWidth="1"/>
    <col min="4101" max="4101" width="13.7109375" style="74" customWidth="1"/>
    <col min="4102" max="4102" width="16.28515625" style="74" customWidth="1"/>
    <col min="4103" max="4103" width="35.28515625" style="74" customWidth="1"/>
    <col min="4104" max="4104" width="9.140625" style="74"/>
    <col min="4105" max="4105" width="16.85546875" style="74" customWidth="1"/>
    <col min="4106" max="4106" width="9.140625" style="74"/>
    <col min="4107" max="4107" width="11.42578125" style="74" bestFit="1" customWidth="1"/>
    <col min="4108" max="4352" width="9.140625" style="74"/>
    <col min="4353" max="4353" width="6" style="74" customWidth="1"/>
    <col min="4354" max="4354" width="42.7109375" style="74" customWidth="1"/>
    <col min="4355" max="4355" width="8.85546875" style="74" customWidth="1"/>
    <col min="4356" max="4356" width="13.85546875" style="74" customWidth="1"/>
    <col min="4357" max="4357" width="13.7109375" style="74" customWidth="1"/>
    <col min="4358" max="4358" width="16.28515625" style="74" customWidth="1"/>
    <col min="4359" max="4359" width="35.28515625" style="74" customWidth="1"/>
    <col min="4360" max="4360" width="9.140625" style="74"/>
    <col min="4361" max="4361" width="16.85546875" style="74" customWidth="1"/>
    <col min="4362" max="4362" width="9.140625" style="74"/>
    <col min="4363" max="4363" width="11.42578125" style="74" bestFit="1" customWidth="1"/>
    <col min="4364" max="4608" width="9.140625" style="74"/>
    <col min="4609" max="4609" width="6" style="74" customWidth="1"/>
    <col min="4610" max="4610" width="42.7109375" style="74" customWidth="1"/>
    <col min="4611" max="4611" width="8.85546875" style="74" customWidth="1"/>
    <col min="4612" max="4612" width="13.85546875" style="74" customWidth="1"/>
    <col min="4613" max="4613" width="13.7109375" style="74" customWidth="1"/>
    <col min="4614" max="4614" width="16.28515625" style="74" customWidth="1"/>
    <col min="4615" max="4615" width="35.28515625" style="74" customWidth="1"/>
    <col min="4616" max="4616" width="9.140625" style="74"/>
    <col min="4617" max="4617" width="16.85546875" style="74" customWidth="1"/>
    <col min="4618" max="4618" width="9.140625" style="74"/>
    <col min="4619" max="4619" width="11.42578125" style="74" bestFit="1" customWidth="1"/>
    <col min="4620" max="4864" width="9.140625" style="74"/>
    <col min="4865" max="4865" width="6" style="74" customWidth="1"/>
    <col min="4866" max="4866" width="42.7109375" style="74" customWidth="1"/>
    <col min="4867" max="4867" width="8.85546875" style="74" customWidth="1"/>
    <col min="4868" max="4868" width="13.85546875" style="74" customWidth="1"/>
    <col min="4869" max="4869" width="13.7109375" style="74" customWidth="1"/>
    <col min="4870" max="4870" width="16.28515625" style="74" customWidth="1"/>
    <col min="4871" max="4871" width="35.28515625" style="74" customWidth="1"/>
    <col min="4872" max="4872" width="9.140625" style="74"/>
    <col min="4873" max="4873" width="16.85546875" style="74" customWidth="1"/>
    <col min="4874" max="4874" width="9.140625" style="74"/>
    <col min="4875" max="4875" width="11.42578125" style="74" bestFit="1" customWidth="1"/>
    <col min="4876" max="5120" width="9.140625" style="74"/>
    <col min="5121" max="5121" width="6" style="74" customWidth="1"/>
    <col min="5122" max="5122" width="42.7109375" style="74" customWidth="1"/>
    <col min="5123" max="5123" width="8.85546875" style="74" customWidth="1"/>
    <col min="5124" max="5124" width="13.85546875" style="74" customWidth="1"/>
    <col min="5125" max="5125" width="13.7109375" style="74" customWidth="1"/>
    <col min="5126" max="5126" width="16.28515625" style="74" customWidth="1"/>
    <col min="5127" max="5127" width="35.28515625" style="74" customWidth="1"/>
    <col min="5128" max="5128" width="9.140625" style="74"/>
    <col min="5129" max="5129" width="16.85546875" style="74" customWidth="1"/>
    <col min="5130" max="5130" width="9.140625" style="74"/>
    <col min="5131" max="5131" width="11.42578125" style="74" bestFit="1" customWidth="1"/>
    <col min="5132" max="5376" width="9.140625" style="74"/>
    <col min="5377" max="5377" width="6" style="74" customWidth="1"/>
    <col min="5378" max="5378" width="42.7109375" style="74" customWidth="1"/>
    <col min="5379" max="5379" width="8.85546875" style="74" customWidth="1"/>
    <col min="5380" max="5380" width="13.85546875" style="74" customWidth="1"/>
    <col min="5381" max="5381" width="13.7109375" style="74" customWidth="1"/>
    <col min="5382" max="5382" width="16.28515625" style="74" customWidth="1"/>
    <col min="5383" max="5383" width="35.28515625" style="74" customWidth="1"/>
    <col min="5384" max="5384" width="9.140625" style="74"/>
    <col min="5385" max="5385" width="16.85546875" style="74" customWidth="1"/>
    <col min="5386" max="5386" width="9.140625" style="74"/>
    <col min="5387" max="5387" width="11.42578125" style="74" bestFit="1" customWidth="1"/>
    <col min="5388" max="5632" width="9.140625" style="74"/>
    <col min="5633" max="5633" width="6" style="74" customWidth="1"/>
    <col min="5634" max="5634" width="42.7109375" style="74" customWidth="1"/>
    <col min="5635" max="5635" width="8.85546875" style="74" customWidth="1"/>
    <col min="5636" max="5636" width="13.85546875" style="74" customWidth="1"/>
    <col min="5637" max="5637" width="13.7109375" style="74" customWidth="1"/>
    <col min="5638" max="5638" width="16.28515625" style="74" customWidth="1"/>
    <col min="5639" max="5639" width="35.28515625" style="74" customWidth="1"/>
    <col min="5640" max="5640" width="9.140625" style="74"/>
    <col min="5641" max="5641" width="16.85546875" style="74" customWidth="1"/>
    <col min="5642" max="5642" width="9.140625" style="74"/>
    <col min="5643" max="5643" width="11.42578125" style="74" bestFit="1" customWidth="1"/>
    <col min="5644" max="5888" width="9.140625" style="74"/>
    <col min="5889" max="5889" width="6" style="74" customWidth="1"/>
    <col min="5890" max="5890" width="42.7109375" style="74" customWidth="1"/>
    <col min="5891" max="5891" width="8.85546875" style="74" customWidth="1"/>
    <col min="5892" max="5892" width="13.85546875" style="74" customWidth="1"/>
    <col min="5893" max="5893" width="13.7109375" style="74" customWidth="1"/>
    <col min="5894" max="5894" width="16.28515625" style="74" customWidth="1"/>
    <col min="5895" max="5895" width="35.28515625" style="74" customWidth="1"/>
    <col min="5896" max="5896" width="9.140625" style="74"/>
    <col min="5897" max="5897" width="16.85546875" style="74" customWidth="1"/>
    <col min="5898" max="5898" width="9.140625" style="74"/>
    <col min="5899" max="5899" width="11.42578125" style="74" bestFit="1" customWidth="1"/>
    <col min="5900" max="6144" width="9.140625" style="74"/>
    <col min="6145" max="6145" width="6" style="74" customWidth="1"/>
    <col min="6146" max="6146" width="42.7109375" style="74" customWidth="1"/>
    <col min="6147" max="6147" width="8.85546875" style="74" customWidth="1"/>
    <col min="6148" max="6148" width="13.85546875" style="74" customWidth="1"/>
    <col min="6149" max="6149" width="13.7109375" style="74" customWidth="1"/>
    <col min="6150" max="6150" width="16.28515625" style="74" customWidth="1"/>
    <col min="6151" max="6151" width="35.28515625" style="74" customWidth="1"/>
    <col min="6152" max="6152" width="9.140625" style="74"/>
    <col min="6153" max="6153" width="16.85546875" style="74" customWidth="1"/>
    <col min="6154" max="6154" width="9.140625" style="74"/>
    <col min="6155" max="6155" width="11.42578125" style="74" bestFit="1" customWidth="1"/>
    <col min="6156" max="6400" width="9.140625" style="74"/>
    <col min="6401" max="6401" width="6" style="74" customWidth="1"/>
    <col min="6402" max="6402" width="42.7109375" style="74" customWidth="1"/>
    <col min="6403" max="6403" width="8.85546875" style="74" customWidth="1"/>
    <col min="6404" max="6404" width="13.85546875" style="74" customWidth="1"/>
    <col min="6405" max="6405" width="13.7109375" style="74" customWidth="1"/>
    <col min="6406" max="6406" width="16.28515625" style="74" customWidth="1"/>
    <col min="6407" max="6407" width="35.28515625" style="74" customWidth="1"/>
    <col min="6408" max="6408" width="9.140625" style="74"/>
    <col min="6409" max="6409" width="16.85546875" style="74" customWidth="1"/>
    <col min="6410" max="6410" width="9.140625" style="74"/>
    <col min="6411" max="6411" width="11.42578125" style="74" bestFit="1" customWidth="1"/>
    <col min="6412" max="6656" width="9.140625" style="74"/>
    <col min="6657" max="6657" width="6" style="74" customWidth="1"/>
    <col min="6658" max="6658" width="42.7109375" style="74" customWidth="1"/>
    <col min="6659" max="6659" width="8.85546875" style="74" customWidth="1"/>
    <col min="6660" max="6660" width="13.85546875" style="74" customWidth="1"/>
    <col min="6661" max="6661" width="13.7109375" style="74" customWidth="1"/>
    <col min="6662" max="6662" width="16.28515625" style="74" customWidth="1"/>
    <col min="6663" max="6663" width="35.28515625" style="74" customWidth="1"/>
    <col min="6664" max="6664" width="9.140625" style="74"/>
    <col min="6665" max="6665" width="16.85546875" style="74" customWidth="1"/>
    <col min="6666" max="6666" width="9.140625" style="74"/>
    <col min="6667" max="6667" width="11.42578125" style="74" bestFit="1" customWidth="1"/>
    <col min="6668" max="6912" width="9.140625" style="74"/>
    <col min="6913" max="6913" width="6" style="74" customWidth="1"/>
    <col min="6914" max="6914" width="42.7109375" style="74" customWidth="1"/>
    <col min="6915" max="6915" width="8.85546875" style="74" customWidth="1"/>
    <col min="6916" max="6916" width="13.85546875" style="74" customWidth="1"/>
    <col min="6917" max="6917" width="13.7109375" style="74" customWidth="1"/>
    <col min="6918" max="6918" width="16.28515625" style="74" customWidth="1"/>
    <col min="6919" max="6919" width="35.28515625" style="74" customWidth="1"/>
    <col min="6920" max="6920" width="9.140625" style="74"/>
    <col min="6921" max="6921" width="16.85546875" style="74" customWidth="1"/>
    <col min="6922" max="6922" width="9.140625" style="74"/>
    <col min="6923" max="6923" width="11.42578125" style="74" bestFit="1" customWidth="1"/>
    <col min="6924" max="7168" width="9.140625" style="74"/>
    <col min="7169" max="7169" width="6" style="74" customWidth="1"/>
    <col min="7170" max="7170" width="42.7109375" style="74" customWidth="1"/>
    <col min="7171" max="7171" width="8.85546875" style="74" customWidth="1"/>
    <col min="7172" max="7172" width="13.85546875" style="74" customWidth="1"/>
    <col min="7173" max="7173" width="13.7109375" style="74" customWidth="1"/>
    <col min="7174" max="7174" width="16.28515625" style="74" customWidth="1"/>
    <col min="7175" max="7175" width="35.28515625" style="74" customWidth="1"/>
    <col min="7176" max="7176" width="9.140625" style="74"/>
    <col min="7177" max="7177" width="16.85546875" style="74" customWidth="1"/>
    <col min="7178" max="7178" width="9.140625" style="74"/>
    <col min="7179" max="7179" width="11.42578125" style="74" bestFit="1" customWidth="1"/>
    <col min="7180" max="7424" width="9.140625" style="74"/>
    <col min="7425" max="7425" width="6" style="74" customWidth="1"/>
    <col min="7426" max="7426" width="42.7109375" style="74" customWidth="1"/>
    <col min="7427" max="7427" width="8.85546875" style="74" customWidth="1"/>
    <col min="7428" max="7428" width="13.85546875" style="74" customWidth="1"/>
    <col min="7429" max="7429" width="13.7109375" style="74" customWidth="1"/>
    <col min="7430" max="7430" width="16.28515625" style="74" customWidth="1"/>
    <col min="7431" max="7431" width="35.28515625" style="74" customWidth="1"/>
    <col min="7432" max="7432" width="9.140625" style="74"/>
    <col min="7433" max="7433" width="16.85546875" style="74" customWidth="1"/>
    <col min="7434" max="7434" width="9.140625" style="74"/>
    <col min="7435" max="7435" width="11.42578125" style="74" bestFit="1" customWidth="1"/>
    <col min="7436" max="7680" width="9.140625" style="74"/>
    <col min="7681" max="7681" width="6" style="74" customWidth="1"/>
    <col min="7682" max="7682" width="42.7109375" style="74" customWidth="1"/>
    <col min="7683" max="7683" width="8.85546875" style="74" customWidth="1"/>
    <col min="7684" max="7684" width="13.85546875" style="74" customWidth="1"/>
    <col min="7685" max="7685" width="13.7109375" style="74" customWidth="1"/>
    <col min="7686" max="7686" width="16.28515625" style="74" customWidth="1"/>
    <col min="7687" max="7687" width="35.28515625" style="74" customWidth="1"/>
    <col min="7688" max="7688" width="9.140625" style="74"/>
    <col min="7689" max="7689" width="16.85546875" style="74" customWidth="1"/>
    <col min="7690" max="7690" width="9.140625" style="74"/>
    <col min="7691" max="7691" width="11.42578125" style="74" bestFit="1" customWidth="1"/>
    <col min="7692" max="7936" width="9.140625" style="74"/>
    <col min="7937" max="7937" width="6" style="74" customWidth="1"/>
    <col min="7938" max="7938" width="42.7109375" style="74" customWidth="1"/>
    <col min="7939" max="7939" width="8.85546875" style="74" customWidth="1"/>
    <col min="7940" max="7940" width="13.85546875" style="74" customWidth="1"/>
    <col min="7941" max="7941" width="13.7109375" style="74" customWidth="1"/>
    <col min="7942" max="7942" width="16.28515625" style="74" customWidth="1"/>
    <col min="7943" max="7943" width="35.28515625" style="74" customWidth="1"/>
    <col min="7944" max="7944" width="9.140625" style="74"/>
    <col min="7945" max="7945" width="16.85546875" style="74" customWidth="1"/>
    <col min="7946" max="7946" width="9.140625" style="74"/>
    <col min="7947" max="7947" width="11.42578125" style="74" bestFit="1" customWidth="1"/>
    <col min="7948" max="8192" width="9.140625" style="74"/>
    <col min="8193" max="8193" width="6" style="74" customWidth="1"/>
    <col min="8194" max="8194" width="42.7109375" style="74" customWidth="1"/>
    <col min="8195" max="8195" width="8.85546875" style="74" customWidth="1"/>
    <col min="8196" max="8196" width="13.85546875" style="74" customWidth="1"/>
    <col min="8197" max="8197" width="13.7109375" style="74" customWidth="1"/>
    <col min="8198" max="8198" width="16.28515625" style="74" customWidth="1"/>
    <col min="8199" max="8199" width="35.28515625" style="74" customWidth="1"/>
    <col min="8200" max="8200" width="9.140625" style="74"/>
    <col min="8201" max="8201" width="16.85546875" style="74" customWidth="1"/>
    <col min="8202" max="8202" width="9.140625" style="74"/>
    <col min="8203" max="8203" width="11.42578125" style="74" bestFit="1" customWidth="1"/>
    <col min="8204" max="8448" width="9.140625" style="74"/>
    <col min="8449" max="8449" width="6" style="74" customWidth="1"/>
    <col min="8450" max="8450" width="42.7109375" style="74" customWidth="1"/>
    <col min="8451" max="8451" width="8.85546875" style="74" customWidth="1"/>
    <col min="8452" max="8452" width="13.85546875" style="74" customWidth="1"/>
    <col min="8453" max="8453" width="13.7109375" style="74" customWidth="1"/>
    <col min="8454" max="8454" width="16.28515625" style="74" customWidth="1"/>
    <col min="8455" max="8455" width="35.28515625" style="74" customWidth="1"/>
    <col min="8456" max="8456" width="9.140625" style="74"/>
    <col min="8457" max="8457" width="16.85546875" style="74" customWidth="1"/>
    <col min="8458" max="8458" width="9.140625" style="74"/>
    <col min="8459" max="8459" width="11.42578125" style="74" bestFit="1" customWidth="1"/>
    <col min="8460" max="8704" width="9.140625" style="74"/>
    <col min="8705" max="8705" width="6" style="74" customWidth="1"/>
    <col min="8706" max="8706" width="42.7109375" style="74" customWidth="1"/>
    <col min="8707" max="8707" width="8.85546875" style="74" customWidth="1"/>
    <col min="8708" max="8708" width="13.85546875" style="74" customWidth="1"/>
    <col min="8709" max="8709" width="13.7109375" style="74" customWidth="1"/>
    <col min="8710" max="8710" width="16.28515625" style="74" customWidth="1"/>
    <col min="8711" max="8711" width="35.28515625" style="74" customWidth="1"/>
    <col min="8712" max="8712" width="9.140625" style="74"/>
    <col min="8713" max="8713" width="16.85546875" style="74" customWidth="1"/>
    <col min="8714" max="8714" width="9.140625" style="74"/>
    <col min="8715" max="8715" width="11.42578125" style="74" bestFit="1" customWidth="1"/>
    <col min="8716" max="8960" width="9.140625" style="74"/>
    <col min="8961" max="8961" width="6" style="74" customWidth="1"/>
    <col min="8962" max="8962" width="42.7109375" style="74" customWidth="1"/>
    <col min="8963" max="8963" width="8.85546875" style="74" customWidth="1"/>
    <col min="8964" max="8964" width="13.85546875" style="74" customWidth="1"/>
    <col min="8965" max="8965" width="13.7109375" style="74" customWidth="1"/>
    <col min="8966" max="8966" width="16.28515625" style="74" customWidth="1"/>
    <col min="8967" max="8967" width="35.28515625" style="74" customWidth="1"/>
    <col min="8968" max="8968" width="9.140625" style="74"/>
    <col min="8969" max="8969" width="16.85546875" style="74" customWidth="1"/>
    <col min="8970" max="8970" width="9.140625" style="74"/>
    <col min="8971" max="8971" width="11.42578125" style="74" bestFit="1" customWidth="1"/>
    <col min="8972" max="9216" width="9.140625" style="74"/>
    <col min="9217" max="9217" width="6" style="74" customWidth="1"/>
    <col min="9218" max="9218" width="42.7109375" style="74" customWidth="1"/>
    <col min="9219" max="9219" width="8.85546875" style="74" customWidth="1"/>
    <col min="9220" max="9220" width="13.85546875" style="74" customWidth="1"/>
    <col min="9221" max="9221" width="13.7109375" style="74" customWidth="1"/>
    <col min="9222" max="9222" width="16.28515625" style="74" customWidth="1"/>
    <col min="9223" max="9223" width="35.28515625" style="74" customWidth="1"/>
    <col min="9224" max="9224" width="9.140625" style="74"/>
    <col min="9225" max="9225" width="16.85546875" style="74" customWidth="1"/>
    <col min="9226" max="9226" width="9.140625" style="74"/>
    <col min="9227" max="9227" width="11.42578125" style="74" bestFit="1" customWidth="1"/>
    <col min="9228" max="9472" width="9.140625" style="74"/>
    <col min="9473" max="9473" width="6" style="74" customWidth="1"/>
    <col min="9474" max="9474" width="42.7109375" style="74" customWidth="1"/>
    <col min="9475" max="9475" width="8.85546875" style="74" customWidth="1"/>
    <col min="9476" max="9476" width="13.85546875" style="74" customWidth="1"/>
    <col min="9477" max="9477" width="13.7109375" style="74" customWidth="1"/>
    <col min="9478" max="9478" width="16.28515625" style="74" customWidth="1"/>
    <col min="9479" max="9479" width="35.28515625" style="74" customWidth="1"/>
    <col min="9480" max="9480" width="9.140625" style="74"/>
    <col min="9481" max="9481" width="16.85546875" style="74" customWidth="1"/>
    <col min="9482" max="9482" width="9.140625" style="74"/>
    <col min="9483" max="9483" width="11.42578125" style="74" bestFit="1" customWidth="1"/>
    <col min="9484" max="9728" width="9.140625" style="74"/>
    <col min="9729" max="9729" width="6" style="74" customWidth="1"/>
    <col min="9730" max="9730" width="42.7109375" style="74" customWidth="1"/>
    <col min="9731" max="9731" width="8.85546875" style="74" customWidth="1"/>
    <col min="9732" max="9732" width="13.85546875" style="74" customWidth="1"/>
    <col min="9733" max="9733" width="13.7109375" style="74" customWidth="1"/>
    <col min="9734" max="9734" width="16.28515625" style="74" customWidth="1"/>
    <col min="9735" max="9735" width="35.28515625" style="74" customWidth="1"/>
    <col min="9736" max="9736" width="9.140625" style="74"/>
    <col min="9737" max="9737" width="16.85546875" style="74" customWidth="1"/>
    <col min="9738" max="9738" width="9.140625" style="74"/>
    <col min="9739" max="9739" width="11.42578125" style="74" bestFit="1" customWidth="1"/>
    <col min="9740" max="9984" width="9.140625" style="74"/>
    <col min="9985" max="9985" width="6" style="74" customWidth="1"/>
    <col min="9986" max="9986" width="42.7109375" style="74" customWidth="1"/>
    <col min="9987" max="9987" width="8.85546875" style="74" customWidth="1"/>
    <col min="9988" max="9988" width="13.85546875" style="74" customWidth="1"/>
    <col min="9989" max="9989" width="13.7109375" style="74" customWidth="1"/>
    <col min="9990" max="9990" width="16.28515625" style="74" customWidth="1"/>
    <col min="9991" max="9991" width="35.28515625" style="74" customWidth="1"/>
    <col min="9992" max="9992" width="9.140625" style="74"/>
    <col min="9993" max="9993" width="16.85546875" style="74" customWidth="1"/>
    <col min="9994" max="9994" width="9.140625" style="74"/>
    <col min="9995" max="9995" width="11.42578125" style="74" bestFit="1" customWidth="1"/>
    <col min="9996" max="10240" width="9.140625" style="74"/>
    <col min="10241" max="10241" width="6" style="74" customWidth="1"/>
    <col min="10242" max="10242" width="42.7109375" style="74" customWidth="1"/>
    <col min="10243" max="10243" width="8.85546875" style="74" customWidth="1"/>
    <col min="10244" max="10244" width="13.85546875" style="74" customWidth="1"/>
    <col min="10245" max="10245" width="13.7109375" style="74" customWidth="1"/>
    <col min="10246" max="10246" width="16.28515625" style="74" customWidth="1"/>
    <col min="10247" max="10247" width="35.28515625" style="74" customWidth="1"/>
    <col min="10248" max="10248" width="9.140625" style="74"/>
    <col min="10249" max="10249" width="16.85546875" style="74" customWidth="1"/>
    <col min="10250" max="10250" width="9.140625" style="74"/>
    <col min="10251" max="10251" width="11.42578125" style="74" bestFit="1" customWidth="1"/>
    <col min="10252" max="10496" width="9.140625" style="74"/>
    <col min="10497" max="10497" width="6" style="74" customWidth="1"/>
    <col min="10498" max="10498" width="42.7109375" style="74" customWidth="1"/>
    <col min="10499" max="10499" width="8.85546875" style="74" customWidth="1"/>
    <col min="10500" max="10500" width="13.85546875" style="74" customWidth="1"/>
    <col min="10501" max="10501" width="13.7109375" style="74" customWidth="1"/>
    <col min="10502" max="10502" width="16.28515625" style="74" customWidth="1"/>
    <col min="10503" max="10503" width="35.28515625" style="74" customWidth="1"/>
    <col min="10504" max="10504" width="9.140625" style="74"/>
    <col min="10505" max="10505" width="16.85546875" style="74" customWidth="1"/>
    <col min="10506" max="10506" width="9.140625" style="74"/>
    <col min="10507" max="10507" width="11.42578125" style="74" bestFit="1" customWidth="1"/>
    <col min="10508" max="10752" width="9.140625" style="74"/>
    <col min="10753" max="10753" width="6" style="74" customWidth="1"/>
    <col min="10754" max="10754" width="42.7109375" style="74" customWidth="1"/>
    <col min="10755" max="10755" width="8.85546875" style="74" customWidth="1"/>
    <col min="10756" max="10756" width="13.85546875" style="74" customWidth="1"/>
    <col min="10757" max="10757" width="13.7109375" style="74" customWidth="1"/>
    <col min="10758" max="10758" width="16.28515625" style="74" customWidth="1"/>
    <col min="10759" max="10759" width="35.28515625" style="74" customWidth="1"/>
    <col min="10760" max="10760" width="9.140625" style="74"/>
    <col min="10761" max="10761" width="16.85546875" style="74" customWidth="1"/>
    <col min="10762" max="10762" width="9.140625" style="74"/>
    <col min="10763" max="10763" width="11.42578125" style="74" bestFit="1" customWidth="1"/>
    <col min="10764" max="11008" width="9.140625" style="74"/>
    <col min="11009" max="11009" width="6" style="74" customWidth="1"/>
    <col min="11010" max="11010" width="42.7109375" style="74" customWidth="1"/>
    <col min="11011" max="11011" width="8.85546875" style="74" customWidth="1"/>
    <col min="11012" max="11012" width="13.85546875" style="74" customWidth="1"/>
    <col min="11013" max="11013" width="13.7109375" style="74" customWidth="1"/>
    <col min="11014" max="11014" width="16.28515625" style="74" customWidth="1"/>
    <col min="11015" max="11015" width="35.28515625" style="74" customWidth="1"/>
    <col min="11016" max="11016" width="9.140625" style="74"/>
    <col min="11017" max="11017" width="16.85546875" style="74" customWidth="1"/>
    <col min="11018" max="11018" width="9.140625" style="74"/>
    <col min="11019" max="11019" width="11.42578125" style="74" bestFit="1" customWidth="1"/>
    <col min="11020" max="11264" width="9.140625" style="74"/>
    <col min="11265" max="11265" width="6" style="74" customWidth="1"/>
    <col min="11266" max="11266" width="42.7109375" style="74" customWidth="1"/>
    <col min="11267" max="11267" width="8.85546875" style="74" customWidth="1"/>
    <col min="11268" max="11268" width="13.85546875" style="74" customWidth="1"/>
    <col min="11269" max="11269" width="13.7109375" style="74" customWidth="1"/>
    <col min="11270" max="11270" width="16.28515625" style="74" customWidth="1"/>
    <col min="11271" max="11271" width="35.28515625" style="74" customWidth="1"/>
    <col min="11272" max="11272" width="9.140625" style="74"/>
    <col min="11273" max="11273" width="16.85546875" style="74" customWidth="1"/>
    <col min="11274" max="11274" width="9.140625" style="74"/>
    <col min="11275" max="11275" width="11.42578125" style="74" bestFit="1" customWidth="1"/>
    <col min="11276" max="11520" width="9.140625" style="74"/>
    <col min="11521" max="11521" width="6" style="74" customWidth="1"/>
    <col min="11522" max="11522" width="42.7109375" style="74" customWidth="1"/>
    <col min="11523" max="11523" width="8.85546875" style="74" customWidth="1"/>
    <col min="11524" max="11524" width="13.85546875" style="74" customWidth="1"/>
    <col min="11525" max="11525" width="13.7109375" style="74" customWidth="1"/>
    <col min="11526" max="11526" width="16.28515625" style="74" customWidth="1"/>
    <col min="11527" max="11527" width="35.28515625" style="74" customWidth="1"/>
    <col min="11528" max="11528" width="9.140625" style="74"/>
    <col min="11529" max="11529" width="16.85546875" style="74" customWidth="1"/>
    <col min="11530" max="11530" width="9.140625" style="74"/>
    <col min="11531" max="11531" width="11.42578125" style="74" bestFit="1" customWidth="1"/>
    <col min="11532" max="11776" width="9.140625" style="74"/>
    <col min="11777" max="11777" width="6" style="74" customWidth="1"/>
    <col min="11778" max="11778" width="42.7109375" style="74" customWidth="1"/>
    <col min="11779" max="11779" width="8.85546875" style="74" customWidth="1"/>
    <col min="11780" max="11780" width="13.85546875" style="74" customWidth="1"/>
    <col min="11781" max="11781" width="13.7109375" style="74" customWidth="1"/>
    <col min="11782" max="11782" width="16.28515625" style="74" customWidth="1"/>
    <col min="11783" max="11783" width="35.28515625" style="74" customWidth="1"/>
    <col min="11784" max="11784" width="9.140625" style="74"/>
    <col min="11785" max="11785" width="16.85546875" style="74" customWidth="1"/>
    <col min="11786" max="11786" width="9.140625" style="74"/>
    <col min="11787" max="11787" width="11.42578125" style="74" bestFit="1" customWidth="1"/>
    <col min="11788" max="12032" width="9.140625" style="74"/>
    <col min="12033" max="12033" width="6" style="74" customWidth="1"/>
    <col min="12034" max="12034" width="42.7109375" style="74" customWidth="1"/>
    <col min="12035" max="12035" width="8.85546875" style="74" customWidth="1"/>
    <col min="12036" max="12036" width="13.85546875" style="74" customWidth="1"/>
    <col min="12037" max="12037" width="13.7109375" style="74" customWidth="1"/>
    <col min="12038" max="12038" width="16.28515625" style="74" customWidth="1"/>
    <col min="12039" max="12039" width="35.28515625" style="74" customWidth="1"/>
    <col min="12040" max="12040" width="9.140625" style="74"/>
    <col min="12041" max="12041" width="16.85546875" style="74" customWidth="1"/>
    <col min="12042" max="12042" width="9.140625" style="74"/>
    <col min="12043" max="12043" width="11.42578125" style="74" bestFit="1" customWidth="1"/>
    <col min="12044" max="12288" width="9.140625" style="74"/>
    <col min="12289" max="12289" width="6" style="74" customWidth="1"/>
    <col min="12290" max="12290" width="42.7109375" style="74" customWidth="1"/>
    <col min="12291" max="12291" width="8.85546875" style="74" customWidth="1"/>
    <col min="12292" max="12292" width="13.85546875" style="74" customWidth="1"/>
    <col min="12293" max="12293" width="13.7109375" style="74" customWidth="1"/>
    <col min="12294" max="12294" width="16.28515625" style="74" customWidth="1"/>
    <col min="12295" max="12295" width="35.28515625" style="74" customWidth="1"/>
    <col min="12296" max="12296" width="9.140625" style="74"/>
    <col min="12297" max="12297" width="16.85546875" style="74" customWidth="1"/>
    <col min="12298" max="12298" width="9.140625" style="74"/>
    <col min="12299" max="12299" width="11.42578125" style="74" bestFit="1" customWidth="1"/>
    <col min="12300" max="12544" width="9.140625" style="74"/>
    <col min="12545" max="12545" width="6" style="74" customWidth="1"/>
    <col min="12546" max="12546" width="42.7109375" style="74" customWidth="1"/>
    <col min="12547" max="12547" width="8.85546875" style="74" customWidth="1"/>
    <col min="12548" max="12548" width="13.85546875" style="74" customWidth="1"/>
    <col min="12549" max="12549" width="13.7109375" style="74" customWidth="1"/>
    <col min="12550" max="12550" width="16.28515625" style="74" customWidth="1"/>
    <col min="12551" max="12551" width="35.28515625" style="74" customWidth="1"/>
    <col min="12552" max="12552" width="9.140625" style="74"/>
    <col min="12553" max="12553" width="16.85546875" style="74" customWidth="1"/>
    <col min="12554" max="12554" width="9.140625" style="74"/>
    <col min="12555" max="12555" width="11.42578125" style="74" bestFit="1" customWidth="1"/>
    <col min="12556" max="12800" width="9.140625" style="74"/>
    <col min="12801" max="12801" width="6" style="74" customWidth="1"/>
    <col min="12802" max="12802" width="42.7109375" style="74" customWidth="1"/>
    <col min="12803" max="12803" width="8.85546875" style="74" customWidth="1"/>
    <col min="12804" max="12804" width="13.85546875" style="74" customWidth="1"/>
    <col min="12805" max="12805" width="13.7109375" style="74" customWidth="1"/>
    <col min="12806" max="12806" width="16.28515625" style="74" customWidth="1"/>
    <col min="12807" max="12807" width="35.28515625" style="74" customWidth="1"/>
    <col min="12808" max="12808" width="9.140625" style="74"/>
    <col min="12809" max="12809" width="16.85546875" style="74" customWidth="1"/>
    <col min="12810" max="12810" width="9.140625" style="74"/>
    <col min="12811" max="12811" width="11.42578125" style="74" bestFit="1" customWidth="1"/>
    <col min="12812" max="13056" width="9.140625" style="74"/>
    <col min="13057" max="13057" width="6" style="74" customWidth="1"/>
    <col min="13058" max="13058" width="42.7109375" style="74" customWidth="1"/>
    <col min="13059" max="13059" width="8.85546875" style="74" customWidth="1"/>
    <col min="13060" max="13060" width="13.85546875" style="74" customWidth="1"/>
    <col min="13061" max="13061" width="13.7109375" style="74" customWidth="1"/>
    <col min="13062" max="13062" width="16.28515625" style="74" customWidth="1"/>
    <col min="13063" max="13063" width="35.28515625" style="74" customWidth="1"/>
    <col min="13064" max="13064" width="9.140625" style="74"/>
    <col min="13065" max="13065" width="16.85546875" style="74" customWidth="1"/>
    <col min="13066" max="13066" width="9.140625" style="74"/>
    <col min="13067" max="13067" width="11.42578125" style="74" bestFit="1" customWidth="1"/>
    <col min="13068" max="13312" width="9.140625" style="74"/>
    <col min="13313" max="13313" width="6" style="74" customWidth="1"/>
    <col min="13314" max="13314" width="42.7109375" style="74" customWidth="1"/>
    <col min="13315" max="13315" width="8.85546875" style="74" customWidth="1"/>
    <col min="13316" max="13316" width="13.85546875" style="74" customWidth="1"/>
    <col min="13317" max="13317" width="13.7109375" style="74" customWidth="1"/>
    <col min="13318" max="13318" width="16.28515625" style="74" customWidth="1"/>
    <col min="13319" max="13319" width="35.28515625" style="74" customWidth="1"/>
    <col min="13320" max="13320" width="9.140625" style="74"/>
    <col min="13321" max="13321" width="16.85546875" style="74" customWidth="1"/>
    <col min="13322" max="13322" width="9.140625" style="74"/>
    <col min="13323" max="13323" width="11.42578125" style="74" bestFit="1" customWidth="1"/>
    <col min="13324" max="13568" width="9.140625" style="74"/>
    <col min="13569" max="13569" width="6" style="74" customWidth="1"/>
    <col min="13570" max="13570" width="42.7109375" style="74" customWidth="1"/>
    <col min="13571" max="13571" width="8.85546875" style="74" customWidth="1"/>
    <col min="13572" max="13572" width="13.85546875" style="74" customWidth="1"/>
    <col min="13573" max="13573" width="13.7109375" style="74" customWidth="1"/>
    <col min="13574" max="13574" width="16.28515625" style="74" customWidth="1"/>
    <col min="13575" max="13575" width="35.28515625" style="74" customWidth="1"/>
    <col min="13576" max="13576" width="9.140625" style="74"/>
    <col min="13577" max="13577" width="16.85546875" style="74" customWidth="1"/>
    <col min="13578" max="13578" width="9.140625" style="74"/>
    <col min="13579" max="13579" width="11.42578125" style="74" bestFit="1" customWidth="1"/>
    <col min="13580" max="13824" width="9.140625" style="74"/>
    <col min="13825" max="13825" width="6" style="74" customWidth="1"/>
    <col min="13826" max="13826" width="42.7109375" style="74" customWidth="1"/>
    <col min="13827" max="13827" width="8.85546875" style="74" customWidth="1"/>
    <col min="13828" max="13828" width="13.85546875" style="74" customWidth="1"/>
    <col min="13829" max="13829" width="13.7109375" style="74" customWidth="1"/>
    <col min="13830" max="13830" width="16.28515625" style="74" customWidth="1"/>
    <col min="13831" max="13831" width="35.28515625" style="74" customWidth="1"/>
    <col min="13832" max="13832" width="9.140625" style="74"/>
    <col min="13833" max="13833" width="16.85546875" style="74" customWidth="1"/>
    <col min="13834" max="13834" width="9.140625" style="74"/>
    <col min="13835" max="13835" width="11.42578125" style="74" bestFit="1" customWidth="1"/>
    <col min="13836" max="14080" width="9.140625" style="74"/>
    <col min="14081" max="14081" width="6" style="74" customWidth="1"/>
    <col min="14082" max="14082" width="42.7109375" style="74" customWidth="1"/>
    <col min="14083" max="14083" width="8.85546875" style="74" customWidth="1"/>
    <col min="14084" max="14084" width="13.85546875" style="74" customWidth="1"/>
    <col min="14085" max="14085" width="13.7109375" style="74" customWidth="1"/>
    <col min="14086" max="14086" width="16.28515625" style="74" customWidth="1"/>
    <col min="14087" max="14087" width="35.28515625" style="74" customWidth="1"/>
    <col min="14088" max="14088" width="9.140625" style="74"/>
    <col min="14089" max="14089" width="16.85546875" style="74" customWidth="1"/>
    <col min="14090" max="14090" width="9.140625" style="74"/>
    <col min="14091" max="14091" width="11.42578125" style="74" bestFit="1" customWidth="1"/>
    <col min="14092" max="14336" width="9.140625" style="74"/>
    <col min="14337" max="14337" width="6" style="74" customWidth="1"/>
    <col min="14338" max="14338" width="42.7109375" style="74" customWidth="1"/>
    <col min="14339" max="14339" width="8.85546875" style="74" customWidth="1"/>
    <col min="14340" max="14340" width="13.85546875" style="74" customWidth="1"/>
    <col min="14341" max="14341" width="13.7109375" style="74" customWidth="1"/>
    <col min="14342" max="14342" width="16.28515625" style="74" customWidth="1"/>
    <col min="14343" max="14343" width="35.28515625" style="74" customWidth="1"/>
    <col min="14344" max="14344" width="9.140625" style="74"/>
    <col min="14345" max="14345" width="16.85546875" style="74" customWidth="1"/>
    <col min="14346" max="14346" width="9.140625" style="74"/>
    <col min="14347" max="14347" width="11.42578125" style="74" bestFit="1" customWidth="1"/>
    <col min="14348" max="14592" width="9.140625" style="74"/>
    <col min="14593" max="14593" width="6" style="74" customWidth="1"/>
    <col min="14594" max="14594" width="42.7109375" style="74" customWidth="1"/>
    <col min="14595" max="14595" width="8.85546875" style="74" customWidth="1"/>
    <col min="14596" max="14596" width="13.85546875" style="74" customWidth="1"/>
    <col min="14597" max="14597" width="13.7109375" style="74" customWidth="1"/>
    <col min="14598" max="14598" width="16.28515625" style="74" customWidth="1"/>
    <col min="14599" max="14599" width="35.28515625" style="74" customWidth="1"/>
    <col min="14600" max="14600" width="9.140625" style="74"/>
    <col min="14601" max="14601" width="16.85546875" style="74" customWidth="1"/>
    <col min="14602" max="14602" width="9.140625" style="74"/>
    <col min="14603" max="14603" width="11.42578125" style="74" bestFit="1" customWidth="1"/>
    <col min="14604" max="14848" width="9.140625" style="74"/>
    <col min="14849" max="14849" width="6" style="74" customWidth="1"/>
    <col min="14850" max="14850" width="42.7109375" style="74" customWidth="1"/>
    <col min="14851" max="14851" width="8.85546875" style="74" customWidth="1"/>
    <col min="14852" max="14852" width="13.85546875" style="74" customWidth="1"/>
    <col min="14853" max="14853" width="13.7109375" style="74" customWidth="1"/>
    <col min="14854" max="14854" width="16.28515625" style="74" customWidth="1"/>
    <col min="14855" max="14855" width="35.28515625" style="74" customWidth="1"/>
    <col min="14856" max="14856" width="9.140625" style="74"/>
    <col min="14857" max="14857" width="16.85546875" style="74" customWidth="1"/>
    <col min="14858" max="14858" width="9.140625" style="74"/>
    <col min="14859" max="14859" width="11.42578125" style="74" bestFit="1" customWidth="1"/>
    <col min="14860" max="15104" width="9.140625" style="74"/>
    <col min="15105" max="15105" width="6" style="74" customWidth="1"/>
    <col min="15106" max="15106" width="42.7109375" style="74" customWidth="1"/>
    <col min="15107" max="15107" width="8.85546875" style="74" customWidth="1"/>
    <col min="15108" max="15108" width="13.85546875" style="74" customWidth="1"/>
    <col min="15109" max="15109" width="13.7109375" style="74" customWidth="1"/>
    <col min="15110" max="15110" width="16.28515625" style="74" customWidth="1"/>
    <col min="15111" max="15111" width="35.28515625" style="74" customWidth="1"/>
    <col min="15112" max="15112" width="9.140625" style="74"/>
    <col min="15113" max="15113" width="16.85546875" style="74" customWidth="1"/>
    <col min="15114" max="15114" width="9.140625" style="74"/>
    <col min="15115" max="15115" width="11.42578125" style="74" bestFit="1" customWidth="1"/>
    <col min="15116" max="15360" width="9.140625" style="74"/>
    <col min="15361" max="15361" width="6" style="74" customWidth="1"/>
    <col min="15362" max="15362" width="42.7109375" style="74" customWidth="1"/>
    <col min="15363" max="15363" width="8.85546875" style="74" customWidth="1"/>
    <col min="15364" max="15364" width="13.85546875" style="74" customWidth="1"/>
    <col min="15365" max="15365" width="13.7109375" style="74" customWidth="1"/>
    <col min="15366" max="15366" width="16.28515625" style="74" customWidth="1"/>
    <col min="15367" max="15367" width="35.28515625" style="74" customWidth="1"/>
    <col min="15368" max="15368" width="9.140625" style="74"/>
    <col min="15369" max="15369" width="16.85546875" style="74" customWidth="1"/>
    <col min="15370" max="15370" width="9.140625" style="74"/>
    <col min="15371" max="15371" width="11.42578125" style="74" bestFit="1" customWidth="1"/>
    <col min="15372" max="15616" width="9.140625" style="74"/>
    <col min="15617" max="15617" width="6" style="74" customWidth="1"/>
    <col min="15618" max="15618" width="42.7109375" style="74" customWidth="1"/>
    <col min="15619" max="15619" width="8.85546875" style="74" customWidth="1"/>
    <col min="15620" max="15620" width="13.85546875" style="74" customWidth="1"/>
    <col min="15621" max="15621" width="13.7109375" style="74" customWidth="1"/>
    <col min="15622" max="15622" width="16.28515625" style="74" customWidth="1"/>
    <col min="15623" max="15623" width="35.28515625" style="74" customWidth="1"/>
    <col min="15624" max="15624" width="9.140625" style="74"/>
    <col min="15625" max="15625" width="16.85546875" style="74" customWidth="1"/>
    <col min="15626" max="15626" width="9.140625" style="74"/>
    <col min="15627" max="15627" width="11.42578125" style="74" bestFit="1" customWidth="1"/>
    <col min="15628" max="15872" width="9.140625" style="74"/>
    <col min="15873" max="15873" width="6" style="74" customWidth="1"/>
    <col min="15874" max="15874" width="42.7109375" style="74" customWidth="1"/>
    <col min="15875" max="15875" width="8.85546875" style="74" customWidth="1"/>
    <col min="15876" max="15876" width="13.85546875" style="74" customWidth="1"/>
    <col min="15877" max="15877" width="13.7109375" style="74" customWidth="1"/>
    <col min="15878" max="15878" width="16.28515625" style="74" customWidth="1"/>
    <col min="15879" max="15879" width="35.28515625" style="74" customWidth="1"/>
    <col min="15880" max="15880" width="9.140625" style="74"/>
    <col min="15881" max="15881" width="16.85546875" style="74" customWidth="1"/>
    <col min="15882" max="15882" width="9.140625" style="74"/>
    <col min="15883" max="15883" width="11.42578125" style="74" bestFit="1" customWidth="1"/>
    <col min="15884" max="16128" width="9.140625" style="74"/>
    <col min="16129" max="16129" width="6" style="74" customWidth="1"/>
    <col min="16130" max="16130" width="42.7109375" style="74" customWidth="1"/>
    <col min="16131" max="16131" width="8.85546875" style="74" customWidth="1"/>
    <col min="16132" max="16132" width="13.85546875" style="74" customWidth="1"/>
    <col min="16133" max="16133" width="13.7109375" style="74" customWidth="1"/>
    <col min="16134" max="16134" width="16.28515625" style="74" customWidth="1"/>
    <col min="16135" max="16135" width="35.28515625" style="74" customWidth="1"/>
    <col min="16136" max="16136" width="9.140625" style="74"/>
    <col min="16137" max="16137" width="16.85546875" style="74" customWidth="1"/>
    <col min="16138" max="16138" width="9.140625" style="74"/>
    <col min="16139" max="16139" width="11.42578125" style="74" bestFit="1" customWidth="1"/>
    <col min="16140" max="16384" width="9.140625" style="74"/>
  </cols>
  <sheetData>
    <row r="1" spans="1:11" s="1" customFormat="1" ht="16.5" customHeight="1">
      <c r="A1" s="609" t="s">
        <v>0</v>
      </c>
      <c r="B1" s="609"/>
      <c r="C1" s="609"/>
      <c r="D1" s="609"/>
      <c r="E1" s="609"/>
      <c r="F1" s="609"/>
    </row>
    <row r="2" spans="1:11" s="2" customFormat="1" ht="18" customHeight="1">
      <c r="A2" s="610" t="s">
        <v>1</v>
      </c>
      <c r="B2" s="610"/>
      <c r="C2" s="610"/>
      <c r="D2" s="610"/>
      <c r="E2" s="610"/>
      <c r="F2" s="610"/>
    </row>
    <row r="3" spans="1:11" s="1" customFormat="1" ht="13.5" hidden="1">
      <c r="A3" s="3"/>
      <c r="B3" s="4"/>
      <c r="C3" s="5"/>
      <c r="D3" s="4"/>
    </row>
    <row r="4" spans="1:11" s="7" customFormat="1" ht="12.75" customHeight="1">
      <c r="A4" s="6"/>
      <c r="B4" s="6"/>
      <c r="C4" s="6"/>
      <c r="F4" s="8" t="s">
        <v>2</v>
      </c>
    </row>
    <row r="5" spans="1:11" s="10" customFormat="1" ht="12.75" customHeight="1">
      <c r="A5" s="611" t="s">
        <v>3</v>
      </c>
      <c r="B5" s="611" t="s">
        <v>4</v>
      </c>
      <c r="C5" s="611" t="s">
        <v>5</v>
      </c>
      <c r="D5" s="611" t="s">
        <v>6</v>
      </c>
      <c r="E5" s="9" t="s">
        <v>7</v>
      </c>
      <c r="F5" s="9"/>
    </row>
    <row r="6" spans="1:11" s="10" customFormat="1" ht="57.75" customHeight="1">
      <c r="A6" s="612"/>
      <c r="B6" s="612"/>
      <c r="C6" s="612"/>
      <c r="D6" s="612"/>
      <c r="E6" s="11" t="s">
        <v>8</v>
      </c>
      <c r="F6" s="11" t="s">
        <v>9</v>
      </c>
      <c r="G6" s="12"/>
    </row>
    <row r="7" spans="1:11" s="15" customFormat="1" ht="14.25">
      <c r="A7" s="13" t="s">
        <v>10</v>
      </c>
      <c r="B7" s="11">
        <v>2</v>
      </c>
      <c r="C7" s="14">
        <v>3</v>
      </c>
      <c r="D7" s="14">
        <v>4</v>
      </c>
      <c r="E7" s="14">
        <v>5</v>
      </c>
      <c r="F7" s="11">
        <v>6</v>
      </c>
    </row>
    <row r="8" spans="1:11" s="21" customFormat="1" ht="32.25" customHeight="1">
      <c r="A8" s="16">
        <v>1000</v>
      </c>
      <c r="B8" s="17" t="s">
        <v>11</v>
      </c>
      <c r="C8" s="18"/>
      <c r="D8" s="19">
        <f>E8+F8-F124</f>
        <v>3622207.5012999997</v>
      </c>
      <c r="E8" s="19">
        <f>E10+E53+E74</f>
        <v>938014.60700000008</v>
      </c>
      <c r="F8" s="19">
        <f>F53+F74</f>
        <v>2837192.8942999998</v>
      </c>
      <c r="G8" s="20"/>
      <c r="I8" s="20"/>
    </row>
    <row r="9" spans="1:11" s="7" customFormat="1" ht="12.75" customHeight="1">
      <c r="A9" s="22"/>
      <c r="B9" s="22" t="s">
        <v>12</v>
      </c>
      <c r="C9" s="18"/>
      <c r="D9" s="23"/>
      <c r="E9" s="23"/>
      <c r="F9" s="23"/>
    </row>
    <row r="10" spans="1:11" s="7" customFormat="1" ht="15" customHeight="1">
      <c r="A10" s="24">
        <v>1100</v>
      </c>
      <c r="B10" s="25" t="s">
        <v>13</v>
      </c>
      <c r="C10" s="14">
        <v>7100</v>
      </c>
      <c r="D10" s="23">
        <f>E10</f>
        <v>178420.36</v>
      </c>
      <c r="E10" s="26">
        <f>E13+E18+E23+E43+E46</f>
        <v>178420.36</v>
      </c>
      <c r="F10" s="27" t="s">
        <v>14</v>
      </c>
    </row>
    <row r="11" spans="1:11" s="10" customFormat="1" ht="18.75" customHeight="1">
      <c r="A11" s="22"/>
      <c r="B11" s="28" t="s">
        <v>15</v>
      </c>
      <c r="C11" s="29"/>
      <c r="D11" s="23"/>
      <c r="E11" s="23"/>
      <c r="F11" s="30"/>
      <c r="G11" s="31"/>
    </row>
    <row r="12" spans="1:11" s="7" customFormat="1" ht="11.25" customHeight="1">
      <c r="A12" s="22"/>
      <c r="B12" s="28" t="s">
        <v>16</v>
      </c>
      <c r="C12" s="29"/>
      <c r="D12" s="23"/>
      <c r="E12" s="23"/>
      <c r="F12" s="30"/>
    </row>
    <row r="13" spans="1:11" s="10" customFormat="1" ht="14.25" customHeight="1">
      <c r="A13" s="24">
        <v>1110</v>
      </c>
      <c r="B13" s="32" t="s">
        <v>17</v>
      </c>
      <c r="C13" s="14">
        <v>7131</v>
      </c>
      <c r="D13" s="26">
        <f>E13</f>
        <v>47851.118000000002</v>
      </c>
      <c r="E13" s="26">
        <f>E15+E16+E17</f>
        <v>47851.118000000002</v>
      </c>
      <c r="F13" s="27" t="s">
        <v>14</v>
      </c>
    </row>
    <row r="14" spans="1:11" s="7" customFormat="1" ht="13.5" customHeight="1">
      <c r="A14" s="22"/>
      <c r="B14" s="28" t="s">
        <v>16</v>
      </c>
      <c r="C14" s="29"/>
      <c r="D14" s="23"/>
      <c r="E14" s="23"/>
      <c r="F14" s="30"/>
    </row>
    <row r="15" spans="1:11" s="7" customFormat="1" ht="30" customHeight="1">
      <c r="A15" s="33" t="s">
        <v>18</v>
      </c>
      <c r="B15" s="34" t="s">
        <v>19</v>
      </c>
      <c r="C15" s="35"/>
      <c r="D15" s="30">
        <f>E15</f>
        <v>600</v>
      </c>
      <c r="E15" s="36">
        <f>'[1]ekam erams bashx nor'!K11</f>
        <v>600</v>
      </c>
      <c r="F15" s="36" t="s">
        <v>14</v>
      </c>
      <c r="I15" s="37"/>
      <c r="K15" s="38"/>
    </row>
    <row r="16" spans="1:11" s="7" customFormat="1" ht="27.75" customHeight="1">
      <c r="A16" s="33" t="s">
        <v>20</v>
      </c>
      <c r="B16" s="34" t="s">
        <v>21</v>
      </c>
      <c r="C16" s="35"/>
      <c r="D16" s="30">
        <f>E16</f>
        <v>6000</v>
      </c>
      <c r="E16" s="36">
        <f>'[1]ekam erams bashx nor'!K12</f>
        <v>6000</v>
      </c>
      <c r="F16" s="36" t="s">
        <v>14</v>
      </c>
      <c r="I16" s="37"/>
    </row>
    <row r="17" spans="1:6" s="7" customFormat="1" ht="27.75" customHeight="1">
      <c r="A17" s="22" t="s">
        <v>22</v>
      </c>
      <c r="B17" s="34" t="s">
        <v>23</v>
      </c>
      <c r="C17" s="35"/>
      <c r="D17" s="30">
        <f>E17</f>
        <v>41251.118000000002</v>
      </c>
      <c r="E17" s="36">
        <f>'[1]ekam erams bashx nor'!K13</f>
        <v>41251.118000000002</v>
      </c>
      <c r="F17" s="36"/>
    </row>
    <row r="18" spans="1:6" s="10" customFormat="1" ht="14.25" customHeight="1">
      <c r="A18" s="24">
        <v>1120</v>
      </c>
      <c r="B18" s="32" t="s">
        <v>24</v>
      </c>
      <c r="C18" s="14">
        <v>7136</v>
      </c>
      <c r="D18" s="26">
        <f>E18</f>
        <v>110519.242</v>
      </c>
      <c r="E18" s="39">
        <f>E20</f>
        <v>110519.242</v>
      </c>
      <c r="F18" s="27" t="s">
        <v>14</v>
      </c>
    </row>
    <row r="19" spans="1:6" s="7" customFormat="1" ht="14.25" customHeight="1">
      <c r="A19" s="22"/>
      <c r="B19" s="28" t="s">
        <v>16</v>
      </c>
      <c r="C19" s="29"/>
      <c r="D19" s="23"/>
      <c r="E19" s="23"/>
      <c r="F19" s="30"/>
    </row>
    <row r="20" spans="1:6" s="7" customFormat="1" ht="19.5" customHeight="1">
      <c r="A20" s="33" t="s">
        <v>25</v>
      </c>
      <c r="B20" s="34" t="s">
        <v>26</v>
      </c>
      <c r="C20" s="35"/>
      <c r="D20" s="30">
        <f>E20</f>
        <v>110519.242</v>
      </c>
      <c r="E20" s="40">
        <f>'[1]ekam erams bashx nor'!K25</f>
        <v>110519.242</v>
      </c>
      <c r="F20" s="36" t="s">
        <v>14</v>
      </c>
    </row>
    <row r="21" spans="1:6" s="10" customFormat="1" ht="42" customHeight="1">
      <c r="A21" s="24">
        <v>1130</v>
      </c>
      <c r="B21" s="32" t="s">
        <v>27</v>
      </c>
      <c r="C21" s="14">
        <v>7145</v>
      </c>
      <c r="D21" s="26">
        <f>E21</f>
        <v>12050</v>
      </c>
      <c r="E21" s="26">
        <f>E23</f>
        <v>12050</v>
      </c>
      <c r="F21" s="27" t="s">
        <v>14</v>
      </c>
    </row>
    <row r="22" spans="1:6" s="7" customFormat="1" ht="12.75" customHeight="1">
      <c r="A22" s="22"/>
      <c r="B22" s="28" t="s">
        <v>16</v>
      </c>
      <c r="C22" s="29"/>
      <c r="D22" s="23"/>
      <c r="E22" s="23"/>
      <c r="F22" s="30"/>
    </row>
    <row r="23" spans="1:6" s="7" customFormat="1" ht="84" customHeight="1">
      <c r="A23" s="33" t="s">
        <v>28</v>
      </c>
      <c r="B23" s="41" t="s">
        <v>29</v>
      </c>
      <c r="C23" s="35">
        <v>71452</v>
      </c>
      <c r="D23" s="30">
        <f>E23</f>
        <v>12050</v>
      </c>
      <c r="E23" s="36">
        <f>SUM(E24:E42)</f>
        <v>12050</v>
      </c>
      <c r="F23" s="36" t="s">
        <v>14</v>
      </c>
    </row>
    <row r="24" spans="1:6" s="7" customFormat="1" ht="53.25" customHeight="1">
      <c r="A24" s="42">
        <v>11301</v>
      </c>
      <c r="B24" s="43" t="s">
        <v>30</v>
      </c>
      <c r="C24" s="35"/>
      <c r="D24" s="36">
        <f>E24</f>
        <v>1350</v>
      </c>
      <c r="E24" s="36">
        <f>'[1]ekam erams bashx nor'!K38</f>
        <v>1350</v>
      </c>
      <c r="F24" s="36" t="s">
        <v>14</v>
      </c>
    </row>
    <row r="25" spans="1:6" s="7" customFormat="1" ht="60.75" customHeight="1">
      <c r="A25" s="42">
        <v>11302</v>
      </c>
      <c r="B25" s="43" t="s">
        <v>31</v>
      </c>
      <c r="C25" s="29"/>
      <c r="D25" s="36"/>
      <c r="E25" s="36">
        <f>'[1]ekam erams bashx nor'!K39</f>
        <v>0</v>
      </c>
      <c r="F25" s="36"/>
    </row>
    <row r="26" spans="1:6" s="7" customFormat="1" ht="40.5" customHeight="1">
      <c r="A26" s="42">
        <v>11303</v>
      </c>
      <c r="B26" s="43" t="s">
        <v>32</v>
      </c>
      <c r="C26" s="35"/>
      <c r="D26" s="36">
        <f>E26</f>
        <v>100</v>
      </c>
      <c r="E26" s="36">
        <f>'[1]ekam erams bashx nor'!K40</f>
        <v>100</v>
      </c>
      <c r="F26" s="36"/>
    </row>
    <row r="27" spans="1:6" s="7" customFormat="1" ht="94.5" customHeight="1">
      <c r="A27" s="42">
        <v>11304</v>
      </c>
      <c r="B27" s="43" t="s">
        <v>33</v>
      </c>
      <c r="C27" s="35"/>
      <c r="D27" s="36">
        <f>E27</f>
        <v>1900</v>
      </c>
      <c r="E27" s="36">
        <f>'[1]ekam erams bashx nor'!K41</f>
        <v>1900</v>
      </c>
      <c r="F27" s="36"/>
    </row>
    <row r="28" spans="1:6" s="7" customFormat="1" ht="84.75" customHeight="1">
      <c r="A28" s="42">
        <v>11305</v>
      </c>
      <c r="B28" s="43" t="s">
        <v>34</v>
      </c>
      <c r="C28" s="35"/>
      <c r="D28" s="36"/>
      <c r="E28" s="36"/>
      <c r="F28" s="36" t="s">
        <v>14</v>
      </c>
    </row>
    <row r="29" spans="1:6" s="7" customFormat="1" ht="42" customHeight="1">
      <c r="A29" s="42">
        <v>11306</v>
      </c>
      <c r="B29" s="43" t="s">
        <v>35</v>
      </c>
      <c r="C29" s="35"/>
      <c r="D29" s="36">
        <f>E29</f>
        <v>100</v>
      </c>
      <c r="E29" s="36">
        <f>'[1]ekam erams bashx nor'!K43</f>
        <v>100</v>
      </c>
      <c r="F29" s="36" t="s">
        <v>14</v>
      </c>
    </row>
    <row r="30" spans="1:6" s="7" customFormat="1" ht="43.5" customHeight="1">
      <c r="A30" s="42">
        <v>11307</v>
      </c>
      <c r="B30" s="43" t="s">
        <v>36</v>
      </c>
      <c r="C30" s="35"/>
      <c r="D30" s="36">
        <f>E30</f>
        <v>5500</v>
      </c>
      <c r="E30" s="36">
        <f>'[1]ekam erams bashx nor'!K44</f>
        <v>5500</v>
      </c>
      <c r="F30" s="36" t="s">
        <v>14</v>
      </c>
    </row>
    <row r="31" spans="1:6" s="7" customFormat="1" ht="73.5" customHeight="1">
      <c r="A31" s="42">
        <v>11308</v>
      </c>
      <c r="B31" s="43" t="s">
        <v>37</v>
      </c>
      <c r="C31" s="35"/>
      <c r="D31" s="36">
        <f>E31</f>
        <v>180</v>
      </c>
      <c r="E31" s="36">
        <f>'[1]ekam erams bashx nor'!K45</f>
        <v>180</v>
      </c>
      <c r="F31" s="36" t="s">
        <v>14</v>
      </c>
    </row>
    <row r="32" spans="1:6" s="7" customFormat="1" ht="73.5" customHeight="1">
      <c r="A32" s="42">
        <v>11309</v>
      </c>
      <c r="B32" s="43" t="s">
        <v>38</v>
      </c>
      <c r="C32" s="35"/>
      <c r="D32" s="36">
        <f>E32</f>
        <v>150</v>
      </c>
      <c r="E32" s="36">
        <f>'[1]ekam erams bashx nor'!K46</f>
        <v>150</v>
      </c>
      <c r="F32" s="36" t="s">
        <v>14</v>
      </c>
    </row>
    <row r="33" spans="1:6" s="7" customFormat="1" ht="48" customHeight="1">
      <c r="A33" s="42">
        <v>11310</v>
      </c>
      <c r="B33" s="43" t="s">
        <v>39</v>
      </c>
      <c r="C33" s="35"/>
      <c r="D33" s="36">
        <f>E33</f>
        <v>550</v>
      </c>
      <c r="E33" s="36">
        <f>'[1]ekam erams bashx nor'!K47</f>
        <v>550</v>
      </c>
      <c r="F33" s="36" t="s">
        <v>14</v>
      </c>
    </row>
    <row r="34" spans="1:6" s="7" customFormat="1" ht="39.75" customHeight="1">
      <c r="A34" s="42">
        <v>11311</v>
      </c>
      <c r="B34" s="43" t="s">
        <v>40</v>
      </c>
      <c r="C34" s="35"/>
      <c r="D34" s="36"/>
      <c r="E34" s="36"/>
      <c r="F34" s="36" t="s">
        <v>14</v>
      </c>
    </row>
    <row r="35" spans="1:6" s="7" customFormat="1" ht="107.25" customHeight="1">
      <c r="A35" s="42">
        <v>11312</v>
      </c>
      <c r="B35" s="43" t="s">
        <v>41</v>
      </c>
      <c r="C35" s="35"/>
      <c r="D35" s="36">
        <f>E35</f>
        <v>1320</v>
      </c>
      <c r="E35" s="36">
        <f>'[1]ekam erams bashx nor'!K49</f>
        <v>1320</v>
      </c>
      <c r="F35" s="36" t="s">
        <v>14</v>
      </c>
    </row>
    <row r="36" spans="1:6" s="7" customFormat="1" ht="79.5" customHeight="1">
      <c r="A36" s="42">
        <v>11313</v>
      </c>
      <c r="B36" s="43" t="s">
        <v>42</v>
      </c>
      <c r="C36" s="35"/>
      <c r="D36" s="36"/>
      <c r="E36" s="36"/>
      <c r="F36" s="36" t="s">
        <v>14</v>
      </c>
    </row>
    <row r="37" spans="1:6" s="10" customFormat="1" ht="57.75" customHeight="1">
      <c r="A37" s="42">
        <v>11314</v>
      </c>
      <c r="B37" s="43" t="s">
        <v>43</v>
      </c>
      <c r="C37" s="35"/>
      <c r="D37" s="36">
        <f>E37</f>
        <v>150</v>
      </c>
      <c r="E37" s="36">
        <f>'[1]ekam erams bashx nor'!K51</f>
        <v>150</v>
      </c>
      <c r="F37" s="36" t="s">
        <v>14</v>
      </c>
    </row>
    <row r="38" spans="1:6" s="7" customFormat="1" ht="59.25" customHeight="1">
      <c r="A38" s="42">
        <v>11315</v>
      </c>
      <c r="B38" s="43" t="s">
        <v>44</v>
      </c>
      <c r="C38" s="35"/>
      <c r="D38" s="36"/>
      <c r="E38" s="36"/>
      <c r="F38" s="36" t="s">
        <v>14</v>
      </c>
    </row>
    <row r="39" spans="1:6" s="7" customFormat="1" ht="39.75" customHeight="1">
      <c r="A39" s="42">
        <v>11316</v>
      </c>
      <c r="B39" s="43" t="s">
        <v>45</v>
      </c>
      <c r="C39" s="35"/>
      <c r="D39" s="36"/>
      <c r="E39" s="36"/>
      <c r="F39" s="36" t="s">
        <v>14</v>
      </c>
    </row>
    <row r="40" spans="1:6" s="7" customFormat="1" ht="43.5" customHeight="1">
      <c r="A40" s="42">
        <v>11317</v>
      </c>
      <c r="B40" s="43" t="s">
        <v>46</v>
      </c>
      <c r="C40" s="35"/>
      <c r="D40" s="36"/>
      <c r="E40" s="36"/>
      <c r="F40" s="36" t="s">
        <v>14</v>
      </c>
    </row>
    <row r="41" spans="1:6" s="7" customFormat="1" ht="45" customHeight="1">
      <c r="A41" s="42">
        <v>11318</v>
      </c>
      <c r="B41" s="43" t="s">
        <v>47</v>
      </c>
      <c r="C41" s="35"/>
      <c r="D41" s="36"/>
      <c r="E41" s="36"/>
      <c r="F41" s="36" t="s">
        <v>14</v>
      </c>
    </row>
    <row r="42" spans="1:6" s="7" customFormat="1" ht="27.75" customHeight="1">
      <c r="A42" s="42">
        <v>11319</v>
      </c>
      <c r="B42" s="43" t="s">
        <v>48</v>
      </c>
      <c r="C42" s="35"/>
      <c r="D42" s="36">
        <f t="shared" ref="D42:D47" si="0">E42</f>
        <v>750</v>
      </c>
      <c r="E42" s="36">
        <f>'[1]ekam erams bashx nor'!K56</f>
        <v>750</v>
      </c>
      <c r="F42" s="36" t="s">
        <v>14</v>
      </c>
    </row>
    <row r="43" spans="1:6" s="7" customFormat="1" ht="44.25" customHeight="1">
      <c r="A43" s="22" t="s">
        <v>49</v>
      </c>
      <c r="B43" s="44" t="s">
        <v>50</v>
      </c>
      <c r="C43" s="14">
        <v>7146</v>
      </c>
      <c r="D43" s="45">
        <f t="shared" si="0"/>
        <v>8000</v>
      </c>
      <c r="E43" s="27">
        <f>E44+E45</f>
        <v>8000</v>
      </c>
      <c r="F43" s="27" t="s">
        <v>14</v>
      </c>
    </row>
    <row r="44" spans="1:6" s="7" customFormat="1" ht="96" customHeight="1">
      <c r="A44" s="22" t="s">
        <v>51</v>
      </c>
      <c r="B44" s="28" t="s">
        <v>52</v>
      </c>
      <c r="C44" s="35"/>
      <c r="D44" s="36">
        <f t="shared" si="0"/>
        <v>3000</v>
      </c>
      <c r="E44" s="36">
        <f>'[1]ekam erams bashx nor'!K58</f>
        <v>3000</v>
      </c>
      <c r="F44" s="36" t="s">
        <v>14</v>
      </c>
    </row>
    <row r="45" spans="1:6" s="7" customFormat="1" ht="93" customHeight="1">
      <c r="A45" s="22" t="s">
        <v>53</v>
      </c>
      <c r="B45" s="46" t="s">
        <v>54</v>
      </c>
      <c r="C45" s="35"/>
      <c r="D45" s="36">
        <f t="shared" si="0"/>
        <v>5000</v>
      </c>
      <c r="E45" s="36">
        <f>'[1]ekam erams bashx nor'!K59</f>
        <v>5000</v>
      </c>
      <c r="F45" s="36" t="s">
        <v>14</v>
      </c>
    </row>
    <row r="46" spans="1:6" s="7" customFormat="1" ht="31.5" hidden="1" customHeight="1">
      <c r="A46" s="24">
        <v>1150</v>
      </c>
      <c r="B46" s="32" t="s">
        <v>55</v>
      </c>
      <c r="C46" s="14">
        <v>7161</v>
      </c>
      <c r="D46" s="26">
        <f t="shared" si="0"/>
        <v>0</v>
      </c>
      <c r="E46" s="26">
        <f>E47+E52</f>
        <v>0</v>
      </c>
      <c r="F46" s="27" t="s">
        <v>14</v>
      </c>
    </row>
    <row r="47" spans="1:6" s="7" customFormat="1" ht="54" hidden="1" customHeight="1">
      <c r="A47" s="22" t="s">
        <v>56</v>
      </c>
      <c r="B47" s="34" t="s">
        <v>57</v>
      </c>
      <c r="C47" s="35"/>
      <c r="D47" s="30">
        <f t="shared" si="0"/>
        <v>0</v>
      </c>
      <c r="E47" s="36">
        <f>E49+E50+E51</f>
        <v>0</v>
      </c>
      <c r="F47" s="36" t="s">
        <v>14</v>
      </c>
    </row>
    <row r="48" spans="1:6" s="10" customFormat="1" ht="13.5" hidden="1" customHeight="1">
      <c r="A48" s="33"/>
      <c r="B48" s="34"/>
      <c r="C48" s="29"/>
      <c r="D48" s="23"/>
      <c r="E48" s="36"/>
      <c r="F48" s="36"/>
    </row>
    <row r="49" spans="1:6" s="7" customFormat="1" ht="15" hidden="1" customHeight="1">
      <c r="A49" s="47" t="s">
        <v>58</v>
      </c>
      <c r="B49" s="48" t="s">
        <v>59</v>
      </c>
      <c r="C49" s="35"/>
      <c r="D49" s="36"/>
      <c r="E49" s="36"/>
      <c r="F49" s="36" t="s">
        <v>14</v>
      </c>
    </row>
    <row r="50" spans="1:6" s="10" customFormat="1" ht="13.5" hidden="1" customHeight="1">
      <c r="A50" s="47" t="s">
        <v>60</v>
      </c>
      <c r="B50" s="48" t="s">
        <v>61</v>
      </c>
      <c r="C50" s="35"/>
      <c r="D50" s="36"/>
      <c r="E50" s="36"/>
      <c r="F50" s="36" t="s">
        <v>14</v>
      </c>
    </row>
    <row r="51" spans="1:6" s="7" customFormat="1" ht="33.75" hidden="1" customHeight="1">
      <c r="A51" s="47" t="s">
        <v>62</v>
      </c>
      <c r="B51" s="43" t="s">
        <v>63</v>
      </c>
      <c r="C51" s="35"/>
      <c r="D51" s="36"/>
      <c r="E51" s="36"/>
      <c r="F51" s="36" t="s">
        <v>14</v>
      </c>
    </row>
    <row r="52" spans="1:6" s="7" customFormat="1" ht="78.75" hidden="1" customHeight="1">
      <c r="A52" s="49" t="s">
        <v>64</v>
      </c>
      <c r="B52" s="50" t="s">
        <v>65</v>
      </c>
      <c r="C52" s="51"/>
      <c r="D52" s="52"/>
      <c r="E52" s="52"/>
      <c r="F52" s="52" t="s">
        <v>14</v>
      </c>
    </row>
    <row r="53" spans="1:6" s="10" customFormat="1" ht="15" customHeight="1">
      <c r="A53" s="24">
        <v>1200</v>
      </c>
      <c r="B53" s="25" t="s">
        <v>66</v>
      </c>
      <c r="C53" s="14">
        <v>7300</v>
      </c>
      <c r="D53" s="26">
        <f>E53+F53</f>
        <v>2370080.2000000002</v>
      </c>
      <c r="E53" s="26">
        <f>E56+E60+E64</f>
        <v>648965.30000000005</v>
      </c>
      <c r="F53" s="53">
        <f>F58+F62+F71</f>
        <v>1721114.9</v>
      </c>
    </row>
    <row r="54" spans="1:6" s="10" customFormat="1" ht="29.25" customHeight="1">
      <c r="A54" s="22"/>
      <c r="B54" s="28" t="s">
        <v>67</v>
      </c>
      <c r="C54" s="29"/>
      <c r="D54" s="23"/>
      <c r="E54" s="23"/>
      <c r="F54" s="30"/>
    </row>
    <row r="55" spans="1:6" s="7" customFormat="1" ht="12" customHeight="1">
      <c r="A55" s="22"/>
      <c r="B55" s="28" t="s">
        <v>16</v>
      </c>
      <c r="C55" s="29"/>
      <c r="D55" s="23"/>
      <c r="E55" s="23"/>
      <c r="F55" s="30"/>
    </row>
    <row r="56" spans="1:6" s="10" customFormat="1" ht="42.75" customHeight="1">
      <c r="A56" s="24">
        <v>1210</v>
      </c>
      <c r="B56" s="32" t="s">
        <v>68</v>
      </c>
      <c r="C56" s="14">
        <v>7311</v>
      </c>
      <c r="D56" s="26">
        <f>E56</f>
        <v>0</v>
      </c>
      <c r="E56" s="26">
        <f>E57</f>
        <v>0</v>
      </c>
      <c r="F56" s="27" t="s">
        <v>14</v>
      </c>
    </row>
    <row r="57" spans="1:6" s="10" customFormat="1" ht="66" customHeight="1">
      <c r="A57" s="33" t="s">
        <v>69</v>
      </c>
      <c r="B57" s="34" t="s">
        <v>70</v>
      </c>
      <c r="C57" s="54"/>
      <c r="D57" s="30"/>
      <c r="E57" s="30"/>
      <c r="F57" s="36" t="s">
        <v>14</v>
      </c>
    </row>
    <row r="58" spans="1:6" s="7" customFormat="1" ht="45" customHeight="1">
      <c r="A58" s="55" t="s">
        <v>71</v>
      </c>
      <c r="B58" s="32" t="s">
        <v>72</v>
      </c>
      <c r="C58" s="56">
        <v>7312</v>
      </c>
      <c r="D58" s="45">
        <f>F58</f>
        <v>0</v>
      </c>
      <c r="E58" s="27" t="s">
        <v>14</v>
      </c>
      <c r="F58" s="36">
        <f>F59</f>
        <v>0</v>
      </c>
    </row>
    <row r="59" spans="1:6" s="7" customFormat="1" ht="66" customHeight="1">
      <c r="A59" s="22" t="s">
        <v>73</v>
      </c>
      <c r="B59" s="34" t="s">
        <v>74</v>
      </c>
      <c r="C59" s="54"/>
      <c r="D59" s="30"/>
      <c r="E59" s="36" t="s">
        <v>14</v>
      </c>
      <c r="F59" s="36"/>
    </row>
    <row r="60" spans="1:6" s="7" customFormat="1" ht="43.5" customHeight="1">
      <c r="A60" s="55" t="s">
        <v>75</v>
      </c>
      <c r="B60" s="32" t="s">
        <v>76</v>
      </c>
      <c r="C60" s="56">
        <v>7321</v>
      </c>
      <c r="D60" s="45">
        <f>E60</f>
        <v>0</v>
      </c>
      <c r="E60" s="27">
        <f>E61</f>
        <v>0</v>
      </c>
      <c r="F60" s="27" t="s">
        <v>14</v>
      </c>
    </row>
    <row r="61" spans="1:6" s="7" customFormat="1" ht="56.25" customHeight="1">
      <c r="A61" s="33" t="s">
        <v>77</v>
      </c>
      <c r="B61" s="34" t="s">
        <v>78</v>
      </c>
      <c r="C61" s="54"/>
      <c r="D61" s="30"/>
      <c r="E61" s="36"/>
      <c r="F61" s="36" t="s">
        <v>14</v>
      </c>
    </row>
    <row r="62" spans="1:6" s="7" customFormat="1" ht="42" customHeight="1">
      <c r="A62" s="55" t="s">
        <v>79</v>
      </c>
      <c r="B62" s="32" t="s">
        <v>80</v>
      </c>
      <c r="C62" s="56">
        <v>7322</v>
      </c>
      <c r="D62" s="45">
        <f>F62</f>
        <v>103849</v>
      </c>
      <c r="E62" s="27" t="s">
        <v>14</v>
      </c>
      <c r="F62" s="36">
        <f>F63</f>
        <v>103849</v>
      </c>
    </row>
    <row r="63" spans="1:6" s="7" customFormat="1" ht="57.75" customHeight="1">
      <c r="A63" s="33" t="s">
        <v>81</v>
      </c>
      <c r="B63" s="34" t="s">
        <v>82</v>
      </c>
      <c r="C63" s="54"/>
      <c r="D63" s="45">
        <f>F63</f>
        <v>103849</v>
      </c>
      <c r="E63" s="36" t="s">
        <v>14</v>
      </c>
      <c r="F63" s="57">
        <f>'[1]ekam erams bashx nor'!O74</f>
        <v>103849</v>
      </c>
    </row>
    <row r="64" spans="1:6" s="7" customFormat="1" ht="55.5" customHeight="1">
      <c r="A64" s="24">
        <v>1250</v>
      </c>
      <c r="B64" s="32" t="s">
        <v>83</v>
      </c>
      <c r="C64" s="14">
        <v>7331</v>
      </c>
      <c r="D64" s="26">
        <f>E64</f>
        <v>648965.30000000005</v>
      </c>
      <c r="E64" s="26">
        <f>E65+E66+E69+E70+E67</f>
        <v>648965.30000000005</v>
      </c>
      <c r="F64" s="27" t="s">
        <v>14</v>
      </c>
    </row>
    <row r="65" spans="1:6" s="7" customFormat="1" ht="39" customHeight="1">
      <c r="A65" s="33" t="s">
        <v>84</v>
      </c>
      <c r="B65" s="34" t="s">
        <v>85</v>
      </c>
      <c r="C65" s="35"/>
      <c r="D65" s="30">
        <f>E65</f>
        <v>641014.9</v>
      </c>
      <c r="E65" s="36">
        <f>'[1]ekam erams bashx nor'!K76</f>
        <v>641014.9</v>
      </c>
      <c r="F65" s="36" t="s">
        <v>14</v>
      </c>
    </row>
    <row r="66" spans="1:6" s="7" customFormat="1" ht="27.75" customHeight="1">
      <c r="A66" s="33" t="s">
        <v>86</v>
      </c>
      <c r="B66" s="34" t="s">
        <v>87</v>
      </c>
      <c r="C66" s="54"/>
      <c r="D66" s="30">
        <f>E66</f>
        <v>4900</v>
      </c>
      <c r="E66" s="36">
        <f>'[1]ekam erams bashx nor'!K79</f>
        <v>4900</v>
      </c>
      <c r="F66" s="36" t="s">
        <v>14</v>
      </c>
    </row>
    <row r="67" spans="1:6" s="7" customFormat="1" ht="55.5" customHeight="1">
      <c r="A67" s="33" t="s">
        <v>88</v>
      </c>
      <c r="B67" s="58" t="s">
        <v>89</v>
      </c>
      <c r="C67" s="35"/>
      <c r="D67" s="30"/>
      <c r="E67" s="36">
        <f>'[1]ekam erams bashx nor'!K78</f>
        <v>0</v>
      </c>
      <c r="F67" s="36" t="s">
        <v>14</v>
      </c>
    </row>
    <row r="68" spans="1:6" s="7" customFormat="1" ht="33" customHeight="1">
      <c r="A68" s="33" t="s">
        <v>90</v>
      </c>
      <c r="B68" s="58" t="s">
        <v>91</v>
      </c>
      <c r="C68" s="35"/>
      <c r="D68" s="30">
        <f>E68</f>
        <v>0</v>
      </c>
      <c r="E68" s="36"/>
      <c r="F68" s="36" t="s">
        <v>14</v>
      </c>
    </row>
    <row r="69" spans="1:6" s="7" customFormat="1" ht="42.75" customHeight="1">
      <c r="A69" s="33" t="s">
        <v>92</v>
      </c>
      <c r="B69" s="34" t="s">
        <v>93</v>
      </c>
      <c r="C69" s="54"/>
      <c r="D69" s="30">
        <f>E69</f>
        <v>3050.4</v>
      </c>
      <c r="E69" s="52">
        <f>'[1]ekam erams bashx nor'!K80</f>
        <v>3050.4</v>
      </c>
      <c r="F69" s="36" t="s">
        <v>14</v>
      </c>
    </row>
    <row r="70" spans="1:6" s="7" customFormat="1" ht="40.5" customHeight="1">
      <c r="A70" s="33" t="s">
        <v>94</v>
      </c>
      <c r="B70" s="34" t="s">
        <v>95</v>
      </c>
      <c r="C70" s="54"/>
      <c r="D70" s="30"/>
      <c r="E70" s="36"/>
      <c r="F70" s="36" t="s">
        <v>14</v>
      </c>
    </row>
    <row r="71" spans="1:6" s="10" customFormat="1" ht="43.5" customHeight="1">
      <c r="A71" s="24">
        <v>1260</v>
      </c>
      <c r="B71" s="32" t="s">
        <v>96</v>
      </c>
      <c r="C71" s="14">
        <v>7332</v>
      </c>
      <c r="D71" s="59">
        <f>F71</f>
        <v>1617265.9</v>
      </c>
      <c r="E71" s="27" t="s">
        <v>14</v>
      </c>
      <c r="F71" s="53">
        <f>F72+F73</f>
        <v>1617265.9</v>
      </c>
    </row>
    <row r="72" spans="1:6" s="10" customFormat="1" ht="38.25" customHeight="1">
      <c r="A72" s="33" t="s">
        <v>97</v>
      </c>
      <c r="B72" s="34" t="s">
        <v>98</v>
      </c>
      <c r="C72" s="54"/>
      <c r="D72" s="59">
        <f>F72</f>
        <v>1617265.9</v>
      </c>
      <c r="E72" s="36" t="s">
        <v>14</v>
      </c>
      <c r="F72" s="57">
        <f>'[1]ekam erams bashx nor'!O83</f>
        <v>1617265.9</v>
      </c>
    </row>
    <row r="73" spans="1:6" s="7" customFormat="1" ht="39" customHeight="1">
      <c r="A73" s="33" t="s">
        <v>99</v>
      </c>
      <c r="B73" s="34" t="s">
        <v>100</v>
      </c>
      <c r="C73" s="54"/>
      <c r="D73" s="30"/>
      <c r="E73" s="36" t="s">
        <v>14</v>
      </c>
      <c r="F73" s="36"/>
    </row>
    <row r="74" spans="1:6" s="7" customFormat="1" ht="15.75" customHeight="1">
      <c r="A74" s="24">
        <v>1300</v>
      </c>
      <c r="B74" s="32" t="s">
        <v>101</v>
      </c>
      <c r="C74" s="14">
        <v>7400</v>
      </c>
      <c r="D74" s="59">
        <f>E74+F74-F124</f>
        <v>1073706.9412999998</v>
      </c>
      <c r="E74" s="60">
        <f>E78+E80+E85+E89+E113+E116+E122</f>
        <v>110628.94699999999</v>
      </c>
      <c r="F74" s="59">
        <f>F122+F119+F76</f>
        <v>1116077.9942999999</v>
      </c>
    </row>
    <row r="75" spans="1:6" s="7" customFormat="1" ht="25.5" customHeight="1">
      <c r="A75" s="22"/>
      <c r="B75" s="28" t="s">
        <v>102</v>
      </c>
      <c r="C75" s="29"/>
      <c r="D75" s="23"/>
      <c r="E75" s="23"/>
      <c r="F75" s="30"/>
    </row>
    <row r="76" spans="1:6" s="7" customFormat="1" ht="28.5" customHeight="1">
      <c r="A76" s="24">
        <v>1310</v>
      </c>
      <c r="B76" s="32" t="s">
        <v>103</v>
      </c>
      <c r="C76" s="14">
        <v>7411</v>
      </c>
      <c r="D76" s="26">
        <f>F76</f>
        <v>0</v>
      </c>
      <c r="E76" s="27" t="s">
        <v>14</v>
      </c>
      <c r="F76" s="27">
        <f>F77</f>
        <v>0</v>
      </c>
    </row>
    <row r="77" spans="1:6" s="10" customFormat="1" ht="37.5" customHeight="1">
      <c r="A77" s="33" t="s">
        <v>104</v>
      </c>
      <c r="B77" s="43" t="s">
        <v>105</v>
      </c>
      <c r="C77" s="54"/>
      <c r="D77" s="30"/>
      <c r="E77" s="36" t="s">
        <v>14</v>
      </c>
      <c r="F77" s="36"/>
    </row>
    <row r="78" spans="1:6" s="7" customFormat="1" ht="27" customHeight="1">
      <c r="A78" s="24">
        <v>1320</v>
      </c>
      <c r="B78" s="32" t="s">
        <v>106</v>
      </c>
      <c r="C78" s="14">
        <v>7412</v>
      </c>
      <c r="D78" s="26">
        <f>E78</f>
        <v>0</v>
      </c>
      <c r="E78" s="26">
        <f>E79</f>
        <v>0</v>
      </c>
      <c r="F78" s="27" t="s">
        <v>14</v>
      </c>
    </row>
    <row r="79" spans="1:6" s="10" customFormat="1" ht="38.25" customHeight="1">
      <c r="A79" s="33" t="s">
        <v>107</v>
      </c>
      <c r="B79" s="34" t="s">
        <v>108</v>
      </c>
      <c r="C79" s="54"/>
      <c r="D79" s="30"/>
      <c r="E79" s="36"/>
      <c r="F79" s="36" t="s">
        <v>14</v>
      </c>
    </row>
    <row r="80" spans="1:6" s="7" customFormat="1" ht="33" customHeight="1">
      <c r="A80" s="24">
        <v>1330</v>
      </c>
      <c r="B80" s="32" t="s">
        <v>109</v>
      </c>
      <c r="C80" s="14">
        <v>7415</v>
      </c>
      <c r="D80" s="26">
        <f t="shared" ref="D80:D85" si="1">E80</f>
        <v>14963.9</v>
      </c>
      <c r="E80" s="26">
        <f>E81+E82+E83+E84</f>
        <v>14963.9</v>
      </c>
      <c r="F80" s="27" t="s">
        <v>14</v>
      </c>
    </row>
    <row r="81" spans="1:6" s="10" customFormat="1" ht="27" customHeight="1">
      <c r="A81" s="33" t="s">
        <v>110</v>
      </c>
      <c r="B81" s="34" t="s">
        <v>111</v>
      </c>
      <c r="C81" s="54"/>
      <c r="D81" s="30">
        <f t="shared" si="1"/>
        <v>11313.9</v>
      </c>
      <c r="E81" s="36">
        <f>'[1]ekam erams bashx nor'!K91</f>
        <v>11313.9</v>
      </c>
      <c r="F81" s="36" t="s">
        <v>14</v>
      </c>
    </row>
    <row r="82" spans="1:6" s="7" customFormat="1" ht="42.75" customHeight="1">
      <c r="A82" s="33" t="s">
        <v>112</v>
      </c>
      <c r="B82" s="34" t="s">
        <v>113</v>
      </c>
      <c r="C82" s="54"/>
      <c r="D82" s="30">
        <f t="shared" si="1"/>
        <v>0</v>
      </c>
      <c r="E82" s="36">
        <f>'[1]ekam. erams. bashx'!K109</f>
        <v>0</v>
      </c>
      <c r="F82" s="36" t="s">
        <v>14</v>
      </c>
    </row>
    <row r="83" spans="1:6" s="10" customFormat="1" ht="54" customHeight="1">
      <c r="A83" s="33" t="s">
        <v>114</v>
      </c>
      <c r="B83" s="34" t="s">
        <v>115</v>
      </c>
      <c r="C83" s="54"/>
      <c r="D83" s="30">
        <f t="shared" si="1"/>
        <v>2500</v>
      </c>
      <c r="E83" s="36">
        <f>'[1]ekam erams bashx nor'!K93</f>
        <v>2500</v>
      </c>
      <c r="F83" s="36" t="s">
        <v>14</v>
      </c>
    </row>
    <row r="84" spans="1:6" s="7" customFormat="1" ht="24" customHeight="1">
      <c r="A84" s="22" t="s">
        <v>116</v>
      </c>
      <c r="B84" s="34" t="s">
        <v>117</v>
      </c>
      <c r="C84" s="54"/>
      <c r="D84" s="30">
        <f t="shared" si="1"/>
        <v>1150</v>
      </c>
      <c r="E84" s="36">
        <f>'[1]ekam erams bashx nor'!K94</f>
        <v>1150</v>
      </c>
      <c r="F84" s="36" t="s">
        <v>14</v>
      </c>
    </row>
    <row r="85" spans="1:6" s="7" customFormat="1" ht="57" customHeight="1">
      <c r="A85" s="24">
        <v>1340</v>
      </c>
      <c r="B85" s="32" t="s">
        <v>118</v>
      </c>
      <c r="C85" s="14">
        <v>7421</v>
      </c>
      <c r="D85" s="26">
        <f t="shared" si="1"/>
        <v>3399</v>
      </c>
      <c r="E85" s="26">
        <f>E86+E87+E88</f>
        <v>3399</v>
      </c>
      <c r="F85" s="27" t="s">
        <v>14</v>
      </c>
    </row>
    <row r="86" spans="1:6" s="7" customFormat="1" ht="90.75" customHeight="1">
      <c r="A86" s="33" t="s">
        <v>119</v>
      </c>
      <c r="B86" s="34" t="s">
        <v>120</v>
      </c>
      <c r="C86" s="54"/>
      <c r="D86" s="30"/>
      <c r="E86" s="36"/>
      <c r="F86" s="36" t="s">
        <v>14</v>
      </c>
    </row>
    <row r="87" spans="1:6" s="7" customFormat="1" ht="57" customHeight="1">
      <c r="A87" s="33" t="s">
        <v>121</v>
      </c>
      <c r="B87" s="34" t="s">
        <v>122</v>
      </c>
      <c r="C87" s="35"/>
      <c r="D87" s="30">
        <f>E87</f>
        <v>1999</v>
      </c>
      <c r="E87" s="36">
        <f>'[1]ekam erams bashx nor'!K97</f>
        <v>1999</v>
      </c>
      <c r="F87" s="36" t="s">
        <v>14</v>
      </c>
    </row>
    <row r="88" spans="1:6" s="7" customFormat="1" ht="70.5" customHeight="1">
      <c r="A88" s="33" t="s">
        <v>123</v>
      </c>
      <c r="B88" s="34" t="s">
        <v>124</v>
      </c>
      <c r="C88" s="35"/>
      <c r="D88" s="30">
        <f>E88</f>
        <v>1400</v>
      </c>
      <c r="E88" s="52">
        <f>'[1]ekam erams bashx nor'!K98</f>
        <v>1400</v>
      </c>
      <c r="F88" s="36" t="s">
        <v>14</v>
      </c>
    </row>
    <row r="89" spans="1:6" s="10" customFormat="1" ht="42" customHeight="1">
      <c r="A89" s="24">
        <v>1350</v>
      </c>
      <c r="B89" s="32" t="s">
        <v>125</v>
      </c>
      <c r="C89" s="14">
        <v>7422</v>
      </c>
      <c r="D89" s="26">
        <f>E89</f>
        <v>75440</v>
      </c>
      <c r="E89" s="26">
        <f>D90+E111+E112</f>
        <v>75440</v>
      </c>
      <c r="F89" s="27" t="s">
        <v>14</v>
      </c>
    </row>
    <row r="90" spans="1:6" s="7" customFormat="1" ht="77.25" customHeight="1">
      <c r="A90" s="61" t="s">
        <v>126</v>
      </c>
      <c r="B90" s="62" t="s">
        <v>127</v>
      </c>
      <c r="C90" s="63"/>
      <c r="D90" s="64">
        <f>E90</f>
        <v>71440</v>
      </c>
      <c r="E90" s="65">
        <f>E91+E92+E93+E94+E95+E96+E97+E98+E99+E100+E101+E102+E103+E104+E105+E106+E107+E108+E109+E110</f>
        <v>71440</v>
      </c>
      <c r="F90" s="66" t="s">
        <v>14</v>
      </c>
    </row>
    <row r="91" spans="1:6" s="7" customFormat="1" ht="39.950000000000003" customHeight="1">
      <c r="A91" s="42">
        <v>13501</v>
      </c>
      <c r="B91" s="43" t="s">
        <v>128</v>
      </c>
      <c r="C91" s="32"/>
      <c r="D91" s="45"/>
      <c r="E91" s="27"/>
      <c r="F91" s="36"/>
    </row>
    <row r="92" spans="1:6" s="7" customFormat="1" ht="39.950000000000003" customHeight="1">
      <c r="A92" s="42">
        <v>13502</v>
      </c>
      <c r="B92" s="43" t="s">
        <v>129</v>
      </c>
      <c r="C92" s="32"/>
      <c r="D92" s="45"/>
      <c r="E92" s="27"/>
      <c r="F92" s="36"/>
    </row>
    <row r="93" spans="1:6" s="7" customFormat="1" ht="49.5" customHeight="1">
      <c r="A93" s="42">
        <v>13503</v>
      </c>
      <c r="B93" s="43" t="s">
        <v>130</v>
      </c>
      <c r="C93" s="32"/>
      <c r="D93" s="45">
        <f>E93</f>
        <v>300</v>
      </c>
      <c r="E93" s="52">
        <f>'[1]ekam erams bashx nor'!K103</f>
        <v>300</v>
      </c>
      <c r="F93" s="36"/>
    </row>
    <row r="94" spans="1:6" s="7" customFormat="1" ht="39.950000000000003" customHeight="1">
      <c r="A94" s="42">
        <v>13504</v>
      </c>
      <c r="B94" s="43" t="s">
        <v>131</v>
      </c>
      <c r="C94" s="32"/>
      <c r="D94" s="45"/>
      <c r="E94" s="27"/>
      <c r="F94" s="36"/>
    </row>
    <row r="95" spans="1:6" s="7" customFormat="1" ht="39.950000000000003" customHeight="1">
      <c r="A95" s="42">
        <v>13505</v>
      </c>
      <c r="B95" s="43" t="s">
        <v>132</v>
      </c>
      <c r="C95" s="32"/>
      <c r="D95" s="30">
        <f>E95</f>
        <v>150</v>
      </c>
      <c r="E95" s="36">
        <f>'[1]ekam erams bashx nor'!K105</f>
        <v>150</v>
      </c>
      <c r="F95" s="36"/>
    </row>
    <row r="96" spans="1:6" s="7" customFormat="1" ht="39.950000000000003" customHeight="1">
      <c r="A96" s="42">
        <v>13506</v>
      </c>
      <c r="B96" s="43" t="s">
        <v>133</v>
      </c>
      <c r="C96" s="32"/>
      <c r="D96" s="45"/>
      <c r="E96" s="27"/>
      <c r="F96" s="36"/>
    </row>
    <row r="97" spans="1:6" s="7" customFormat="1" ht="39.950000000000003" customHeight="1">
      <c r="A97" s="42">
        <v>13507</v>
      </c>
      <c r="B97" s="43" t="s">
        <v>134</v>
      </c>
      <c r="C97" s="32"/>
      <c r="D97" s="30">
        <f>E97</f>
        <v>40000</v>
      </c>
      <c r="E97" s="36">
        <f>'[1]ekam erams bashx nor'!K107</f>
        <v>40000</v>
      </c>
      <c r="F97" s="36"/>
    </row>
    <row r="98" spans="1:6" s="7" customFormat="1" ht="39.950000000000003" customHeight="1">
      <c r="A98" s="42">
        <v>13508</v>
      </c>
      <c r="B98" s="43" t="s">
        <v>135</v>
      </c>
      <c r="C98" s="32"/>
      <c r="D98" s="45"/>
      <c r="E98" s="27"/>
      <c r="F98" s="36"/>
    </row>
    <row r="99" spans="1:6" s="7" customFormat="1" ht="21" customHeight="1">
      <c r="A99" s="42">
        <v>13509</v>
      </c>
      <c r="B99" s="43" t="s">
        <v>136</v>
      </c>
      <c r="C99" s="32"/>
      <c r="D99" s="45"/>
      <c r="E99" s="27"/>
      <c r="F99" s="36"/>
    </row>
    <row r="100" spans="1:6" s="7" customFormat="1" ht="39.950000000000003" customHeight="1">
      <c r="A100" s="42">
        <v>13510</v>
      </c>
      <c r="B100" s="43" t="s">
        <v>137</v>
      </c>
      <c r="C100" s="32"/>
      <c r="D100" s="45"/>
      <c r="E100" s="27"/>
      <c r="F100" s="36"/>
    </row>
    <row r="101" spans="1:6" s="7" customFormat="1" ht="39.950000000000003" customHeight="1">
      <c r="A101" s="42">
        <v>13511</v>
      </c>
      <c r="B101" s="43" t="s">
        <v>138</v>
      </c>
      <c r="C101" s="32"/>
      <c r="D101" s="45"/>
      <c r="E101" s="27"/>
      <c r="F101" s="36"/>
    </row>
    <row r="102" spans="1:6" s="7" customFormat="1" ht="39.950000000000003" customHeight="1">
      <c r="A102" s="42">
        <v>13512</v>
      </c>
      <c r="B102" s="43" t="s">
        <v>139</v>
      </c>
      <c r="C102" s="32"/>
      <c r="D102" s="30">
        <f>E102</f>
        <v>6200</v>
      </c>
      <c r="E102" s="36">
        <f>'[1]ekam erams bashx nor'!K112</f>
        <v>6200</v>
      </c>
      <c r="F102" s="36"/>
    </row>
    <row r="103" spans="1:6" s="7" customFormat="1" ht="35.25" customHeight="1">
      <c r="A103" s="42">
        <v>13513</v>
      </c>
      <c r="B103" s="43" t="s">
        <v>140</v>
      </c>
      <c r="C103" s="32"/>
      <c r="D103" s="30">
        <f>E103</f>
        <v>15690</v>
      </c>
      <c r="E103" s="36">
        <f>'[1]ekam erams bashx nor'!K113</f>
        <v>15690</v>
      </c>
      <c r="F103" s="36"/>
    </row>
    <row r="104" spans="1:6" s="7" customFormat="1" ht="39.950000000000003" customHeight="1">
      <c r="A104" s="42">
        <v>13514</v>
      </c>
      <c r="B104" s="43" t="s">
        <v>141</v>
      </c>
      <c r="C104" s="32"/>
      <c r="D104" s="30">
        <f>E104</f>
        <v>9100</v>
      </c>
      <c r="E104" s="36">
        <f>'[1]ekam erams bashx nor'!K118</f>
        <v>9100</v>
      </c>
      <c r="F104" s="36"/>
    </row>
    <row r="105" spans="1:6" s="7" customFormat="1" ht="39.950000000000003" customHeight="1">
      <c r="A105" s="42">
        <v>13515</v>
      </c>
      <c r="B105" s="43" t="s">
        <v>142</v>
      </c>
      <c r="C105" s="32"/>
      <c r="D105" s="45"/>
      <c r="E105" s="27"/>
      <c r="F105" s="36"/>
    </row>
    <row r="106" spans="1:6" s="7" customFormat="1" ht="39.950000000000003" customHeight="1">
      <c r="A106" s="42">
        <v>13516</v>
      </c>
      <c r="B106" s="43" t="s">
        <v>143</v>
      </c>
      <c r="C106" s="32"/>
      <c r="D106" s="45"/>
      <c r="E106" s="27"/>
      <c r="F106" s="36"/>
    </row>
    <row r="107" spans="1:6" s="7" customFormat="1" ht="39.950000000000003" customHeight="1">
      <c r="A107" s="42">
        <v>13517</v>
      </c>
      <c r="B107" s="43" t="s">
        <v>144</v>
      </c>
      <c r="C107" s="32"/>
      <c r="D107" s="45"/>
      <c r="E107" s="27"/>
      <c r="F107" s="36"/>
    </row>
    <row r="108" spans="1:6" s="7" customFormat="1" ht="30.75" customHeight="1">
      <c r="A108" s="42">
        <v>13518</v>
      </c>
      <c r="B108" s="43" t="s">
        <v>145</v>
      </c>
      <c r="C108" s="32"/>
      <c r="D108" s="45"/>
      <c r="E108" s="27"/>
      <c r="F108" s="36"/>
    </row>
    <row r="109" spans="1:6" s="7" customFormat="1" ht="27" customHeight="1">
      <c r="A109" s="42">
        <v>13519</v>
      </c>
      <c r="B109" s="43" t="s">
        <v>146</v>
      </c>
      <c r="C109" s="32"/>
      <c r="D109" s="30">
        <f>E109</f>
        <v>0</v>
      </c>
      <c r="E109" s="36">
        <f>'[1]ekam erams bashx nor'!K125</f>
        <v>0</v>
      </c>
      <c r="F109" s="36"/>
    </row>
    <row r="110" spans="1:6" s="7" customFormat="1" ht="22.5" customHeight="1">
      <c r="A110" s="42">
        <v>13520</v>
      </c>
      <c r="B110" s="43" t="s">
        <v>147</v>
      </c>
      <c r="C110" s="32"/>
      <c r="D110" s="45"/>
      <c r="E110" s="27"/>
      <c r="F110" s="36"/>
    </row>
    <row r="111" spans="1:6" s="7" customFormat="1" ht="32.25" customHeight="1">
      <c r="A111" s="42">
        <v>1352</v>
      </c>
      <c r="B111" s="43" t="s">
        <v>148</v>
      </c>
      <c r="C111" s="32"/>
      <c r="D111" s="30">
        <f>E111</f>
        <v>4000</v>
      </c>
      <c r="E111" s="36">
        <f>'[1]ekam erams bashx nor'!K127</f>
        <v>4000</v>
      </c>
      <c r="F111" s="36"/>
    </row>
    <row r="112" spans="1:6" s="10" customFormat="1" ht="25.5" customHeight="1">
      <c r="A112" s="42">
        <v>1353</v>
      </c>
      <c r="B112" s="43" t="s">
        <v>149</v>
      </c>
      <c r="C112" s="35"/>
      <c r="D112" s="26"/>
      <c r="E112" s="27"/>
      <c r="F112" s="36" t="s">
        <v>14</v>
      </c>
    </row>
    <row r="113" spans="1:7" s="7" customFormat="1" ht="30" customHeight="1">
      <c r="A113" s="24">
        <v>1360</v>
      </c>
      <c r="B113" s="32" t="s">
        <v>150</v>
      </c>
      <c r="C113" s="14">
        <v>7431</v>
      </c>
      <c r="D113" s="26">
        <f>E113</f>
        <v>100</v>
      </c>
      <c r="E113" s="26">
        <f>E114+E115</f>
        <v>100</v>
      </c>
      <c r="F113" s="27" t="s">
        <v>14</v>
      </c>
    </row>
    <row r="114" spans="1:7" s="7" customFormat="1" ht="57" customHeight="1">
      <c r="A114" s="33" t="s">
        <v>151</v>
      </c>
      <c r="B114" s="34" t="s">
        <v>152</v>
      </c>
      <c r="C114" s="54"/>
      <c r="D114" s="30">
        <f>E114</f>
        <v>100</v>
      </c>
      <c r="E114" s="36">
        <f>'[1]ekam erams bashx nor'!K130</f>
        <v>100</v>
      </c>
      <c r="F114" s="36" t="s">
        <v>14</v>
      </c>
    </row>
    <row r="115" spans="1:7" s="7" customFormat="1" ht="48.75" customHeight="1">
      <c r="A115" s="33" t="s">
        <v>153</v>
      </c>
      <c r="B115" s="34" t="s">
        <v>154</v>
      </c>
      <c r="C115" s="54"/>
      <c r="D115" s="30"/>
      <c r="E115" s="36"/>
      <c r="F115" s="36" t="s">
        <v>14</v>
      </c>
    </row>
    <row r="116" spans="1:7" s="7" customFormat="1" ht="41.25" hidden="1" customHeight="1">
      <c r="A116" s="24">
        <v>1370</v>
      </c>
      <c r="B116" s="67" t="s">
        <v>155</v>
      </c>
      <c r="C116" s="14">
        <v>7441</v>
      </c>
      <c r="D116" s="30">
        <f>E116</f>
        <v>0</v>
      </c>
      <c r="E116" s="36">
        <f>E117+E118</f>
        <v>0</v>
      </c>
      <c r="F116" s="27" t="s">
        <v>14</v>
      </c>
    </row>
    <row r="117" spans="1:7" s="7" customFormat="1" ht="116.25" hidden="1" customHeight="1">
      <c r="A117" s="22" t="s">
        <v>156</v>
      </c>
      <c r="B117" s="34" t="s">
        <v>157</v>
      </c>
      <c r="C117" s="54"/>
      <c r="D117" s="30"/>
      <c r="E117" s="36"/>
      <c r="F117" s="36" t="s">
        <v>14</v>
      </c>
    </row>
    <row r="118" spans="1:7" s="7" customFormat="1" ht="111" hidden="1" customHeight="1">
      <c r="A118" s="33" t="s">
        <v>158</v>
      </c>
      <c r="B118" s="34" t="s">
        <v>159</v>
      </c>
      <c r="C118" s="54"/>
      <c r="D118" s="30"/>
      <c r="E118" s="36"/>
      <c r="F118" s="36" t="s">
        <v>14</v>
      </c>
    </row>
    <row r="119" spans="1:7" s="7" customFormat="1" ht="40.5" customHeight="1">
      <c r="A119" s="24">
        <v>1380</v>
      </c>
      <c r="B119" s="67" t="s">
        <v>160</v>
      </c>
      <c r="C119" s="14">
        <v>7442</v>
      </c>
      <c r="D119" s="26">
        <f>F119</f>
        <v>963077.99430000002</v>
      </c>
      <c r="E119" s="27" t="s">
        <v>14</v>
      </c>
      <c r="F119" s="27">
        <f>F120+F121</f>
        <v>963077.99430000002</v>
      </c>
    </row>
    <row r="120" spans="1:7" s="7" customFormat="1" ht="140.25" customHeight="1">
      <c r="A120" s="33" t="s">
        <v>161</v>
      </c>
      <c r="B120" s="34" t="s">
        <v>162</v>
      </c>
      <c r="C120" s="54"/>
      <c r="D120" s="26">
        <f>F120</f>
        <v>85750</v>
      </c>
      <c r="E120" s="36" t="s">
        <v>14</v>
      </c>
      <c r="F120" s="45">
        <f>'[1]ekam erams bashx nor'!O136</f>
        <v>85750</v>
      </c>
    </row>
    <row r="121" spans="1:7" s="7" customFormat="1" ht="137.25" customHeight="1">
      <c r="A121" s="33" t="s">
        <v>163</v>
      </c>
      <c r="B121" s="34" t="s">
        <v>164</v>
      </c>
      <c r="C121" s="54"/>
      <c r="D121" s="26">
        <f>F121</f>
        <v>877327.99430000002</v>
      </c>
      <c r="E121" s="36" t="s">
        <v>14</v>
      </c>
      <c r="F121" s="68">
        <f>'[1]ekam erams bashx nor'!O137</f>
        <v>877327.99430000002</v>
      </c>
    </row>
    <row r="122" spans="1:7" s="7" customFormat="1" ht="31.5" customHeight="1">
      <c r="A122" s="55" t="s">
        <v>165</v>
      </c>
      <c r="B122" s="67" t="s">
        <v>166</v>
      </c>
      <c r="C122" s="14">
        <v>7451</v>
      </c>
      <c r="D122" s="26">
        <f>D125</f>
        <v>16726.046999999999</v>
      </c>
      <c r="E122" s="26">
        <f>E125</f>
        <v>16726.046999999999</v>
      </c>
      <c r="F122" s="27">
        <f>F123+F124+F125</f>
        <v>153000</v>
      </c>
      <c r="G122" s="37"/>
    </row>
    <row r="123" spans="1:7" s="7" customFormat="1" ht="33" customHeight="1">
      <c r="A123" s="33" t="s">
        <v>167</v>
      </c>
      <c r="B123" s="34" t="s">
        <v>168</v>
      </c>
      <c r="C123" s="54"/>
      <c r="D123" s="30"/>
      <c r="E123" s="36" t="s">
        <v>14</v>
      </c>
      <c r="F123" s="36"/>
    </row>
    <row r="124" spans="1:7" s="7" customFormat="1" ht="31.5" customHeight="1">
      <c r="A124" s="33" t="s">
        <v>169</v>
      </c>
      <c r="B124" s="34" t="s">
        <v>170</v>
      </c>
      <c r="C124" s="54"/>
      <c r="D124" s="36">
        <f>F124</f>
        <v>153000</v>
      </c>
      <c r="E124" s="36" t="s">
        <v>14</v>
      </c>
      <c r="F124" s="36">
        <f>'[1]ekam erams bashx nor'!O140</f>
        <v>153000</v>
      </c>
    </row>
    <row r="125" spans="1:7" s="7" customFormat="1" ht="47.25" customHeight="1">
      <c r="A125" s="33" t="s">
        <v>171</v>
      </c>
      <c r="B125" s="34" t="s">
        <v>172</v>
      </c>
      <c r="C125" s="54"/>
      <c r="D125" s="30">
        <f>E125</f>
        <v>16726.046999999999</v>
      </c>
      <c r="E125" s="36">
        <f>'[1]ekam erams bashx nor'!K141</f>
        <v>16726.046999999999</v>
      </c>
      <c r="F125" s="36"/>
    </row>
    <row r="126" spans="1:7" s="7" customFormat="1" ht="13.5"/>
    <row r="127" spans="1:7" s="7" customFormat="1" ht="13.5"/>
    <row r="128" spans="1:7" s="7" customFormat="1" ht="13.5"/>
    <row r="129" spans="1:6" s="7" customFormat="1" ht="13.5"/>
    <row r="130" spans="1:6" s="7" customFormat="1" ht="13.5"/>
    <row r="131" spans="1:6" s="7" customFormat="1" ht="13.5"/>
    <row r="132" spans="1:6" s="7" customFormat="1" ht="13.5"/>
    <row r="133" spans="1:6" s="7" customFormat="1" ht="13.5"/>
    <row r="134" spans="1:6" s="7" customFormat="1" ht="13.5"/>
    <row r="135" spans="1:6" s="7" customFormat="1" ht="13.5"/>
    <row r="136" spans="1:6" s="7" customFormat="1" ht="13.5"/>
    <row r="137" spans="1:6" s="7" customFormat="1" ht="13.5"/>
    <row r="138" spans="1:6" s="7" customFormat="1" ht="13.5"/>
    <row r="139" spans="1:6" s="7" customFormat="1" ht="13.5">
      <c r="A139" s="69"/>
      <c r="B139" s="70"/>
      <c r="C139" s="70"/>
      <c r="D139" s="70"/>
      <c r="E139" s="70"/>
      <c r="F139" s="71"/>
    </row>
    <row r="140" spans="1:6" s="7" customFormat="1" ht="13.5"/>
    <row r="141" spans="1:6" s="7" customFormat="1" ht="13.5"/>
    <row r="142" spans="1:6" s="7" customFormat="1" ht="13.5"/>
    <row r="143" spans="1:6" s="7" customFormat="1" ht="13.5"/>
    <row r="144" spans="1:6" s="7" customFormat="1" ht="13.5"/>
    <row r="145" s="7" customFormat="1" ht="13.5"/>
    <row r="146" s="7" customFormat="1" ht="13.5"/>
    <row r="147" s="7" customFormat="1" ht="13.5"/>
    <row r="148" s="7" customFormat="1" ht="13.5"/>
    <row r="149" s="7" customFormat="1" ht="13.5"/>
    <row r="150" s="7" customFormat="1" ht="13.5"/>
    <row r="151" s="7" customFormat="1" ht="13.5"/>
    <row r="152" s="7" customFormat="1" ht="13.5"/>
    <row r="153" s="7" customFormat="1" ht="13.5"/>
    <row r="154" s="7" customFormat="1" ht="13.5"/>
    <row r="155" s="7" customFormat="1" ht="13.5"/>
    <row r="156" s="7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G308" sqref="G308"/>
    </sheetView>
  </sheetViews>
  <sheetFormatPr defaultRowHeight="15"/>
  <cols>
    <col min="1" max="1" width="5.140625" style="149" customWidth="1"/>
    <col min="2" max="2" width="4" style="159" customWidth="1"/>
    <col min="3" max="3" width="4.5703125" style="160" customWidth="1"/>
    <col min="4" max="4" width="4.140625" style="161" customWidth="1"/>
    <col min="5" max="5" width="43.140625" style="153" customWidth="1"/>
    <col min="6" max="6" width="13.42578125" style="154" customWidth="1"/>
    <col min="7" max="7" width="13.140625" style="155" customWidth="1"/>
    <col min="8" max="8" width="16.5703125" style="155" customWidth="1"/>
    <col min="9" max="9" width="22.28515625" style="155" customWidth="1"/>
    <col min="10" max="10" width="16.140625" style="155" bestFit="1" customWidth="1"/>
    <col min="11" max="11" width="16.28515625" style="155" customWidth="1"/>
    <col min="12" max="256" width="9.140625" style="155"/>
    <col min="257" max="257" width="5.140625" style="155" customWidth="1"/>
    <col min="258" max="258" width="4" style="155" customWidth="1"/>
    <col min="259" max="259" width="4.5703125" style="155" customWidth="1"/>
    <col min="260" max="260" width="4.140625" style="155" customWidth="1"/>
    <col min="261" max="261" width="43.140625" style="155" customWidth="1"/>
    <col min="262" max="262" width="13.42578125" style="155" customWidth="1"/>
    <col min="263" max="263" width="13.140625" style="155" customWidth="1"/>
    <col min="264" max="264" width="16.5703125" style="155" customWidth="1"/>
    <col min="265" max="265" width="22.28515625" style="155" customWidth="1"/>
    <col min="266" max="266" width="16.140625" style="155" bestFit="1" customWidth="1"/>
    <col min="267" max="267" width="16.28515625" style="155" customWidth="1"/>
    <col min="268" max="512" width="9.140625" style="155"/>
    <col min="513" max="513" width="5.140625" style="155" customWidth="1"/>
    <col min="514" max="514" width="4" style="155" customWidth="1"/>
    <col min="515" max="515" width="4.5703125" style="155" customWidth="1"/>
    <col min="516" max="516" width="4.140625" style="155" customWidth="1"/>
    <col min="517" max="517" width="43.140625" style="155" customWidth="1"/>
    <col min="518" max="518" width="13.42578125" style="155" customWidth="1"/>
    <col min="519" max="519" width="13.140625" style="155" customWidth="1"/>
    <col min="520" max="520" width="16.5703125" style="155" customWidth="1"/>
    <col min="521" max="521" width="22.28515625" style="155" customWidth="1"/>
    <col min="522" max="522" width="16.140625" style="155" bestFit="1" customWidth="1"/>
    <col min="523" max="523" width="16.28515625" style="155" customWidth="1"/>
    <col min="524" max="768" width="9.140625" style="155"/>
    <col min="769" max="769" width="5.140625" style="155" customWidth="1"/>
    <col min="770" max="770" width="4" style="155" customWidth="1"/>
    <col min="771" max="771" width="4.5703125" style="155" customWidth="1"/>
    <col min="772" max="772" width="4.140625" style="155" customWidth="1"/>
    <col min="773" max="773" width="43.140625" style="155" customWidth="1"/>
    <col min="774" max="774" width="13.42578125" style="155" customWidth="1"/>
    <col min="775" max="775" width="13.140625" style="155" customWidth="1"/>
    <col min="776" max="776" width="16.5703125" style="155" customWidth="1"/>
    <col min="777" max="777" width="22.28515625" style="155" customWidth="1"/>
    <col min="778" max="778" width="16.140625" style="155" bestFit="1" customWidth="1"/>
    <col min="779" max="779" width="16.28515625" style="155" customWidth="1"/>
    <col min="780" max="1024" width="9.140625" style="155"/>
    <col min="1025" max="1025" width="5.140625" style="155" customWidth="1"/>
    <col min="1026" max="1026" width="4" style="155" customWidth="1"/>
    <col min="1027" max="1027" width="4.5703125" style="155" customWidth="1"/>
    <col min="1028" max="1028" width="4.140625" style="155" customWidth="1"/>
    <col min="1029" max="1029" width="43.140625" style="155" customWidth="1"/>
    <col min="1030" max="1030" width="13.42578125" style="155" customWidth="1"/>
    <col min="1031" max="1031" width="13.140625" style="155" customWidth="1"/>
    <col min="1032" max="1032" width="16.5703125" style="155" customWidth="1"/>
    <col min="1033" max="1033" width="22.28515625" style="155" customWidth="1"/>
    <col min="1034" max="1034" width="16.140625" style="155" bestFit="1" customWidth="1"/>
    <col min="1035" max="1035" width="16.28515625" style="155" customWidth="1"/>
    <col min="1036" max="1280" width="9.140625" style="155"/>
    <col min="1281" max="1281" width="5.140625" style="155" customWidth="1"/>
    <col min="1282" max="1282" width="4" style="155" customWidth="1"/>
    <col min="1283" max="1283" width="4.5703125" style="155" customWidth="1"/>
    <col min="1284" max="1284" width="4.140625" style="155" customWidth="1"/>
    <col min="1285" max="1285" width="43.140625" style="155" customWidth="1"/>
    <col min="1286" max="1286" width="13.42578125" style="155" customWidth="1"/>
    <col min="1287" max="1287" width="13.140625" style="155" customWidth="1"/>
    <col min="1288" max="1288" width="16.5703125" style="155" customWidth="1"/>
    <col min="1289" max="1289" width="22.28515625" style="155" customWidth="1"/>
    <col min="1290" max="1290" width="16.140625" style="155" bestFit="1" customWidth="1"/>
    <col min="1291" max="1291" width="16.28515625" style="155" customWidth="1"/>
    <col min="1292" max="1536" width="9.140625" style="155"/>
    <col min="1537" max="1537" width="5.140625" style="155" customWidth="1"/>
    <col min="1538" max="1538" width="4" style="155" customWidth="1"/>
    <col min="1539" max="1539" width="4.5703125" style="155" customWidth="1"/>
    <col min="1540" max="1540" width="4.140625" style="155" customWidth="1"/>
    <col min="1541" max="1541" width="43.140625" style="155" customWidth="1"/>
    <col min="1542" max="1542" width="13.42578125" style="155" customWidth="1"/>
    <col min="1543" max="1543" width="13.140625" style="155" customWidth="1"/>
    <col min="1544" max="1544" width="16.5703125" style="155" customWidth="1"/>
    <col min="1545" max="1545" width="22.28515625" style="155" customWidth="1"/>
    <col min="1546" max="1546" width="16.140625" style="155" bestFit="1" customWidth="1"/>
    <col min="1547" max="1547" width="16.28515625" style="155" customWidth="1"/>
    <col min="1548" max="1792" width="9.140625" style="155"/>
    <col min="1793" max="1793" width="5.140625" style="155" customWidth="1"/>
    <col min="1794" max="1794" width="4" style="155" customWidth="1"/>
    <col min="1795" max="1795" width="4.5703125" style="155" customWidth="1"/>
    <col min="1796" max="1796" width="4.140625" style="155" customWidth="1"/>
    <col min="1797" max="1797" width="43.140625" style="155" customWidth="1"/>
    <col min="1798" max="1798" width="13.42578125" style="155" customWidth="1"/>
    <col min="1799" max="1799" width="13.140625" style="155" customWidth="1"/>
    <col min="1800" max="1800" width="16.5703125" style="155" customWidth="1"/>
    <col min="1801" max="1801" width="22.28515625" style="155" customWidth="1"/>
    <col min="1802" max="1802" width="16.140625" style="155" bestFit="1" customWidth="1"/>
    <col min="1803" max="1803" width="16.28515625" style="155" customWidth="1"/>
    <col min="1804" max="2048" width="9.140625" style="155"/>
    <col min="2049" max="2049" width="5.140625" style="155" customWidth="1"/>
    <col min="2050" max="2050" width="4" style="155" customWidth="1"/>
    <col min="2051" max="2051" width="4.5703125" style="155" customWidth="1"/>
    <col min="2052" max="2052" width="4.140625" style="155" customWidth="1"/>
    <col min="2053" max="2053" width="43.140625" style="155" customWidth="1"/>
    <col min="2054" max="2054" width="13.42578125" style="155" customWidth="1"/>
    <col min="2055" max="2055" width="13.140625" style="155" customWidth="1"/>
    <col min="2056" max="2056" width="16.5703125" style="155" customWidth="1"/>
    <col min="2057" max="2057" width="22.28515625" style="155" customWidth="1"/>
    <col min="2058" max="2058" width="16.140625" style="155" bestFit="1" customWidth="1"/>
    <col min="2059" max="2059" width="16.28515625" style="155" customWidth="1"/>
    <col min="2060" max="2304" width="9.140625" style="155"/>
    <col min="2305" max="2305" width="5.140625" style="155" customWidth="1"/>
    <col min="2306" max="2306" width="4" style="155" customWidth="1"/>
    <col min="2307" max="2307" width="4.5703125" style="155" customWidth="1"/>
    <col min="2308" max="2308" width="4.140625" style="155" customWidth="1"/>
    <col min="2309" max="2309" width="43.140625" style="155" customWidth="1"/>
    <col min="2310" max="2310" width="13.42578125" style="155" customWidth="1"/>
    <col min="2311" max="2311" width="13.140625" style="155" customWidth="1"/>
    <col min="2312" max="2312" width="16.5703125" style="155" customWidth="1"/>
    <col min="2313" max="2313" width="22.28515625" style="155" customWidth="1"/>
    <col min="2314" max="2314" width="16.140625" style="155" bestFit="1" customWidth="1"/>
    <col min="2315" max="2315" width="16.28515625" style="155" customWidth="1"/>
    <col min="2316" max="2560" width="9.140625" style="155"/>
    <col min="2561" max="2561" width="5.140625" style="155" customWidth="1"/>
    <col min="2562" max="2562" width="4" style="155" customWidth="1"/>
    <col min="2563" max="2563" width="4.5703125" style="155" customWidth="1"/>
    <col min="2564" max="2564" width="4.140625" style="155" customWidth="1"/>
    <col min="2565" max="2565" width="43.140625" style="155" customWidth="1"/>
    <col min="2566" max="2566" width="13.42578125" style="155" customWidth="1"/>
    <col min="2567" max="2567" width="13.140625" style="155" customWidth="1"/>
    <col min="2568" max="2568" width="16.5703125" style="155" customWidth="1"/>
    <col min="2569" max="2569" width="22.28515625" style="155" customWidth="1"/>
    <col min="2570" max="2570" width="16.140625" style="155" bestFit="1" customWidth="1"/>
    <col min="2571" max="2571" width="16.28515625" style="155" customWidth="1"/>
    <col min="2572" max="2816" width="9.140625" style="155"/>
    <col min="2817" max="2817" width="5.140625" style="155" customWidth="1"/>
    <col min="2818" max="2818" width="4" style="155" customWidth="1"/>
    <col min="2819" max="2819" width="4.5703125" style="155" customWidth="1"/>
    <col min="2820" max="2820" width="4.140625" style="155" customWidth="1"/>
    <col min="2821" max="2821" width="43.140625" style="155" customWidth="1"/>
    <col min="2822" max="2822" width="13.42578125" style="155" customWidth="1"/>
    <col min="2823" max="2823" width="13.140625" style="155" customWidth="1"/>
    <col min="2824" max="2824" width="16.5703125" style="155" customWidth="1"/>
    <col min="2825" max="2825" width="22.28515625" style="155" customWidth="1"/>
    <col min="2826" max="2826" width="16.140625" style="155" bestFit="1" customWidth="1"/>
    <col min="2827" max="2827" width="16.28515625" style="155" customWidth="1"/>
    <col min="2828" max="3072" width="9.140625" style="155"/>
    <col min="3073" max="3073" width="5.140625" style="155" customWidth="1"/>
    <col min="3074" max="3074" width="4" style="155" customWidth="1"/>
    <col min="3075" max="3075" width="4.5703125" style="155" customWidth="1"/>
    <col min="3076" max="3076" width="4.140625" style="155" customWidth="1"/>
    <col min="3077" max="3077" width="43.140625" style="155" customWidth="1"/>
    <col min="3078" max="3078" width="13.42578125" style="155" customWidth="1"/>
    <col min="3079" max="3079" width="13.140625" style="155" customWidth="1"/>
    <col min="3080" max="3080" width="16.5703125" style="155" customWidth="1"/>
    <col min="3081" max="3081" width="22.28515625" style="155" customWidth="1"/>
    <col min="3082" max="3082" width="16.140625" style="155" bestFit="1" customWidth="1"/>
    <col min="3083" max="3083" width="16.28515625" style="155" customWidth="1"/>
    <col min="3084" max="3328" width="9.140625" style="155"/>
    <col min="3329" max="3329" width="5.140625" style="155" customWidth="1"/>
    <col min="3330" max="3330" width="4" style="155" customWidth="1"/>
    <col min="3331" max="3331" width="4.5703125" style="155" customWidth="1"/>
    <col min="3332" max="3332" width="4.140625" style="155" customWidth="1"/>
    <col min="3333" max="3333" width="43.140625" style="155" customWidth="1"/>
    <col min="3334" max="3334" width="13.42578125" style="155" customWidth="1"/>
    <col min="3335" max="3335" width="13.140625" style="155" customWidth="1"/>
    <col min="3336" max="3336" width="16.5703125" style="155" customWidth="1"/>
    <col min="3337" max="3337" width="22.28515625" style="155" customWidth="1"/>
    <col min="3338" max="3338" width="16.140625" style="155" bestFit="1" customWidth="1"/>
    <col min="3339" max="3339" width="16.28515625" style="155" customWidth="1"/>
    <col min="3340" max="3584" width="9.140625" style="155"/>
    <col min="3585" max="3585" width="5.140625" style="155" customWidth="1"/>
    <col min="3586" max="3586" width="4" style="155" customWidth="1"/>
    <col min="3587" max="3587" width="4.5703125" style="155" customWidth="1"/>
    <col min="3588" max="3588" width="4.140625" style="155" customWidth="1"/>
    <col min="3589" max="3589" width="43.140625" style="155" customWidth="1"/>
    <col min="3590" max="3590" width="13.42578125" style="155" customWidth="1"/>
    <col min="3591" max="3591" width="13.140625" style="155" customWidth="1"/>
    <col min="3592" max="3592" width="16.5703125" style="155" customWidth="1"/>
    <col min="3593" max="3593" width="22.28515625" style="155" customWidth="1"/>
    <col min="3594" max="3594" width="16.140625" style="155" bestFit="1" customWidth="1"/>
    <col min="3595" max="3595" width="16.28515625" style="155" customWidth="1"/>
    <col min="3596" max="3840" width="9.140625" style="155"/>
    <col min="3841" max="3841" width="5.140625" style="155" customWidth="1"/>
    <col min="3842" max="3842" width="4" style="155" customWidth="1"/>
    <col min="3843" max="3843" width="4.5703125" style="155" customWidth="1"/>
    <col min="3844" max="3844" width="4.140625" style="155" customWidth="1"/>
    <col min="3845" max="3845" width="43.140625" style="155" customWidth="1"/>
    <col min="3846" max="3846" width="13.42578125" style="155" customWidth="1"/>
    <col min="3847" max="3847" width="13.140625" style="155" customWidth="1"/>
    <col min="3848" max="3848" width="16.5703125" style="155" customWidth="1"/>
    <col min="3849" max="3849" width="22.28515625" style="155" customWidth="1"/>
    <col min="3850" max="3850" width="16.140625" style="155" bestFit="1" customWidth="1"/>
    <col min="3851" max="3851" width="16.28515625" style="155" customWidth="1"/>
    <col min="3852" max="4096" width="9.140625" style="155"/>
    <col min="4097" max="4097" width="5.140625" style="155" customWidth="1"/>
    <col min="4098" max="4098" width="4" style="155" customWidth="1"/>
    <col min="4099" max="4099" width="4.5703125" style="155" customWidth="1"/>
    <col min="4100" max="4100" width="4.140625" style="155" customWidth="1"/>
    <col min="4101" max="4101" width="43.140625" style="155" customWidth="1"/>
    <col min="4102" max="4102" width="13.42578125" style="155" customWidth="1"/>
    <col min="4103" max="4103" width="13.140625" style="155" customWidth="1"/>
    <col min="4104" max="4104" width="16.5703125" style="155" customWidth="1"/>
    <col min="4105" max="4105" width="22.28515625" style="155" customWidth="1"/>
    <col min="4106" max="4106" width="16.140625" style="155" bestFit="1" customWidth="1"/>
    <col min="4107" max="4107" width="16.28515625" style="155" customWidth="1"/>
    <col min="4108" max="4352" width="9.140625" style="155"/>
    <col min="4353" max="4353" width="5.140625" style="155" customWidth="1"/>
    <col min="4354" max="4354" width="4" style="155" customWidth="1"/>
    <col min="4355" max="4355" width="4.5703125" style="155" customWidth="1"/>
    <col min="4356" max="4356" width="4.140625" style="155" customWidth="1"/>
    <col min="4357" max="4357" width="43.140625" style="155" customWidth="1"/>
    <col min="4358" max="4358" width="13.42578125" style="155" customWidth="1"/>
    <col min="4359" max="4359" width="13.140625" style="155" customWidth="1"/>
    <col min="4360" max="4360" width="16.5703125" style="155" customWidth="1"/>
    <col min="4361" max="4361" width="22.28515625" style="155" customWidth="1"/>
    <col min="4362" max="4362" width="16.140625" style="155" bestFit="1" customWidth="1"/>
    <col min="4363" max="4363" width="16.28515625" style="155" customWidth="1"/>
    <col min="4364" max="4608" width="9.140625" style="155"/>
    <col min="4609" max="4609" width="5.140625" style="155" customWidth="1"/>
    <col min="4610" max="4610" width="4" style="155" customWidth="1"/>
    <col min="4611" max="4611" width="4.5703125" style="155" customWidth="1"/>
    <col min="4612" max="4612" width="4.140625" style="155" customWidth="1"/>
    <col min="4613" max="4613" width="43.140625" style="155" customWidth="1"/>
    <col min="4614" max="4614" width="13.42578125" style="155" customWidth="1"/>
    <col min="4615" max="4615" width="13.140625" style="155" customWidth="1"/>
    <col min="4616" max="4616" width="16.5703125" style="155" customWidth="1"/>
    <col min="4617" max="4617" width="22.28515625" style="155" customWidth="1"/>
    <col min="4618" max="4618" width="16.140625" style="155" bestFit="1" customWidth="1"/>
    <col min="4619" max="4619" width="16.28515625" style="155" customWidth="1"/>
    <col min="4620" max="4864" width="9.140625" style="155"/>
    <col min="4865" max="4865" width="5.140625" style="155" customWidth="1"/>
    <col min="4866" max="4866" width="4" style="155" customWidth="1"/>
    <col min="4867" max="4867" width="4.5703125" style="155" customWidth="1"/>
    <col min="4868" max="4868" width="4.140625" style="155" customWidth="1"/>
    <col min="4869" max="4869" width="43.140625" style="155" customWidth="1"/>
    <col min="4870" max="4870" width="13.42578125" style="155" customWidth="1"/>
    <col min="4871" max="4871" width="13.140625" style="155" customWidth="1"/>
    <col min="4872" max="4872" width="16.5703125" style="155" customWidth="1"/>
    <col min="4873" max="4873" width="22.28515625" style="155" customWidth="1"/>
    <col min="4874" max="4874" width="16.140625" style="155" bestFit="1" customWidth="1"/>
    <col min="4875" max="4875" width="16.28515625" style="155" customWidth="1"/>
    <col min="4876" max="5120" width="9.140625" style="155"/>
    <col min="5121" max="5121" width="5.140625" style="155" customWidth="1"/>
    <col min="5122" max="5122" width="4" style="155" customWidth="1"/>
    <col min="5123" max="5123" width="4.5703125" style="155" customWidth="1"/>
    <col min="5124" max="5124" width="4.140625" style="155" customWidth="1"/>
    <col min="5125" max="5125" width="43.140625" style="155" customWidth="1"/>
    <col min="5126" max="5126" width="13.42578125" style="155" customWidth="1"/>
    <col min="5127" max="5127" width="13.140625" style="155" customWidth="1"/>
    <col min="5128" max="5128" width="16.5703125" style="155" customWidth="1"/>
    <col min="5129" max="5129" width="22.28515625" style="155" customWidth="1"/>
    <col min="5130" max="5130" width="16.140625" style="155" bestFit="1" customWidth="1"/>
    <col min="5131" max="5131" width="16.28515625" style="155" customWidth="1"/>
    <col min="5132" max="5376" width="9.140625" style="155"/>
    <col min="5377" max="5377" width="5.140625" style="155" customWidth="1"/>
    <col min="5378" max="5378" width="4" style="155" customWidth="1"/>
    <col min="5379" max="5379" width="4.5703125" style="155" customWidth="1"/>
    <col min="5380" max="5380" width="4.140625" style="155" customWidth="1"/>
    <col min="5381" max="5381" width="43.140625" style="155" customWidth="1"/>
    <col min="5382" max="5382" width="13.42578125" style="155" customWidth="1"/>
    <col min="5383" max="5383" width="13.140625" style="155" customWidth="1"/>
    <col min="5384" max="5384" width="16.5703125" style="155" customWidth="1"/>
    <col min="5385" max="5385" width="22.28515625" style="155" customWidth="1"/>
    <col min="5386" max="5386" width="16.140625" style="155" bestFit="1" customWidth="1"/>
    <col min="5387" max="5387" width="16.28515625" style="155" customWidth="1"/>
    <col min="5388" max="5632" width="9.140625" style="155"/>
    <col min="5633" max="5633" width="5.140625" style="155" customWidth="1"/>
    <col min="5634" max="5634" width="4" style="155" customWidth="1"/>
    <col min="5635" max="5635" width="4.5703125" style="155" customWidth="1"/>
    <col min="5636" max="5636" width="4.140625" style="155" customWidth="1"/>
    <col min="5637" max="5637" width="43.140625" style="155" customWidth="1"/>
    <col min="5638" max="5638" width="13.42578125" style="155" customWidth="1"/>
    <col min="5639" max="5639" width="13.140625" style="155" customWidth="1"/>
    <col min="5640" max="5640" width="16.5703125" style="155" customWidth="1"/>
    <col min="5641" max="5641" width="22.28515625" style="155" customWidth="1"/>
    <col min="5642" max="5642" width="16.140625" style="155" bestFit="1" customWidth="1"/>
    <col min="5643" max="5643" width="16.28515625" style="155" customWidth="1"/>
    <col min="5644" max="5888" width="9.140625" style="155"/>
    <col min="5889" max="5889" width="5.140625" style="155" customWidth="1"/>
    <col min="5890" max="5890" width="4" style="155" customWidth="1"/>
    <col min="5891" max="5891" width="4.5703125" style="155" customWidth="1"/>
    <col min="5892" max="5892" width="4.140625" style="155" customWidth="1"/>
    <col min="5893" max="5893" width="43.140625" style="155" customWidth="1"/>
    <col min="5894" max="5894" width="13.42578125" style="155" customWidth="1"/>
    <col min="5895" max="5895" width="13.140625" style="155" customWidth="1"/>
    <col min="5896" max="5896" width="16.5703125" style="155" customWidth="1"/>
    <col min="5897" max="5897" width="22.28515625" style="155" customWidth="1"/>
    <col min="5898" max="5898" width="16.140625" style="155" bestFit="1" customWidth="1"/>
    <col min="5899" max="5899" width="16.28515625" style="155" customWidth="1"/>
    <col min="5900" max="6144" width="9.140625" style="155"/>
    <col min="6145" max="6145" width="5.140625" style="155" customWidth="1"/>
    <col min="6146" max="6146" width="4" style="155" customWidth="1"/>
    <col min="6147" max="6147" width="4.5703125" style="155" customWidth="1"/>
    <col min="6148" max="6148" width="4.140625" style="155" customWidth="1"/>
    <col min="6149" max="6149" width="43.140625" style="155" customWidth="1"/>
    <col min="6150" max="6150" width="13.42578125" style="155" customWidth="1"/>
    <col min="6151" max="6151" width="13.140625" style="155" customWidth="1"/>
    <col min="6152" max="6152" width="16.5703125" style="155" customWidth="1"/>
    <col min="6153" max="6153" width="22.28515625" style="155" customWidth="1"/>
    <col min="6154" max="6154" width="16.140625" style="155" bestFit="1" customWidth="1"/>
    <col min="6155" max="6155" width="16.28515625" style="155" customWidth="1"/>
    <col min="6156" max="6400" width="9.140625" style="155"/>
    <col min="6401" max="6401" width="5.140625" style="155" customWidth="1"/>
    <col min="6402" max="6402" width="4" style="155" customWidth="1"/>
    <col min="6403" max="6403" width="4.5703125" style="155" customWidth="1"/>
    <col min="6404" max="6404" width="4.140625" style="155" customWidth="1"/>
    <col min="6405" max="6405" width="43.140625" style="155" customWidth="1"/>
    <col min="6406" max="6406" width="13.42578125" style="155" customWidth="1"/>
    <col min="6407" max="6407" width="13.140625" style="155" customWidth="1"/>
    <col min="6408" max="6408" width="16.5703125" style="155" customWidth="1"/>
    <col min="6409" max="6409" width="22.28515625" style="155" customWidth="1"/>
    <col min="6410" max="6410" width="16.140625" style="155" bestFit="1" customWidth="1"/>
    <col min="6411" max="6411" width="16.28515625" style="155" customWidth="1"/>
    <col min="6412" max="6656" width="9.140625" style="155"/>
    <col min="6657" max="6657" width="5.140625" style="155" customWidth="1"/>
    <col min="6658" max="6658" width="4" style="155" customWidth="1"/>
    <col min="6659" max="6659" width="4.5703125" style="155" customWidth="1"/>
    <col min="6660" max="6660" width="4.140625" style="155" customWidth="1"/>
    <col min="6661" max="6661" width="43.140625" style="155" customWidth="1"/>
    <col min="6662" max="6662" width="13.42578125" style="155" customWidth="1"/>
    <col min="6663" max="6663" width="13.140625" style="155" customWidth="1"/>
    <col min="6664" max="6664" width="16.5703125" style="155" customWidth="1"/>
    <col min="6665" max="6665" width="22.28515625" style="155" customWidth="1"/>
    <col min="6666" max="6666" width="16.140625" style="155" bestFit="1" customWidth="1"/>
    <col min="6667" max="6667" width="16.28515625" style="155" customWidth="1"/>
    <col min="6668" max="6912" width="9.140625" style="155"/>
    <col min="6913" max="6913" width="5.140625" style="155" customWidth="1"/>
    <col min="6914" max="6914" width="4" style="155" customWidth="1"/>
    <col min="6915" max="6915" width="4.5703125" style="155" customWidth="1"/>
    <col min="6916" max="6916" width="4.140625" style="155" customWidth="1"/>
    <col min="6917" max="6917" width="43.140625" style="155" customWidth="1"/>
    <col min="6918" max="6918" width="13.42578125" style="155" customWidth="1"/>
    <col min="6919" max="6919" width="13.140625" style="155" customWidth="1"/>
    <col min="6920" max="6920" width="16.5703125" style="155" customWidth="1"/>
    <col min="6921" max="6921" width="22.28515625" style="155" customWidth="1"/>
    <col min="6922" max="6922" width="16.140625" style="155" bestFit="1" customWidth="1"/>
    <col min="6923" max="6923" width="16.28515625" style="155" customWidth="1"/>
    <col min="6924" max="7168" width="9.140625" style="155"/>
    <col min="7169" max="7169" width="5.140625" style="155" customWidth="1"/>
    <col min="7170" max="7170" width="4" style="155" customWidth="1"/>
    <col min="7171" max="7171" width="4.5703125" style="155" customWidth="1"/>
    <col min="7172" max="7172" width="4.140625" style="155" customWidth="1"/>
    <col min="7173" max="7173" width="43.140625" style="155" customWidth="1"/>
    <col min="7174" max="7174" width="13.42578125" style="155" customWidth="1"/>
    <col min="7175" max="7175" width="13.140625" style="155" customWidth="1"/>
    <col min="7176" max="7176" width="16.5703125" style="155" customWidth="1"/>
    <col min="7177" max="7177" width="22.28515625" style="155" customWidth="1"/>
    <col min="7178" max="7178" width="16.140625" style="155" bestFit="1" customWidth="1"/>
    <col min="7179" max="7179" width="16.28515625" style="155" customWidth="1"/>
    <col min="7180" max="7424" width="9.140625" style="155"/>
    <col min="7425" max="7425" width="5.140625" style="155" customWidth="1"/>
    <col min="7426" max="7426" width="4" style="155" customWidth="1"/>
    <col min="7427" max="7427" width="4.5703125" style="155" customWidth="1"/>
    <col min="7428" max="7428" width="4.140625" style="155" customWidth="1"/>
    <col min="7429" max="7429" width="43.140625" style="155" customWidth="1"/>
    <col min="7430" max="7430" width="13.42578125" style="155" customWidth="1"/>
    <col min="7431" max="7431" width="13.140625" style="155" customWidth="1"/>
    <col min="7432" max="7432" width="16.5703125" style="155" customWidth="1"/>
    <col min="7433" max="7433" width="22.28515625" style="155" customWidth="1"/>
    <col min="7434" max="7434" width="16.140625" style="155" bestFit="1" customWidth="1"/>
    <col min="7435" max="7435" width="16.28515625" style="155" customWidth="1"/>
    <col min="7436" max="7680" width="9.140625" style="155"/>
    <col min="7681" max="7681" width="5.140625" style="155" customWidth="1"/>
    <col min="7682" max="7682" width="4" style="155" customWidth="1"/>
    <col min="7683" max="7683" width="4.5703125" style="155" customWidth="1"/>
    <col min="7684" max="7684" width="4.140625" style="155" customWidth="1"/>
    <col min="7685" max="7685" width="43.140625" style="155" customWidth="1"/>
    <col min="7686" max="7686" width="13.42578125" style="155" customWidth="1"/>
    <col min="7687" max="7687" width="13.140625" style="155" customWidth="1"/>
    <col min="7688" max="7688" width="16.5703125" style="155" customWidth="1"/>
    <col min="7689" max="7689" width="22.28515625" style="155" customWidth="1"/>
    <col min="7690" max="7690" width="16.140625" style="155" bestFit="1" customWidth="1"/>
    <col min="7691" max="7691" width="16.28515625" style="155" customWidth="1"/>
    <col min="7692" max="7936" width="9.140625" style="155"/>
    <col min="7937" max="7937" width="5.140625" style="155" customWidth="1"/>
    <col min="7938" max="7938" width="4" style="155" customWidth="1"/>
    <col min="7939" max="7939" width="4.5703125" style="155" customWidth="1"/>
    <col min="7940" max="7940" width="4.140625" style="155" customWidth="1"/>
    <col min="7941" max="7941" width="43.140625" style="155" customWidth="1"/>
    <col min="7942" max="7942" width="13.42578125" style="155" customWidth="1"/>
    <col min="7943" max="7943" width="13.140625" style="155" customWidth="1"/>
    <col min="7944" max="7944" width="16.5703125" style="155" customWidth="1"/>
    <col min="7945" max="7945" width="22.28515625" style="155" customWidth="1"/>
    <col min="7946" max="7946" width="16.140625" style="155" bestFit="1" customWidth="1"/>
    <col min="7947" max="7947" width="16.28515625" style="155" customWidth="1"/>
    <col min="7948" max="8192" width="9.140625" style="155"/>
    <col min="8193" max="8193" width="5.140625" style="155" customWidth="1"/>
    <col min="8194" max="8194" width="4" style="155" customWidth="1"/>
    <col min="8195" max="8195" width="4.5703125" style="155" customWidth="1"/>
    <col min="8196" max="8196" width="4.140625" style="155" customWidth="1"/>
    <col min="8197" max="8197" width="43.140625" style="155" customWidth="1"/>
    <col min="8198" max="8198" width="13.42578125" style="155" customWidth="1"/>
    <col min="8199" max="8199" width="13.140625" style="155" customWidth="1"/>
    <col min="8200" max="8200" width="16.5703125" style="155" customWidth="1"/>
    <col min="8201" max="8201" width="22.28515625" style="155" customWidth="1"/>
    <col min="8202" max="8202" width="16.140625" style="155" bestFit="1" customWidth="1"/>
    <col min="8203" max="8203" width="16.28515625" style="155" customWidth="1"/>
    <col min="8204" max="8448" width="9.140625" style="155"/>
    <col min="8449" max="8449" width="5.140625" style="155" customWidth="1"/>
    <col min="8450" max="8450" width="4" style="155" customWidth="1"/>
    <col min="8451" max="8451" width="4.5703125" style="155" customWidth="1"/>
    <col min="8452" max="8452" width="4.140625" style="155" customWidth="1"/>
    <col min="8453" max="8453" width="43.140625" style="155" customWidth="1"/>
    <col min="8454" max="8454" width="13.42578125" style="155" customWidth="1"/>
    <col min="8455" max="8455" width="13.140625" style="155" customWidth="1"/>
    <col min="8456" max="8456" width="16.5703125" style="155" customWidth="1"/>
    <col min="8457" max="8457" width="22.28515625" style="155" customWidth="1"/>
    <col min="8458" max="8458" width="16.140625" style="155" bestFit="1" customWidth="1"/>
    <col min="8459" max="8459" width="16.28515625" style="155" customWidth="1"/>
    <col min="8460" max="8704" width="9.140625" style="155"/>
    <col min="8705" max="8705" width="5.140625" style="155" customWidth="1"/>
    <col min="8706" max="8706" width="4" style="155" customWidth="1"/>
    <col min="8707" max="8707" width="4.5703125" style="155" customWidth="1"/>
    <col min="8708" max="8708" width="4.140625" style="155" customWidth="1"/>
    <col min="8709" max="8709" width="43.140625" style="155" customWidth="1"/>
    <col min="8710" max="8710" width="13.42578125" style="155" customWidth="1"/>
    <col min="8711" max="8711" width="13.140625" style="155" customWidth="1"/>
    <col min="8712" max="8712" width="16.5703125" style="155" customWidth="1"/>
    <col min="8713" max="8713" width="22.28515625" style="155" customWidth="1"/>
    <col min="8714" max="8714" width="16.140625" style="155" bestFit="1" customWidth="1"/>
    <col min="8715" max="8715" width="16.28515625" style="155" customWidth="1"/>
    <col min="8716" max="8960" width="9.140625" style="155"/>
    <col min="8961" max="8961" width="5.140625" style="155" customWidth="1"/>
    <col min="8962" max="8962" width="4" style="155" customWidth="1"/>
    <col min="8963" max="8963" width="4.5703125" style="155" customWidth="1"/>
    <col min="8964" max="8964" width="4.140625" style="155" customWidth="1"/>
    <col min="8965" max="8965" width="43.140625" style="155" customWidth="1"/>
    <col min="8966" max="8966" width="13.42578125" style="155" customWidth="1"/>
    <col min="8967" max="8967" width="13.140625" style="155" customWidth="1"/>
    <col min="8968" max="8968" width="16.5703125" style="155" customWidth="1"/>
    <col min="8969" max="8969" width="22.28515625" style="155" customWidth="1"/>
    <col min="8970" max="8970" width="16.140625" style="155" bestFit="1" customWidth="1"/>
    <col min="8971" max="8971" width="16.28515625" style="155" customWidth="1"/>
    <col min="8972" max="9216" width="9.140625" style="155"/>
    <col min="9217" max="9217" width="5.140625" style="155" customWidth="1"/>
    <col min="9218" max="9218" width="4" style="155" customWidth="1"/>
    <col min="9219" max="9219" width="4.5703125" style="155" customWidth="1"/>
    <col min="9220" max="9220" width="4.140625" style="155" customWidth="1"/>
    <col min="9221" max="9221" width="43.140625" style="155" customWidth="1"/>
    <col min="9222" max="9222" width="13.42578125" style="155" customWidth="1"/>
    <col min="9223" max="9223" width="13.140625" style="155" customWidth="1"/>
    <col min="9224" max="9224" width="16.5703125" style="155" customWidth="1"/>
    <col min="9225" max="9225" width="22.28515625" style="155" customWidth="1"/>
    <col min="9226" max="9226" width="16.140625" style="155" bestFit="1" customWidth="1"/>
    <col min="9227" max="9227" width="16.28515625" style="155" customWidth="1"/>
    <col min="9228" max="9472" width="9.140625" style="155"/>
    <col min="9473" max="9473" width="5.140625" style="155" customWidth="1"/>
    <col min="9474" max="9474" width="4" style="155" customWidth="1"/>
    <col min="9475" max="9475" width="4.5703125" style="155" customWidth="1"/>
    <col min="9476" max="9476" width="4.140625" style="155" customWidth="1"/>
    <col min="9477" max="9477" width="43.140625" style="155" customWidth="1"/>
    <col min="9478" max="9478" width="13.42578125" style="155" customWidth="1"/>
    <col min="9479" max="9479" width="13.140625" style="155" customWidth="1"/>
    <col min="9480" max="9480" width="16.5703125" style="155" customWidth="1"/>
    <col min="9481" max="9481" width="22.28515625" style="155" customWidth="1"/>
    <col min="9482" max="9482" width="16.140625" style="155" bestFit="1" customWidth="1"/>
    <col min="9483" max="9483" width="16.28515625" style="155" customWidth="1"/>
    <col min="9484" max="9728" width="9.140625" style="155"/>
    <col min="9729" max="9729" width="5.140625" style="155" customWidth="1"/>
    <col min="9730" max="9730" width="4" style="155" customWidth="1"/>
    <col min="9731" max="9731" width="4.5703125" style="155" customWidth="1"/>
    <col min="9732" max="9732" width="4.140625" style="155" customWidth="1"/>
    <col min="9733" max="9733" width="43.140625" style="155" customWidth="1"/>
    <col min="9734" max="9734" width="13.42578125" style="155" customWidth="1"/>
    <col min="9735" max="9735" width="13.140625" style="155" customWidth="1"/>
    <col min="9736" max="9736" width="16.5703125" style="155" customWidth="1"/>
    <col min="9737" max="9737" width="22.28515625" style="155" customWidth="1"/>
    <col min="9738" max="9738" width="16.140625" style="155" bestFit="1" customWidth="1"/>
    <col min="9739" max="9739" width="16.28515625" style="155" customWidth="1"/>
    <col min="9740" max="9984" width="9.140625" style="155"/>
    <col min="9985" max="9985" width="5.140625" style="155" customWidth="1"/>
    <col min="9986" max="9986" width="4" style="155" customWidth="1"/>
    <col min="9987" max="9987" width="4.5703125" style="155" customWidth="1"/>
    <col min="9988" max="9988" width="4.140625" style="155" customWidth="1"/>
    <col min="9989" max="9989" width="43.140625" style="155" customWidth="1"/>
    <col min="9990" max="9990" width="13.42578125" style="155" customWidth="1"/>
    <col min="9991" max="9991" width="13.140625" style="155" customWidth="1"/>
    <col min="9992" max="9992" width="16.5703125" style="155" customWidth="1"/>
    <col min="9993" max="9993" width="22.28515625" style="155" customWidth="1"/>
    <col min="9994" max="9994" width="16.140625" style="155" bestFit="1" customWidth="1"/>
    <col min="9995" max="9995" width="16.28515625" style="155" customWidth="1"/>
    <col min="9996" max="10240" width="9.140625" style="155"/>
    <col min="10241" max="10241" width="5.140625" style="155" customWidth="1"/>
    <col min="10242" max="10242" width="4" style="155" customWidth="1"/>
    <col min="10243" max="10243" width="4.5703125" style="155" customWidth="1"/>
    <col min="10244" max="10244" width="4.140625" style="155" customWidth="1"/>
    <col min="10245" max="10245" width="43.140625" style="155" customWidth="1"/>
    <col min="10246" max="10246" width="13.42578125" style="155" customWidth="1"/>
    <col min="10247" max="10247" width="13.140625" style="155" customWidth="1"/>
    <col min="10248" max="10248" width="16.5703125" style="155" customWidth="1"/>
    <col min="10249" max="10249" width="22.28515625" style="155" customWidth="1"/>
    <col min="10250" max="10250" width="16.140625" style="155" bestFit="1" customWidth="1"/>
    <col min="10251" max="10251" width="16.28515625" style="155" customWidth="1"/>
    <col min="10252" max="10496" width="9.140625" style="155"/>
    <col min="10497" max="10497" width="5.140625" style="155" customWidth="1"/>
    <col min="10498" max="10498" width="4" style="155" customWidth="1"/>
    <col min="10499" max="10499" width="4.5703125" style="155" customWidth="1"/>
    <col min="10500" max="10500" width="4.140625" style="155" customWidth="1"/>
    <col min="10501" max="10501" width="43.140625" style="155" customWidth="1"/>
    <col min="10502" max="10502" width="13.42578125" style="155" customWidth="1"/>
    <col min="10503" max="10503" width="13.140625" style="155" customWidth="1"/>
    <col min="10504" max="10504" width="16.5703125" style="155" customWidth="1"/>
    <col min="10505" max="10505" width="22.28515625" style="155" customWidth="1"/>
    <col min="10506" max="10506" width="16.140625" style="155" bestFit="1" customWidth="1"/>
    <col min="10507" max="10507" width="16.28515625" style="155" customWidth="1"/>
    <col min="10508" max="10752" width="9.140625" style="155"/>
    <col min="10753" max="10753" width="5.140625" style="155" customWidth="1"/>
    <col min="10754" max="10754" width="4" style="155" customWidth="1"/>
    <col min="10755" max="10755" width="4.5703125" style="155" customWidth="1"/>
    <col min="10756" max="10756" width="4.140625" style="155" customWidth="1"/>
    <col min="10757" max="10757" width="43.140625" style="155" customWidth="1"/>
    <col min="10758" max="10758" width="13.42578125" style="155" customWidth="1"/>
    <col min="10759" max="10759" width="13.140625" style="155" customWidth="1"/>
    <col min="10760" max="10760" width="16.5703125" style="155" customWidth="1"/>
    <col min="10761" max="10761" width="22.28515625" style="155" customWidth="1"/>
    <col min="10762" max="10762" width="16.140625" style="155" bestFit="1" customWidth="1"/>
    <col min="10763" max="10763" width="16.28515625" style="155" customWidth="1"/>
    <col min="10764" max="11008" width="9.140625" style="155"/>
    <col min="11009" max="11009" width="5.140625" style="155" customWidth="1"/>
    <col min="11010" max="11010" width="4" style="155" customWidth="1"/>
    <col min="11011" max="11011" width="4.5703125" style="155" customWidth="1"/>
    <col min="11012" max="11012" width="4.140625" style="155" customWidth="1"/>
    <col min="11013" max="11013" width="43.140625" style="155" customWidth="1"/>
    <col min="11014" max="11014" width="13.42578125" style="155" customWidth="1"/>
    <col min="11015" max="11015" width="13.140625" style="155" customWidth="1"/>
    <col min="11016" max="11016" width="16.5703125" style="155" customWidth="1"/>
    <col min="11017" max="11017" width="22.28515625" style="155" customWidth="1"/>
    <col min="11018" max="11018" width="16.140625" style="155" bestFit="1" customWidth="1"/>
    <col min="11019" max="11019" width="16.28515625" style="155" customWidth="1"/>
    <col min="11020" max="11264" width="9.140625" style="155"/>
    <col min="11265" max="11265" width="5.140625" style="155" customWidth="1"/>
    <col min="11266" max="11266" width="4" style="155" customWidth="1"/>
    <col min="11267" max="11267" width="4.5703125" style="155" customWidth="1"/>
    <col min="11268" max="11268" width="4.140625" style="155" customWidth="1"/>
    <col min="11269" max="11269" width="43.140625" style="155" customWidth="1"/>
    <col min="11270" max="11270" width="13.42578125" style="155" customWidth="1"/>
    <col min="11271" max="11271" width="13.140625" style="155" customWidth="1"/>
    <col min="11272" max="11272" width="16.5703125" style="155" customWidth="1"/>
    <col min="11273" max="11273" width="22.28515625" style="155" customWidth="1"/>
    <col min="11274" max="11274" width="16.140625" style="155" bestFit="1" customWidth="1"/>
    <col min="11275" max="11275" width="16.28515625" style="155" customWidth="1"/>
    <col min="11276" max="11520" width="9.140625" style="155"/>
    <col min="11521" max="11521" width="5.140625" style="155" customWidth="1"/>
    <col min="11522" max="11522" width="4" style="155" customWidth="1"/>
    <col min="11523" max="11523" width="4.5703125" style="155" customWidth="1"/>
    <col min="11524" max="11524" width="4.140625" style="155" customWidth="1"/>
    <col min="11525" max="11525" width="43.140625" style="155" customWidth="1"/>
    <col min="11526" max="11526" width="13.42578125" style="155" customWidth="1"/>
    <col min="11527" max="11527" width="13.140625" style="155" customWidth="1"/>
    <col min="11528" max="11528" width="16.5703125" style="155" customWidth="1"/>
    <col min="11529" max="11529" width="22.28515625" style="155" customWidth="1"/>
    <col min="11530" max="11530" width="16.140625" style="155" bestFit="1" customWidth="1"/>
    <col min="11531" max="11531" width="16.28515625" style="155" customWidth="1"/>
    <col min="11532" max="11776" width="9.140625" style="155"/>
    <col min="11777" max="11777" width="5.140625" style="155" customWidth="1"/>
    <col min="11778" max="11778" width="4" style="155" customWidth="1"/>
    <col min="11779" max="11779" width="4.5703125" style="155" customWidth="1"/>
    <col min="11780" max="11780" width="4.140625" style="155" customWidth="1"/>
    <col min="11781" max="11781" width="43.140625" style="155" customWidth="1"/>
    <col min="11782" max="11782" width="13.42578125" style="155" customWidth="1"/>
    <col min="11783" max="11783" width="13.140625" style="155" customWidth="1"/>
    <col min="11784" max="11784" width="16.5703125" style="155" customWidth="1"/>
    <col min="11785" max="11785" width="22.28515625" style="155" customWidth="1"/>
    <col min="11786" max="11786" width="16.140625" style="155" bestFit="1" customWidth="1"/>
    <col min="11787" max="11787" width="16.28515625" style="155" customWidth="1"/>
    <col min="11788" max="12032" width="9.140625" style="155"/>
    <col min="12033" max="12033" width="5.140625" style="155" customWidth="1"/>
    <col min="12034" max="12034" width="4" style="155" customWidth="1"/>
    <col min="12035" max="12035" width="4.5703125" style="155" customWidth="1"/>
    <col min="12036" max="12036" width="4.140625" style="155" customWidth="1"/>
    <col min="12037" max="12037" width="43.140625" style="155" customWidth="1"/>
    <col min="12038" max="12038" width="13.42578125" style="155" customWidth="1"/>
    <col min="12039" max="12039" width="13.140625" style="155" customWidth="1"/>
    <col min="12040" max="12040" width="16.5703125" style="155" customWidth="1"/>
    <col min="12041" max="12041" width="22.28515625" style="155" customWidth="1"/>
    <col min="12042" max="12042" width="16.140625" style="155" bestFit="1" customWidth="1"/>
    <col min="12043" max="12043" width="16.28515625" style="155" customWidth="1"/>
    <col min="12044" max="12288" width="9.140625" style="155"/>
    <col min="12289" max="12289" width="5.140625" style="155" customWidth="1"/>
    <col min="12290" max="12290" width="4" style="155" customWidth="1"/>
    <col min="12291" max="12291" width="4.5703125" style="155" customWidth="1"/>
    <col min="12292" max="12292" width="4.140625" style="155" customWidth="1"/>
    <col min="12293" max="12293" width="43.140625" style="155" customWidth="1"/>
    <col min="12294" max="12294" width="13.42578125" style="155" customWidth="1"/>
    <col min="12295" max="12295" width="13.140625" style="155" customWidth="1"/>
    <col min="12296" max="12296" width="16.5703125" style="155" customWidth="1"/>
    <col min="12297" max="12297" width="22.28515625" style="155" customWidth="1"/>
    <col min="12298" max="12298" width="16.140625" style="155" bestFit="1" customWidth="1"/>
    <col min="12299" max="12299" width="16.28515625" style="155" customWidth="1"/>
    <col min="12300" max="12544" width="9.140625" style="155"/>
    <col min="12545" max="12545" width="5.140625" style="155" customWidth="1"/>
    <col min="12546" max="12546" width="4" style="155" customWidth="1"/>
    <col min="12547" max="12547" width="4.5703125" style="155" customWidth="1"/>
    <col min="12548" max="12548" width="4.140625" style="155" customWidth="1"/>
    <col min="12549" max="12549" width="43.140625" style="155" customWidth="1"/>
    <col min="12550" max="12550" width="13.42578125" style="155" customWidth="1"/>
    <col min="12551" max="12551" width="13.140625" style="155" customWidth="1"/>
    <col min="12552" max="12552" width="16.5703125" style="155" customWidth="1"/>
    <col min="12553" max="12553" width="22.28515625" style="155" customWidth="1"/>
    <col min="12554" max="12554" width="16.140625" style="155" bestFit="1" customWidth="1"/>
    <col min="12555" max="12555" width="16.28515625" style="155" customWidth="1"/>
    <col min="12556" max="12800" width="9.140625" style="155"/>
    <col min="12801" max="12801" width="5.140625" style="155" customWidth="1"/>
    <col min="12802" max="12802" width="4" style="155" customWidth="1"/>
    <col min="12803" max="12803" width="4.5703125" style="155" customWidth="1"/>
    <col min="12804" max="12804" width="4.140625" style="155" customWidth="1"/>
    <col min="12805" max="12805" width="43.140625" style="155" customWidth="1"/>
    <col min="12806" max="12806" width="13.42578125" style="155" customWidth="1"/>
    <col min="12807" max="12807" width="13.140625" style="155" customWidth="1"/>
    <col min="12808" max="12808" width="16.5703125" style="155" customWidth="1"/>
    <col min="12809" max="12809" width="22.28515625" style="155" customWidth="1"/>
    <col min="12810" max="12810" width="16.140625" style="155" bestFit="1" customWidth="1"/>
    <col min="12811" max="12811" width="16.28515625" style="155" customWidth="1"/>
    <col min="12812" max="13056" width="9.140625" style="155"/>
    <col min="13057" max="13057" width="5.140625" style="155" customWidth="1"/>
    <col min="13058" max="13058" width="4" style="155" customWidth="1"/>
    <col min="13059" max="13059" width="4.5703125" style="155" customWidth="1"/>
    <col min="13060" max="13060" width="4.140625" style="155" customWidth="1"/>
    <col min="13061" max="13061" width="43.140625" style="155" customWidth="1"/>
    <col min="13062" max="13062" width="13.42578125" style="155" customWidth="1"/>
    <col min="13063" max="13063" width="13.140625" style="155" customWidth="1"/>
    <col min="13064" max="13064" width="16.5703125" style="155" customWidth="1"/>
    <col min="13065" max="13065" width="22.28515625" style="155" customWidth="1"/>
    <col min="13066" max="13066" width="16.140625" style="155" bestFit="1" customWidth="1"/>
    <col min="13067" max="13067" width="16.28515625" style="155" customWidth="1"/>
    <col min="13068" max="13312" width="9.140625" style="155"/>
    <col min="13313" max="13313" width="5.140625" style="155" customWidth="1"/>
    <col min="13314" max="13314" width="4" style="155" customWidth="1"/>
    <col min="13315" max="13315" width="4.5703125" style="155" customWidth="1"/>
    <col min="13316" max="13316" width="4.140625" style="155" customWidth="1"/>
    <col min="13317" max="13317" width="43.140625" style="155" customWidth="1"/>
    <col min="13318" max="13318" width="13.42578125" style="155" customWidth="1"/>
    <col min="13319" max="13319" width="13.140625" style="155" customWidth="1"/>
    <col min="13320" max="13320" width="16.5703125" style="155" customWidth="1"/>
    <col min="13321" max="13321" width="22.28515625" style="155" customWidth="1"/>
    <col min="13322" max="13322" width="16.140625" style="155" bestFit="1" customWidth="1"/>
    <col min="13323" max="13323" width="16.28515625" style="155" customWidth="1"/>
    <col min="13324" max="13568" width="9.140625" style="155"/>
    <col min="13569" max="13569" width="5.140625" style="155" customWidth="1"/>
    <col min="13570" max="13570" width="4" style="155" customWidth="1"/>
    <col min="13571" max="13571" width="4.5703125" style="155" customWidth="1"/>
    <col min="13572" max="13572" width="4.140625" style="155" customWidth="1"/>
    <col min="13573" max="13573" width="43.140625" style="155" customWidth="1"/>
    <col min="13574" max="13574" width="13.42578125" style="155" customWidth="1"/>
    <col min="13575" max="13575" width="13.140625" style="155" customWidth="1"/>
    <col min="13576" max="13576" width="16.5703125" style="155" customWidth="1"/>
    <col min="13577" max="13577" width="22.28515625" style="155" customWidth="1"/>
    <col min="13578" max="13578" width="16.140625" style="155" bestFit="1" customWidth="1"/>
    <col min="13579" max="13579" width="16.28515625" style="155" customWidth="1"/>
    <col min="13580" max="13824" width="9.140625" style="155"/>
    <col min="13825" max="13825" width="5.140625" style="155" customWidth="1"/>
    <col min="13826" max="13826" width="4" style="155" customWidth="1"/>
    <col min="13827" max="13827" width="4.5703125" style="155" customWidth="1"/>
    <col min="13828" max="13828" width="4.140625" style="155" customWidth="1"/>
    <col min="13829" max="13829" width="43.140625" style="155" customWidth="1"/>
    <col min="13830" max="13830" width="13.42578125" style="155" customWidth="1"/>
    <col min="13831" max="13831" width="13.140625" style="155" customWidth="1"/>
    <col min="13832" max="13832" width="16.5703125" style="155" customWidth="1"/>
    <col min="13833" max="13833" width="22.28515625" style="155" customWidth="1"/>
    <col min="13834" max="13834" width="16.140625" style="155" bestFit="1" customWidth="1"/>
    <col min="13835" max="13835" width="16.28515625" style="155" customWidth="1"/>
    <col min="13836" max="14080" width="9.140625" style="155"/>
    <col min="14081" max="14081" width="5.140625" style="155" customWidth="1"/>
    <col min="14082" max="14082" width="4" style="155" customWidth="1"/>
    <col min="14083" max="14083" width="4.5703125" style="155" customWidth="1"/>
    <col min="14084" max="14084" width="4.140625" style="155" customWidth="1"/>
    <col min="14085" max="14085" width="43.140625" style="155" customWidth="1"/>
    <col min="14086" max="14086" width="13.42578125" style="155" customWidth="1"/>
    <col min="14087" max="14087" width="13.140625" style="155" customWidth="1"/>
    <col min="14088" max="14088" width="16.5703125" style="155" customWidth="1"/>
    <col min="14089" max="14089" width="22.28515625" style="155" customWidth="1"/>
    <col min="14090" max="14090" width="16.140625" style="155" bestFit="1" customWidth="1"/>
    <col min="14091" max="14091" width="16.28515625" style="155" customWidth="1"/>
    <col min="14092" max="14336" width="9.140625" style="155"/>
    <col min="14337" max="14337" width="5.140625" style="155" customWidth="1"/>
    <col min="14338" max="14338" width="4" style="155" customWidth="1"/>
    <col min="14339" max="14339" width="4.5703125" style="155" customWidth="1"/>
    <col min="14340" max="14340" width="4.140625" style="155" customWidth="1"/>
    <col min="14341" max="14341" width="43.140625" style="155" customWidth="1"/>
    <col min="14342" max="14342" width="13.42578125" style="155" customWidth="1"/>
    <col min="14343" max="14343" width="13.140625" style="155" customWidth="1"/>
    <col min="14344" max="14344" width="16.5703125" style="155" customWidth="1"/>
    <col min="14345" max="14345" width="22.28515625" style="155" customWidth="1"/>
    <col min="14346" max="14346" width="16.140625" style="155" bestFit="1" customWidth="1"/>
    <col min="14347" max="14347" width="16.28515625" style="155" customWidth="1"/>
    <col min="14348" max="14592" width="9.140625" style="155"/>
    <col min="14593" max="14593" width="5.140625" style="155" customWidth="1"/>
    <col min="14594" max="14594" width="4" style="155" customWidth="1"/>
    <col min="14595" max="14595" width="4.5703125" style="155" customWidth="1"/>
    <col min="14596" max="14596" width="4.140625" style="155" customWidth="1"/>
    <col min="14597" max="14597" width="43.140625" style="155" customWidth="1"/>
    <col min="14598" max="14598" width="13.42578125" style="155" customWidth="1"/>
    <col min="14599" max="14599" width="13.140625" style="155" customWidth="1"/>
    <col min="14600" max="14600" width="16.5703125" style="155" customWidth="1"/>
    <col min="14601" max="14601" width="22.28515625" style="155" customWidth="1"/>
    <col min="14602" max="14602" width="16.140625" style="155" bestFit="1" customWidth="1"/>
    <col min="14603" max="14603" width="16.28515625" style="155" customWidth="1"/>
    <col min="14604" max="14848" width="9.140625" style="155"/>
    <col min="14849" max="14849" width="5.140625" style="155" customWidth="1"/>
    <col min="14850" max="14850" width="4" style="155" customWidth="1"/>
    <col min="14851" max="14851" width="4.5703125" style="155" customWidth="1"/>
    <col min="14852" max="14852" width="4.140625" style="155" customWidth="1"/>
    <col min="14853" max="14853" width="43.140625" style="155" customWidth="1"/>
    <col min="14854" max="14854" width="13.42578125" style="155" customWidth="1"/>
    <col min="14855" max="14855" width="13.140625" style="155" customWidth="1"/>
    <col min="14856" max="14856" width="16.5703125" style="155" customWidth="1"/>
    <col min="14857" max="14857" width="22.28515625" style="155" customWidth="1"/>
    <col min="14858" max="14858" width="16.140625" style="155" bestFit="1" customWidth="1"/>
    <col min="14859" max="14859" width="16.28515625" style="155" customWidth="1"/>
    <col min="14860" max="15104" width="9.140625" style="155"/>
    <col min="15105" max="15105" width="5.140625" style="155" customWidth="1"/>
    <col min="15106" max="15106" width="4" style="155" customWidth="1"/>
    <col min="15107" max="15107" width="4.5703125" style="155" customWidth="1"/>
    <col min="15108" max="15108" width="4.140625" style="155" customWidth="1"/>
    <col min="15109" max="15109" width="43.140625" style="155" customWidth="1"/>
    <col min="15110" max="15110" width="13.42578125" style="155" customWidth="1"/>
    <col min="15111" max="15111" width="13.140625" style="155" customWidth="1"/>
    <col min="15112" max="15112" width="16.5703125" style="155" customWidth="1"/>
    <col min="15113" max="15113" width="22.28515625" style="155" customWidth="1"/>
    <col min="15114" max="15114" width="16.140625" style="155" bestFit="1" customWidth="1"/>
    <col min="15115" max="15115" width="16.28515625" style="155" customWidth="1"/>
    <col min="15116" max="15360" width="9.140625" style="155"/>
    <col min="15361" max="15361" width="5.140625" style="155" customWidth="1"/>
    <col min="15362" max="15362" width="4" style="155" customWidth="1"/>
    <col min="15363" max="15363" width="4.5703125" style="155" customWidth="1"/>
    <col min="15364" max="15364" width="4.140625" style="155" customWidth="1"/>
    <col min="15365" max="15365" width="43.140625" style="155" customWidth="1"/>
    <col min="15366" max="15366" width="13.42578125" style="155" customWidth="1"/>
    <col min="15367" max="15367" width="13.140625" style="155" customWidth="1"/>
    <col min="15368" max="15368" width="16.5703125" style="155" customWidth="1"/>
    <col min="15369" max="15369" width="22.28515625" style="155" customWidth="1"/>
    <col min="15370" max="15370" width="16.140625" style="155" bestFit="1" customWidth="1"/>
    <col min="15371" max="15371" width="16.28515625" style="155" customWidth="1"/>
    <col min="15372" max="15616" width="9.140625" style="155"/>
    <col min="15617" max="15617" width="5.140625" style="155" customWidth="1"/>
    <col min="15618" max="15618" width="4" style="155" customWidth="1"/>
    <col min="15619" max="15619" width="4.5703125" style="155" customWidth="1"/>
    <col min="15620" max="15620" width="4.140625" style="155" customWidth="1"/>
    <col min="15621" max="15621" width="43.140625" style="155" customWidth="1"/>
    <col min="15622" max="15622" width="13.42578125" style="155" customWidth="1"/>
    <col min="15623" max="15623" width="13.140625" style="155" customWidth="1"/>
    <col min="15624" max="15624" width="16.5703125" style="155" customWidth="1"/>
    <col min="15625" max="15625" width="22.28515625" style="155" customWidth="1"/>
    <col min="15626" max="15626" width="16.140625" style="155" bestFit="1" customWidth="1"/>
    <col min="15627" max="15627" width="16.28515625" style="155" customWidth="1"/>
    <col min="15628" max="15872" width="9.140625" style="155"/>
    <col min="15873" max="15873" width="5.140625" style="155" customWidth="1"/>
    <col min="15874" max="15874" width="4" style="155" customWidth="1"/>
    <col min="15875" max="15875" width="4.5703125" style="155" customWidth="1"/>
    <col min="15876" max="15876" width="4.140625" style="155" customWidth="1"/>
    <col min="15877" max="15877" width="43.140625" style="155" customWidth="1"/>
    <col min="15878" max="15878" width="13.42578125" style="155" customWidth="1"/>
    <col min="15879" max="15879" width="13.140625" style="155" customWidth="1"/>
    <col min="15880" max="15880" width="16.5703125" style="155" customWidth="1"/>
    <col min="15881" max="15881" width="22.28515625" style="155" customWidth="1"/>
    <col min="15882" max="15882" width="16.140625" style="155" bestFit="1" customWidth="1"/>
    <col min="15883" max="15883" width="16.28515625" style="155" customWidth="1"/>
    <col min="15884" max="16128" width="9.140625" style="155"/>
    <col min="16129" max="16129" width="5.140625" style="155" customWidth="1"/>
    <col min="16130" max="16130" width="4" style="155" customWidth="1"/>
    <col min="16131" max="16131" width="4.5703125" style="155" customWidth="1"/>
    <col min="16132" max="16132" width="4.140625" style="155" customWidth="1"/>
    <col min="16133" max="16133" width="43.140625" style="155" customWidth="1"/>
    <col min="16134" max="16134" width="13.42578125" style="155" customWidth="1"/>
    <col min="16135" max="16135" width="13.140625" style="155" customWidth="1"/>
    <col min="16136" max="16136" width="16.5703125" style="155" customWidth="1"/>
    <col min="16137" max="16137" width="22.28515625" style="155" customWidth="1"/>
    <col min="16138" max="16138" width="16.140625" style="155" bestFit="1" customWidth="1"/>
    <col min="16139" max="16139" width="16.28515625" style="155" customWidth="1"/>
    <col min="16140" max="16384" width="9.140625" style="155"/>
  </cols>
  <sheetData>
    <row r="1" spans="1:11" s="75" customFormat="1" ht="20.25">
      <c r="A1" s="613" t="s">
        <v>173</v>
      </c>
      <c r="B1" s="613"/>
      <c r="C1" s="613"/>
      <c r="D1" s="613"/>
      <c r="E1" s="613"/>
      <c r="F1" s="613"/>
      <c r="G1" s="613"/>
      <c r="H1" s="613"/>
    </row>
    <row r="2" spans="1:11" s="75" customFormat="1" ht="36" customHeight="1">
      <c r="A2" s="614" t="s">
        <v>174</v>
      </c>
      <c r="B2" s="614"/>
      <c r="C2" s="614"/>
      <c r="D2" s="614"/>
      <c r="E2" s="614"/>
      <c r="F2" s="614"/>
      <c r="G2" s="614"/>
      <c r="H2" s="614"/>
    </row>
    <row r="3" spans="1:11" s="75" customFormat="1" ht="9.75" customHeight="1">
      <c r="A3" s="76" t="s">
        <v>175</v>
      </c>
      <c r="B3" s="77"/>
      <c r="C3" s="78"/>
      <c r="D3" s="78"/>
      <c r="E3" s="79"/>
      <c r="F3" s="76"/>
    </row>
    <row r="4" spans="1:11" s="75" customFormat="1" ht="18" thickBot="1">
      <c r="A4" s="80"/>
      <c r="B4" s="81"/>
      <c r="C4" s="82"/>
      <c r="D4" s="82"/>
      <c r="E4" s="83"/>
      <c r="G4" s="84" t="s">
        <v>176</v>
      </c>
      <c r="H4" s="84"/>
    </row>
    <row r="5" spans="1:11" s="86" customFormat="1" ht="15.75" customHeight="1">
      <c r="A5" s="615" t="s">
        <v>177</v>
      </c>
      <c r="B5" s="617" t="s">
        <v>178</v>
      </c>
      <c r="C5" s="619" t="s">
        <v>179</v>
      </c>
      <c r="D5" s="621" t="s">
        <v>180</v>
      </c>
      <c r="E5" s="623" t="s">
        <v>181</v>
      </c>
      <c r="F5" s="625" t="s">
        <v>182</v>
      </c>
      <c r="G5" s="626" t="s">
        <v>183</v>
      </c>
      <c r="H5" s="626"/>
    </row>
    <row r="6" spans="1:11" s="89" customFormat="1" ht="43.5" customHeight="1" thickBot="1">
      <c r="A6" s="616"/>
      <c r="B6" s="618"/>
      <c r="C6" s="620"/>
      <c r="D6" s="622"/>
      <c r="E6" s="624"/>
      <c r="F6" s="625"/>
      <c r="G6" s="87" t="s">
        <v>8</v>
      </c>
      <c r="H6" s="87" t="s">
        <v>9</v>
      </c>
      <c r="I6" s="88"/>
      <c r="J6" s="88"/>
    </row>
    <row r="7" spans="1:11" s="95" customFormat="1" ht="18" thickBot="1">
      <c r="A7" s="90" t="s">
        <v>10</v>
      </c>
      <c r="B7" s="91" t="s">
        <v>184</v>
      </c>
      <c r="C7" s="91" t="s">
        <v>185</v>
      </c>
      <c r="D7" s="92" t="s">
        <v>186</v>
      </c>
      <c r="E7" s="93" t="s">
        <v>187</v>
      </c>
      <c r="F7" s="94" t="s">
        <v>188</v>
      </c>
      <c r="G7" s="94" t="s">
        <v>189</v>
      </c>
      <c r="H7" s="94" t="s">
        <v>190</v>
      </c>
    </row>
    <row r="8" spans="1:11" s="103" customFormat="1" ht="58.5" thickBot="1">
      <c r="A8" s="96">
        <v>2000</v>
      </c>
      <c r="B8" s="97" t="s">
        <v>191</v>
      </c>
      <c r="C8" s="98" t="s">
        <v>14</v>
      </c>
      <c r="D8" s="99" t="s">
        <v>14</v>
      </c>
      <c r="E8" s="100" t="s">
        <v>192</v>
      </c>
      <c r="F8" s="57">
        <f>G8+H8-[1]ekamut!F124</f>
        <v>3777879.4123999998</v>
      </c>
      <c r="G8" s="19">
        <f>G9+G44+G62+G88+G141+G161+G181+G210+G240+G271+G303</f>
        <v>941845.53740000003</v>
      </c>
      <c r="H8" s="101">
        <f>H9+H44+H62+H88+H141+H161+H181+H210+H240+H271+H303</f>
        <v>2989033.875</v>
      </c>
      <c r="I8" s="102"/>
      <c r="J8" s="102"/>
    </row>
    <row r="9" spans="1:11" s="109" customFormat="1" ht="59.25" customHeight="1">
      <c r="A9" s="104">
        <v>2100</v>
      </c>
      <c r="B9" s="105" t="s">
        <v>193</v>
      </c>
      <c r="C9" s="106" t="s">
        <v>194</v>
      </c>
      <c r="D9" s="107" t="s">
        <v>194</v>
      </c>
      <c r="E9" s="108" t="s">
        <v>195</v>
      </c>
      <c r="F9" s="57">
        <f>G9+H9</f>
        <v>501862.26699999999</v>
      </c>
      <c r="G9" s="57">
        <f>G11+G16+G20+G25+G28+G31+G34+G37</f>
        <v>309412.26699999999</v>
      </c>
      <c r="H9" s="36">
        <f>H11+H16+H20+H25+H28+H31+H34+H37</f>
        <v>192450</v>
      </c>
      <c r="K9" s="110"/>
    </row>
    <row r="10" spans="1:11" s="75" customFormat="1" ht="17.25" hidden="1">
      <c r="A10" s="111"/>
      <c r="B10" s="105"/>
      <c r="C10" s="106"/>
      <c r="D10" s="107"/>
      <c r="E10" s="112" t="s">
        <v>7</v>
      </c>
      <c r="F10" s="113"/>
      <c r="G10" s="113"/>
      <c r="H10" s="113"/>
    </row>
    <row r="11" spans="1:11" s="120" customFormat="1" ht="54">
      <c r="A11" s="114">
        <v>2110</v>
      </c>
      <c r="B11" s="105" t="s">
        <v>193</v>
      </c>
      <c r="C11" s="115" t="s">
        <v>10</v>
      </c>
      <c r="D11" s="116" t="s">
        <v>194</v>
      </c>
      <c r="E11" s="117" t="s">
        <v>196</v>
      </c>
      <c r="F11" s="118">
        <f>G11+H11</f>
        <v>228484.5</v>
      </c>
      <c r="G11" s="118">
        <f>G13+G14+G15</f>
        <v>215084.5</v>
      </c>
      <c r="H11" s="119">
        <f>H13+H14+H15</f>
        <v>13400</v>
      </c>
    </row>
    <row r="12" spans="1:11" s="120" customFormat="1" ht="15" customHeight="1">
      <c r="A12" s="114"/>
      <c r="B12" s="105"/>
      <c r="C12" s="115"/>
      <c r="D12" s="116"/>
      <c r="E12" s="112" t="s">
        <v>197</v>
      </c>
      <c r="F12" s="118"/>
      <c r="G12" s="118"/>
      <c r="H12" s="118"/>
    </row>
    <row r="13" spans="1:11" s="75" customFormat="1" ht="27">
      <c r="A13" s="114">
        <v>2111</v>
      </c>
      <c r="B13" s="121" t="s">
        <v>193</v>
      </c>
      <c r="C13" s="122" t="s">
        <v>10</v>
      </c>
      <c r="D13" s="123" t="s">
        <v>10</v>
      </c>
      <c r="E13" s="112" t="s">
        <v>198</v>
      </c>
      <c r="F13" s="113">
        <f>G13+H13</f>
        <v>228484.5</v>
      </c>
      <c r="G13" s="113">
        <f>[1]aparat!F32</f>
        <v>215084.5</v>
      </c>
      <c r="H13" s="124">
        <f>[1]aparat!F149</f>
        <v>13400</v>
      </c>
    </row>
    <row r="14" spans="1:11" s="75" customFormat="1" ht="27" hidden="1">
      <c r="A14" s="114">
        <v>2112</v>
      </c>
      <c r="B14" s="121" t="s">
        <v>193</v>
      </c>
      <c r="C14" s="122" t="s">
        <v>10</v>
      </c>
      <c r="D14" s="123" t="s">
        <v>184</v>
      </c>
      <c r="E14" s="112" t="s">
        <v>199</v>
      </c>
      <c r="F14" s="113">
        <f>G14+H14</f>
        <v>0</v>
      </c>
      <c r="G14" s="113"/>
      <c r="H14" s="124"/>
    </row>
    <row r="15" spans="1:11" s="75" customFormat="1" ht="17.25" hidden="1">
      <c r="A15" s="114">
        <v>2113</v>
      </c>
      <c r="B15" s="121" t="s">
        <v>193</v>
      </c>
      <c r="C15" s="122" t="s">
        <v>10</v>
      </c>
      <c r="D15" s="123" t="s">
        <v>185</v>
      </c>
      <c r="E15" s="112" t="s">
        <v>200</v>
      </c>
      <c r="F15" s="113">
        <f>G15+H15</f>
        <v>0</v>
      </c>
      <c r="G15" s="113"/>
      <c r="H15" s="124"/>
    </row>
    <row r="16" spans="1:11" s="75" customFormat="1" ht="17.25" hidden="1">
      <c r="A16" s="114">
        <v>2120</v>
      </c>
      <c r="B16" s="105" t="s">
        <v>193</v>
      </c>
      <c r="C16" s="115" t="s">
        <v>184</v>
      </c>
      <c r="D16" s="116" t="s">
        <v>194</v>
      </c>
      <c r="E16" s="117" t="s">
        <v>201</v>
      </c>
      <c r="F16" s="113">
        <f>G16+H16</f>
        <v>0</v>
      </c>
      <c r="G16" s="113">
        <f>G18+G19</f>
        <v>0</v>
      </c>
      <c r="H16" s="124">
        <f>H18+H19</f>
        <v>0</v>
      </c>
    </row>
    <row r="17" spans="1:8" s="120" customFormat="1" ht="15" hidden="1" customHeight="1">
      <c r="A17" s="114"/>
      <c r="B17" s="105"/>
      <c r="C17" s="115"/>
      <c r="D17" s="116"/>
      <c r="E17" s="112" t="s">
        <v>197</v>
      </c>
      <c r="F17" s="118"/>
      <c r="G17" s="118"/>
      <c r="H17" s="119"/>
    </row>
    <row r="18" spans="1:8" s="75" customFormat="1" ht="17.25" hidden="1">
      <c r="A18" s="114">
        <v>2121</v>
      </c>
      <c r="B18" s="121" t="s">
        <v>193</v>
      </c>
      <c r="C18" s="122" t="s">
        <v>184</v>
      </c>
      <c r="D18" s="123" t="s">
        <v>10</v>
      </c>
      <c r="E18" s="125" t="s">
        <v>202</v>
      </c>
      <c r="F18" s="113">
        <f>G18+H18</f>
        <v>0</v>
      </c>
      <c r="G18" s="113"/>
      <c r="H18" s="124"/>
    </row>
    <row r="19" spans="1:8" s="75" customFormat="1" ht="27" hidden="1">
      <c r="A19" s="114">
        <v>2122</v>
      </c>
      <c r="B19" s="121" t="s">
        <v>193</v>
      </c>
      <c r="C19" s="122" t="s">
        <v>184</v>
      </c>
      <c r="D19" s="123" t="s">
        <v>184</v>
      </c>
      <c r="E19" s="112" t="s">
        <v>203</v>
      </c>
      <c r="F19" s="113">
        <f>G19+H19</f>
        <v>0</v>
      </c>
      <c r="G19" s="113"/>
      <c r="H19" s="124"/>
    </row>
    <row r="20" spans="1:8" s="75" customFormat="1" ht="13.5" customHeight="1">
      <c r="A20" s="114">
        <v>2130</v>
      </c>
      <c r="B20" s="105" t="s">
        <v>193</v>
      </c>
      <c r="C20" s="115" t="s">
        <v>185</v>
      </c>
      <c r="D20" s="116" t="s">
        <v>194</v>
      </c>
      <c r="E20" s="117" t="s">
        <v>204</v>
      </c>
      <c r="F20" s="113">
        <f>G20+H20</f>
        <v>3327</v>
      </c>
      <c r="G20" s="113">
        <f>G22+G23+G24</f>
        <v>3327</v>
      </c>
      <c r="H20" s="124">
        <f>H22+H23+H24</f>
        <v>0</v>
      </c>
    </row>
    <row r="21" spans="1:8" s="120" customFormat="1" ht="15" hidden="1" customHeight="1">
      <c r="A21" s="114"/>
      <c r="B21" s="105"/>
      <c r="C21" s="115"/>
      <c r="D21" s="116"/>
      <c r="E21" s="112" t="s">
        <v>197</v>
      </c>
      <c r="F21" s="118"/>
      <c r="G21" s="118"/>
      <c r="H21" s="119"/>
    </row>
    <row r="22" spans="1:8" s="75" customFormat="1" ht="27" hidden="1">
      <c r="A22" s="114">
        <v>2131</v>
      </c>
      <c r="B22" s="121" t="s">
        <v>193</v>
      </c>
      <c r="C22" s="122" t="s">
        <v>185</v>
      </c>
      <c r="D22" s="123" t="s">
        <v>10</v>
      </c>
      <c r="E22" s="112" t="s">
        <v>205</v>
      </c>
      <c r="F22" s="113">
        <f>G22+H22</f>
        <v>0</v>
      </c>
      <c r="G22" s="113"/>
      <c r="H22" s="124"/>
    </row>
    <row r="23" spans="1:8" s="75" customFormat="1" ht="27" hidden="1">
      <c r="A23" s="114">
        <v>2132</v>
      </c>
      <c r="B23" s="121" t="s">
        <v>193</v>
      </c>
      <c r="C23" s="122" t="s">
        <v>185</v>
      </c>
      <c r="D23" s="123" t="s">
        <v>184</v>
      </c>
      <c r="E23" s="112" t="s">
        <v>206</v>
      </c>
      <c r="F23" s="113">
        <f>G23+H23</f>
        <v>0</v>
      </c>
      <c r="G23" s="113"/>
      <c r="H23" s="124"/>
    </row>
    <row r="24" spans="1:8" s="75" customFormat="1" ht="14.25" customHeight="1">
      <c r="A24" s="114">
        <v>2133</v>
      </c>
      <c r="B24" s="121" t="s">
        <v>193</v>
      </c>
      <c r="C24" s="122" t="s">
        <v>185</v>
      </c>
      <c r="D24" s="123" t="s">
        <v>185</v>
      </c>
      <c r="E24" s="112" t="s">
        <v>207</v>
      </c>
      <c r="F24" s="113">
        <f>G24+H24</f>
        <v>3327</v>
      </c>
      <c r="G24" s="113">
        <f>'[1]zags '!F32+'[1]վեկտոր պլյուս'!F32</f>
        <v>3327</v>
      </c>
      <c r="H24" s="124">
        <f>'[1]zags '!F150+'[1]վեկտոր պլյուս'!F150</f>
        <v>0</v>
      </c>
    </row>
    <row r="25" spans="1:8" s="75" customFormat="1" ht="17.25" hidden="1">
      <c r="A25" s="114">
        <v>2140</v>
      </c>
      <c r="B25" s="105" t="s">
        <v>193</v>
      </c>
      <c r="C25" s="115" t="s">
        <v>186</v>
      </c>
      <c r="D25" s="116" t="s">
        <v>194</v>
      </c>
      <c r="E25" s="117" t="s">
        <v>208</v>
      </c>
      <c r="F25" s="113">
        <f>G25+H25</f>
        <v>0</v>
      </c>
      <c r="G25" s="113">
        <f>G27</f>
        <v>0</v>
      </c>
      <c r="H25" s="124">
        <f>H27</f>
        <v>0</v>
      </c>
    </row>
    <row r="26" spans="1:8" s="120" customFormat="1" ht="15" hidden="1" customHeight="1">
      <c r="A26" s="114"/>
      <c r="B26" s="105"/>
      <c r="C26" s="115"/>
      <c r="D26" s="116"/>
      <c r="E26" s="112" t="s">
        <v>197</v>
      </c>
      <c r="F26" s="118"/>
      <c r="G26" s="118"/>
      <c r="H26" s="119"/>
    </row>
    <row r="27" spans="1:8" s="75" customFormat="1" ht="17.25" hidden="1">
      <c r="A27" s="114">
        <v>2141</v>
      </c>
      <c r="B27" s="121" t="s">
        <v>193</v>
      </c>
      <c r="C27" s="122" t="s">
        <v>186</v>
      </c>
      <c r="D27" s="123" t="s">
        <v>10</v>
      </c>
      <c r="E27" s="112" t="s">
        <v>209</v>
      </c>
      <c r="F27" s="113">
        <f>G27+H27</f>
        <v>0</v>
      </c>
      <c r="G27" s="113"/>
      <c r="H27" s="124"/>
    </row>
    <row r="28" spans="1:8" s="75" customFormat="1" ht="40.5" hidden="1">
      <c r="A28" s="114">
        <v>2150</v>
      </c>
      <c r="B28" s="105" t="s">
        <v>193</v>
      </c>
      <c r="C28" s="115" t="s">
        <v>187</v>
      </c>
      <c r="D28" s="116" t="s">
        <v>194</v>
      </c>
      <c r="E28" s="117" t="s">
        <v>210</v>
      </c>
      <c r="F28" s="113">
        <f>G28+H28</f>
        <v>0</v>
      </c>
      <c r="G28" s="113">
        <f>G30</f>
        <v>0</v>
      </c>
      <c r="H28" s="124">
        <f>H30</f>
        <v>0</v>
      </c>
    </row>
    <row r="29" spans="1:8" s="120" customFormat="1" ht="15" hidden="1" customHeight="1">
      <c r="A29" s="114"/>
      <c r="B29" s="105"/>
      <c r="C29" s="115"/>
      <c r="D29" s="116"/>
      <c r="E29" s="112" t="s">
        <v>197</v>
      </c>
      <c r="F29" s="118"/>
      <c r="G29" s="118"/>
      <c r="H29" s="119"/>
    </row>
    <row r="30" spans="1:8" s="75" customFormat="1" ht="40.5" hidden="1">
      <c r="A30" s="114">
        <v>2151</v>
      </c>
      <c r="B30" s="121" t="s">
        <v>193</v>
      </c>
      <c r="C30" s="122" t="s">
        <v>187</v>
      </c>
      <c r="D30" s="123" t="s">
        <v>10</v>
      </c>
      <c r="E30" s="112" t="s">
        <v>211</v>
      </c>
      <c r="F30" s="113">
        <f>G30+H30</f>
        <v>0</v>
      </c>
      <c r="G30" s="113"/>
      <c r="H30" s="124"/>
    </row>
    <row r="31" spans="1:8" s="75" customFormat="1" ht="27">
      <c r="A31" s="114">
        <v>2160</v>
      </c>
      <c r="B31" s="105" t="s">
        <v>193</v>
      </c>
      <c r="C31" s="115" t="s">
        <v>188</v>
      </c>
      <c r="D31" s="116" t="s">
        <v>194</v>
      </c>
      <c r="E31" s="117" t="s">
        <v>212</v>
      </c>
      <c r="F31" s="124">
        <f>G31+H31</f>
        <v>270050.76699999999</v>
      </c>
      <c r="G31" s="124">
        <f>G33</f>
        <v>91000.767000000007</v>
      </c>
      <c r="H31" s="124">
        <f>H33</f>
        <v>179050</v>
      </c>
    </row>
    <row r="32" spans="1:8" s="120" customFormat="1" ht="15" customHeight="1">
      <c r="A32" s="114"/>
      <c r="B32" s="105"/>
      <c r="C32" s="115"/>
      <c r="D32" s="116"/>
      <c r="E32" s="112" t="s">
        <v>197</v>
      </c>
      <c r="F32" s="119"/>
      <c r="G32" s="119"/>
      <c r="H32" s="119"/>
    </row>
    <row r="33" spans="1:8" s="75" customFormat="1" ht="27">
      <c r="A33" s="114">
        <v>2161</v>
      </c>
      <c r="B33" s="121" t="s">
        <v>193</v>
      </c>
      <c r="C33" s="122" t="s">
        <v>188</v>
      </c>
      <c r="D33" s="123" t="s">
        <v>10</v>
      </c>
      <c r="E33" s="112" t="s">
        <v>213</v>
      </c>
      <c r="F33" s="124">
        <f>G33+H33</f>
        <v>270050.76699999999</v>
      </c>
      <c r="G33" s="124">
        <f>[1]turq!F32</f>
        <v>91000.767000000007</v>
      </c>
      <c r="H33" s="124">
        <f>[1]turq!F150</f>
        <v>179050</v>
      </c>
    </row>
    <row r="34" spans="1:8" s="75" customFormat="1" ht="17.25" hidden="1">
      <c r="A34" s="114">
        <v>2170</v>
      </c>
      <c r="B34" s="105" t="s">
        <v>193</v>
      </c>
      <c r="C34" s="115" t="s">
        <v>189</v>
      </c>
      <c r="D34" s="116" t="s">
        <v>194</v>
      </c>
      <c r="E34" s="117" t="s">
        <v>214</v>
      </c>
      <c r="F34" s="113">
        <f>G34+H34</f>
        <v>0</v>
      </c>
      <c r="G34" s="113">
        <f>G36</f>
        <v>0</v>
      </c>
      <c r="H34" s="113">
        <f>H36</f>
        <v>0</v>
      </c>
    </row>
    <row r="35" spans="1:8" s="120" customFormat="1" ht="18" hidden="1" customHeight="1">
      <c r="A35" s="114"/>
      <c r="B35" s="105"/>
      <c r="C35" s="115"/>
      <c r="D35" s="116"/>
      <c r="E35" s="112" t="s">
        <v>197</v>
      </c>
      <c r="F35" s="118"/>
      <c r="G35" s="118"/>
      <c r="H35" s="118"/>
    </row>
    <row r="36" spans="1:8" s="75" customFormat="1" ht="17.25" hidden="1">
      <c r="A36" s="114">
        <v>2171</v>
      </c>
      <c r="B36" s="121" t="s">
        <v>193</v>
      </c>
      <c r="C36" s="122" t="s">
        <v>189</v>
      </c>
      <c r="D36" s="123" t="s">
        <v>10</v>
      </c>
      <c r="E36" s="112" t="s">
        <v>214</v>
      </c>
      <c r="F36" s="113">
        <f>G36+H36</f>
        <v>0</v>
      </c>
      <c r="G36" s="113"/>
      <c r="H36" s="113"/>
    </row>
    <row r="37" spans="1:8" s="75" customFormat="1" ht="40.5" hidden="1">
      <c r="A37" s="114">
        <v>2180</v>
      </c>
      <c r="B37" s="105" t="s">
        <v>193</v>
      </c>
      <c r="C37" s="115" t="s">
        <v>190</v>
      </c>
      <c r="D37" s="116" t="s">
        <v>194</v>
      </c>
      <c r="E37" s="117" t="s">
        <v>215</v>
      </c>
      <c r="F37" s="113">
        <f>G37+H37</f>
        <v>0</v>
      </c>
      <c r="G37" s="113">
        <f>G39</f>
        <v>0</v>
      </c>
      <c r="H37" s="113">
        <f>H39</f>
        <v>0</v>
      </c>
    </row>
    <row r="38" spans="1:8" s="120" customFormat="1" ht="18" hidden="1" customHeight="1">
      <c r="A38" s="114"/>
      <c r="B38" s="105"/>
      <c r="C38" s="115"/>
      <c r="D38" s="116"/>
      <c r="E38" s="112" t="s">
        <v>197</v>
      </c>
      <c r="F38" s="118"/>
      <c r="G38" s="118"/>
      <c r="H38" s="118"/>
    </row>
    <row r="39" spans="1:8" s="75" customFormat="1" ht="40.5" hidden="1">
      <c r="A39" s="114">
        <v>2181</v>
      </c>
      <c r="B39" s="121" t="s">
        <v>193</v>
      </c>
      <c r="C39" s="122" t="s">
        <v>190</v>
      </c>
      <c r="D39" s="123" t="s">
        <v>10</v>
      </c>
      <c r="E39" s="112" t="s">
        <v>215</v>
      </c>
      <c r="F39" s="113">
        <f>G39+H39</f>
        <v>0</v>
      </c>
      <c r="G39" s="113"/>
      <c r="H39" s="113"/>
    </row>
    <row r="40" spans="1:8" s="75" customFormat="1" ht="18" hidden="1" customHeight="1">
      <c r="A40" s="114"/>
      <c r="B40" s="121"/>
      <c r="C40" s="122"/>
      <c r="D40" s="123"/>
      <c r="E40" s="126" t="s">
        <v>197</v>
      </c>
      <c r="F40" s="113"/>
      <c r="G40" s="113"/>
      <c r="H40" s="113"/>
    </row>
    <row r="41" spans="1:8" s="75" customFormat="1" ht="17.25" hidden="1">
      <c r="A41" s="114">
        <v>2182</v>
      </c>
      <c r="B41" s="121" t="s">
        <v>193</v>
      </c>
      <c r="C41" s="122" t="s">
        <v>190</v>
      </c>
      <c r="D41" s="123" t="s">
        <v>10</v>
      </c>
      <c r="E41" s="126" t="s">
        <v>216</v>
      </c>
      <c r="F41" s="113"/>
      <c r="G41" s="113"/>
      <c r="H41" s="113"/>
    </row>
    <row r="42" spans="1:8" s="75" customFormat="1" ht="27" hidden="1">
      <c r="A42" s="114">
        <v>2183</v>
      </c>
      <c r="B42" s="121" t="s">
        <v>193</v>
      </c>
      <c r="C42" s="122" t="s">
        <v>190</v>
      </c>
      <c r="D42" s="123" t="s">
        <v>10</v>
      </c>
      <c r="E42" s="126" t="s">
        <v>217</v>
      </c>
      <c r="F42" s="113"/>
      <c r="G42" s="113"/>
      <c r="H42" s="113"/>
    </row>
    <row r="43" spans="1:8" s="75" customFormat="1" ht="27" hidden="1">
      <c r="A43" s="114">
        <v>2184</v>
      </c>
      <c r="B43" s="121" t="s">
        <v>193</v>
      </c>
      <c r="C43" s="122" t="s">
        <v>190</v>
      </c>
      <c r="D43" s="123" t="s">
        <v>10</v>
      </c>
      <c r="E43" s="126" t="s">
        <v>218</v>
      </c>
      <c r="F43" s="113"/>
      <c r="G43" s="113"/>
      <c r="H43" s="113"/>
    </row>
    <row r="44" spans="1:8" s="109" customFormat="1" ht="30" hidden="1">
      <c r="A44" s="127">
        <v>2200</v>
      </c>
      <c r="B44" s="105" t="s">
        <v>219</v>
      </c>
      <c r="C44" s="115" t="s">
        <v>194</v>
      </c>
      <c r="D44" s="116" t="s">
        <v>194</v>
      </c>
      <c r="E44" s="108" t="s">
        <v>220</v>
      </c>
      <c r="F44" s="57">
        <f>G44+H44</f>
        <v>0</v>
      </c>
      <c r="G44" s="57">
        <f>G46+G49+G52+G55+G59</f>
        <v>0</v>
      </c>
      <c r="H44" s="57">
        <f>H46+H49+H52+H55+H59</f>
        <v>0</v>
      </c>
    </row>
    <row r="45" spans="1:8" s="75" customFormat="1" ht="18" hidden="1" customHeight="1">
      <c r="A45" s="111"/>
      <c r="B45" s="105"/>
      <c r="C45" s="106"/>
      <c r="D45" s="107"/>
      <c r="E45" s="112" t="s">
        <v>7</v>
      </c>
      <c r="F45" s="113"/>
      <c r="G45" s="113"/>
      <c r="H45" s="113"/>
    </row>
    <row r="46" spans="1:8" s="75" customFormat="1" ht="17.25" hidden="1">
      <c r="A46" s="114">
        <v>2210</v>
      </c>
      <c r="B46" s="105" t="s">
        <v>219</v>
      </c>
      <c r="C46" s="122" t="s">
        <v>10</v>
      </c>
      <c r="D46" s="123" t="s">
        <v>194</v>
      </c>
      <c r="E46" s="117" t="s">
        <v>221</v>
      </c>
      <c r="F46" s="113">
        <f>G46+H46</f>
        <v>0</v>
      </c>
      <c r="G46" s="113">
        <f>G48</f>
        <v>0</v>
      </c>
      <c r="H46" s="113">
        <f>H48</f>
        <v>0</v>
      </c>
    </row>
    <row r="47" spans="1:8" s="120" customFormat="1" ht="18" hidden="1" customHeight="1">
      <c r="A47" s="114"/>
      <c r="B47" s="105"/>
      <c r="C47" s="115"/>
      <c r="D47" s="116"/>
      <c r="E47" s="112" t="s">
        <v>197</v>
      </c>
      <c r="F47" s="118"/>
      <c r="G47" s="118"/>
      <c r="H47" s="118"/>
    </row>
    <row r="48" spans="1:8" s="75" customFormat="1" ht="17.25" hidden="1">
      <c r="A48" s="114">
        <v>2211</v>
      </c>
      <c r="B48" s="121" t="s">
        <v>219</v>
      </c>
      <c r="C48" s="122" t="s">
        <v>10</v>
      </c>
      <c r="D48" s="123" t="s">
        <v>10</v>
      </c>
      <c r="E48" s="112" t="s">
        <v>222</v>
      </c>
      <c r="F48" s="113">
        <f>G48+H48</f>
        <v>0</v>
      </c>
      <c r="G48" s="113"/>
      <c r="H48" s="113"/>
    </row>
    <row r="49" spans="1:8" s="75" customFormat="1" ht="17.25" hidden="1">
      <c r="A49" s="114">
        <v>2220</v>
      </c>
      <c r="B49" s="105" t="s">
        <v>219</v>
      </c>
      <c r="C49" s="115" t="s">
        <v>184</v>
      </c>
      <c r="D49" s="116" t="s">
        <v>194</v>
      </c>
      <c r="E49" s="117" t="s">
        <v>223</v>
      </c>
      <c r="F49" s="113">
        <f>G49+H49</f>
        <v>0</v>
      </c>
      <c r="G49" s="113">
        <f>G51</f>
        <v>0</v>
      </c>
      <c r="H49" s="113">
        <f>H51</f>
        <v>0</v>
      </c>
    </row>
    <row r="50" spans="1:8" s="120" customFormat="1" ht="18" hidden="1" customHeight="1">
      <c r="A50" s="114"/>
      <c r="B50" s="105"/>
      <c r="C50" s="115"/>
      <c r="D50" s="116"/>
      <c r="E50" s="112" t="s">
        <v>197</v>
      </c>
      <c r="F50" s="118"/>
      <c r="G50" s="118"/>
      <c r="H50" s="118"/>
    </row>
    <row r="51" spans="1:8" s="75" customFormat="1" ht="17.25" hidden="1">
      <c r="A51" s="114">
        <v>2221</v>
      </c>
      <c r="B51" s="121" t="s">
        <v>219</v>
      </c>
      <c r="C51" s="122" t="s">
        <v>184</v>
      </c>
      <c r="D51" s="123" t="s">
        <v>10</v>
      </c>
      <c r="E51" s="112" t="s">
        <v>224</v>
      </c>
      <c r="F51" s="113">
        <f>G51+H51</f>
        <v>0</v>
      </c>
      <c r="G51" s="113"/>
      <c r="H51" s="113"/>
    </row>
    <row r="52" spans="1:8" s="75" customFormat="1" ht="17.25" hidden="1">
      <c r="A52" s="114">
        <v>2230</v>
      </c>
      <c r="B52" s="105" t="s">
        <v>219</v>
      </c>
      <c r="C52" s="122" t="s">
        <v>185</v>
      </c>
      <c r="D52" s="123" t="s">
        <v>194</v>
      </c>
      <c r="E52" s="117" t="s">
        <v>225</v>
      </c>
      <c r="F52" s="113">
        <f>G52+H52</f>
        <v>0</v>
      </c>
      <c r="G52" s="113">
        <f>G54</f>
        <v>0</v>
      </c>
      <c r="H52" s="113">
        <f>H54</f>
        <v>0</v>
      </c>
    </row>
    <row r="53" spans="1:8" s="120" customFormat="1" ht="18" hidden="1" customHeight="1">
      <c r="A53" s="114"/>
      <c r="B53" s="105"/>
      <c r="C53" s="115"/>
      <c r="D53" s="116"/>
      <c r="E53" s="112" t="s">
        <v>197</v>
      </c>
      <c r="F53" s="118"/>
      <c r="G53" s="118"/>
      <c r="H53" s="118"/>
    </row>
    <row r="54" spans="1:8" s="75" customFormat="1" ht="17.25" hidden="1">
      <c r="A54" s="114">
        <v>2231</v>
      </c>
      <c r="B54" s="121" t="s">
        <v>219</v>
      </c>
      <c r="C54" s="122" t="s">
        <v>185</v>
      </c>
      <c r="D54" s="123" t="s">
        <v>10</v>
      </c>
      <c r="E54" s="112" t="s">
        <v>226</v>
      </c>
      <c r="F54" s="113">
        <f>G54+H54</f>
        <v>0</v>
      </c>
      <c r="G54" s="113"/>
      <c r="H54" s="113"/>
    </row>
    <row r="55" spans="1:8" s="75" customFormat="1" ht="27" hidden="1">
      <c r="A55" s="114">
        <v>2240</v>
      </c>
      <c r="B55" s="105" t="s">
        <v>219</v>
      </c>
      <c r="C55" s="115" t="s">
        <v>186</v>
      </c>
      <c r="D55" s="116" t="s">
        <v>194</v>
      </c>
      <c r="E55" s="117" t="s">
        <v>227</v>
      </c>
      <c r="F55" s="113">
        <f>G55+H55</f>
        <v>0</v>
      </c>
      <c r="G55" s="113">
        <f>G57</f>
        <v>0</v>
      </c>
      <c r="H55" s="113">
        <f>H57</f>
        <v>0</v>
      </c>
    </row>
    <row r="56" spans="1:8" s="120" customFormat="1" ht="18" hidden="1" customHeight="1">
      <c r="A56" s="114"/>
      <c r="B56" s="105"/>
      <c r="C56" s="115"/>
      <c r="D56" s="116"/>
      <c r="E56" s="112" t="s">
        <v>197</v>
      </c>
      <c r="F56" s="118"/>
      <c r="G56" s="118"/>
      <c r="H56" s="118"/>
    </row>
    <row r="57" spans="1:8" s="75" customFormat="1" ht="27" hidden="1">
      <c r="A57" s="114">
        <v>2241</v>
      </c>
      <c r="B57" s="121" t="s">
        <v>219</v>
      </c>
      <c r="C57" s="122" t="s">
        <v>186</v>
      </c>
      <c r="D57" s="123" t="s">
        <v>10</v>
      </c>
      <c r="E57" s="112" t="s">
        <v>227</v>
      </c>
      <c r="F57" s="113">
        <f>G57+H57</f>
        <v>0</v>
      </c>
      <c r="G57" s="113"/>
      <c r="H57" s="113"/>
    </row>
    <row r="58" spans="1:8" s="120" customFormat="1" ht="18" hidden="1" customHeight="1">
      <c r="A58" s="114"/>
      <c r="B58" s="105"/>
      <c r="C58" s="115"/>
      <c r="D58" s="116"/>
      <c r="E58" s="112" t="s">
        <v>197</v>
      </c>
      <c r="F58" s="118"/>
      <c r="G58" s="118"/>
      <c r="H58" s="118"/>
    </row>
    <row r="59" spans="1:8" s="75" customFormat="1" ht="17.25" hidden="1">
      <c r="A59" s="114">
        <v>2250</v>
      </c>
      <c r="B59" s="105" t="s">
        <v>219</v>
      </c>
      <c r="C59" s="115" t="s">
        <v>187</v>
      </c>
      <c r="D59" s="116" t="s">
        <v>194</v>
      </c>
      <c r="E59" s="117" t="s">
        <v>228</v>
      </c>
      <c r="F59" s="113">
        <f>G59+H59</f>
        <v>0</v>
      </c>
      <c r="G59" s="113">
        <f>G61</f>
        <v>0</v>
      </c>
      <c r="H59" s="113">
        <f>H61</f>
        <v>0</v>
      </c>
    </row>
    <row r="60" spans="1:8" s="120" customFormat="1" ht="18" hidden="1" customHeight="1">
      <c r="A60" s="114"/>
      <c r="B60" s="105"/>
      <c r="C60" s="115"/>
      <c r="D60" s="116"/>
      <c r="E60" s="112" t="s">
        <v>197</v>
      </c>
      <c r="F60" s="118"/>
      <c r="G60" s="118"/>
      <c r="H60" s="118"/>
    </row>
    <row r="61" spans="1:8" s="75" customFormat="1" ht="17.25" hidden="1">
      <c r="A61" s="114">
        <v>2251</v>
      </c>
      <c r="B61" s="121" t="s">
        <v>219</v>
      </c>
      <c r="C61" s="122" t="s">
        <v>187</v>
      </c>
      <c r="D61" s="123" t="s">
        <v>10</v>
      </c>
      <c r="E61" s="112" t="s">
        <v>228</v>
      </c>
      <c r="F61" s="113">
        <f>G61+H61</f>
        <v>0</v>
      </c>
      <c r="G61" s="113"/>
      <c r="H61" s="113"/>
    </row>
    <row r="62" spans="1:8" s="109" customFormat="1" ht="76.5" hidden="1">
      <c r="A62" s="127">
        <v>2300</v>
      </c>
      <c r="B62" s="128" t="s">
        <v>229</v>
      </c>
      <c r="C62" s="115" t="s">
        <v>194</v>
      </c>
      <c r="D62" s="116" t="s">
        <v>194</v>
      </c>
      <c r="E62" s="129" t="s">
        <v>230</v>
      </c>
      <c r="F62" s="57">
        <f>G62+H62</f>
        <v>0</v>
      </c>
      <c r="G62" s="57">
        <f>G64+G69+G72+G76+G79+G82+G85</f>
        <v>0</v>
      </c>
      <c r="H62" s="57">
        <f>H64+H69+H72+H76+H79+H82+H85</f>
        <v>0</v>
      </c>
    </row>
    <row r="63" spans="1:8" s="75" customFormat="1" ht="18" hidden="1" customHeight="1">
      <c r="A63" s="111"/>
      <c r="B63" s="105"/>
      <c r="C63" s="106"/>
      <c r="D63" s="107"/>
      <c r="E63" s="112" t="s">
        <v>7</v>
      </c>
      <c r="F63" s="113"/>
      <c r="G63" s="113"/>
      <c r="H63" s="113"/>
    </row>
    <row r="64" spans="1:8" s="75" customFormat="1" ht="17.25" hidden="1">
      <c r="A64" s="114">
        <v>2310</v>
      </c>
      <c r="B64" s="128" t="s">
        <v>229</v>
      </c>
      <c r="C64" s="115" t="s">
        <v>10</v>
      </c>
      <c r="D64" s="116" t="s">
        <v>194</v>
      </c>
      <c r="E64" s="117" t="s">
        <v>231</v>
      </c>
      <c r="F64" s="113">
        <f>G64+H64</f>
        <v>0</v>
      </c>
      <c r="G64" s="113">
        <f>G66+G67+G68</f>
        <v>0</v>
      </c>
      <c r="H64" s="113">
        <f>H66+H67+H68</f>
        <v>0</v>
      </c>
    </row>
    <row r="65" spans="1:8" s="120" customFormat="1" ht="18" hidden="1" customHeight="1">
      <c r="A65" s="114"/>
      <c r="B65" s="105"/>
      <c r="C65" s="115"/>
      <c r="D65" s="116"/>
      <c r="E65" s="112" t="s">
        <v>197</v>
      </c>
      <c r="F65" s="118"/>
      <c r="G65" s="118"/>
      <c r="H65" s="118"/>
    </row>
    <row r="66" spans="1:8" s="75" customFormat="1" ht="17.25" hidden="1">
      <c r="A66" s="114">
        <v>2311</v>
      </c>
      <c r="B66" s="130" t="s">
        <v>229</v>
      </c>
      <c r="C66" s="122" t="s">
        <v>10</v>
      </c>
      <c r="D66" s="123" t="s">
        <v>10</v>
      </c>
      <c r="E66" s="112" t="s">
        <v>232</v>
      </c>
      <c r="F66" s="113">
        <f>G66+H66</f>
        <v>0</v>
      </c>
      <c r="G66" s="113"/>
      <c r="H66" s="113"/>
    </row>
    <row r="67" spans="1:8" s="75" customFormat="1" ht="17.25" hidden="1">
      <c r="A67" s="114">
        <v>2312</v>
      </c>
      <c r="B67" s="130" t="s">
        <v>229</v>
      </c>
      <c r="C67" s="122" t="s">
        <v>10</v>
      </c>
      <c r="D67" s="123" t="s">
        <v>184</v>
      </c>
      <c r="E67" s="112" t="s">
        <v>233</v>
      </c>
      <c r="F67" s="113">
        <f>G67+H67</f>
        <v>0</v>
      </c>
      <c r="G67" s="113"/>
      <c r="H67" s="113"/>
    </row>
    <row r="68" spans="1:8" s="75" customFormat="1" ht="17.25" hidden="1">
      <c r="A68" s="114">
        <v>2313</v>
      </c>
      <c r="B68" s="130" t="s">
        <v>229</v>
      </c>
      <c r="C68" s="122" t="s">
        <v>10</v>
      </c>
      <c r="D68" s="123" t="s">
        <v>185</v>
      </c>
      <c r="E68" s="112" t="s">
        <v>234</v>
      </c>
      <c r="F68" s="113">
        <f>G68+H68</f>
        <v>0</v>
      </c>
      <c r="G68" s="113"/>
      <c r="H68" s="113"/>
    </row>
    <row r="69" spans="1:8" s="75" customFormat="1" ht="17.25" hidden="1">
      <c r="A69" s="114">
        <v>2320</v>
      </c>
      <c r="B69" s="128" t="s">
        <v>229</v>
      </c>
      <c r="C69" s="115" t="s">
        <v>184</v>
      </c>
      <c r="D69" s="116" t="s">
        <v>194</v>
      </c>
      <c r="E69" s="117" t="s">
        <v>235</v>
      </c>
      <c r="F69" s="113">
        <f>G69+H69</f>
        <v>0</v>
      </c>
      <c r="G69" s="113">
        <f>G71</f>
        <v>0</v>
      </c>
      <c r="H69" s="113">
        <f>H71</f>
        <v>0</v>
      </c>
    </row>
    <row r="70" spans="1:8" s="120" customFormat="1" ht="18" hidden="1" customHeight="1">
      <c r="A70" s="114"/>
      <c r="B70" s="105"/>
      <c r="C70" s="115"/>
      <c r="D70" s="116"/>
      <c r="E70" s="112" t="s">
        <v>197</v>
      </c>
      <c r="F70" s="118"/>
      <c r="G70" s="118"/>
      <c r="H70" s="118"/>
    </row>
    <row r="71" spans="1:8" s="75" customFormat="1" ht="17.25" hidden="1">
      <c r="A71" s="114">
        <v>2321</v>
      </c>
      <c r="B71" s="130" t="s">
        <v>229</v>
      </c>
      <c r="C71" s="122" t="s">
        <v>184</v>
      </c>
      <c r="D71" s="123" t="s">
        <v>10</v>
      </c>
      <c r="E71" s="112" t="s">
        <v>236</v>
      </c>
      <c r="F71" s="113">
        <f>G71+H71</f>
        <v>0</v>
      </c>
      <c r="G71" s="113"/>
      <c r="H71" s="113"/>
    </row>
    <row r="72" spans="1:8" s="75" customFormat="1" ht="27" hidden="1">
      <c r="A72" s="114">
        <v>2330</v>
      </c>
      <c r="B72" s="128" t="s">
        <v>229</v>
      </c>
      <c r="C72" s="115" t="s">
        <v>185</v>
      </c>
      <c r="D72" s="116" t="s">
        <v>194</v>
      </c>
      <c r="E72" s="117" t="s">
        <v>237</v>
      </c>
      <c r="F72" s="113">
        <f>G72+H72</f>
        <v>0</v>
      </c>
      <c r="G72" s="113">
        <f>G74+G75</f>
        <v>0</v>
      </c>
      <c r="H72" s="113">
        <f>H74+H75</f>
        <v>0</v>
      </c>
    </row>
    <row r="73" spans="1:8" s="120" customFormat="1" ht="18" hidden="1" customHeight="1">
      <c r="A73" s="114"/>
      <c r="B73" s="105"/>
      <c r="C73" s="115"/>
      <c r="D73" s="116"/>
      <c r="E73" s="112" t="s">
        <v>197</v>
      </c>
      <c r="F73" s="118"/>
      <c r="G73" s="118"/>
      <c r="H73" s="118"/>
    </row>
    <row r="74" spans="1:8" s="75" customFormat="1" ht="17.25" hidden="1">
      <c r="A74" s="114">
        <v>2331</v>
      </c>
      <c r="B74" s="130" t="s">
        <v>229</v>
      </c>
      <c r="C74" s="122" t="s">
        <v>185</v>
      </c>
      <c r="D74" s="123" t="s">
        <v>10</v>
      </c>
      <c r="E74" s="112" t="s">
        <v>238</v>
      </c>
      <c r="F74" s="113">
        <f>G74+H74</f>
        <v>0</v>
      </c>
      <c r="G74" s="113"/>
      <c r="H74" s="113"/>
    </row>
    <row r="75" spans="1:8" s="75" customFormat="1" ht="17.25" hidden="1">
      <c r="A75" s="114">
        <v>2332</v>
      </c>
      <c r="B75" s="130" t="s">
        <v>229</v>
      </c>
      <c r="C75" s="122" t="s">
        <v>185</v>
      </c>
      <c r="D75" s="123" t="s">
        <v>184</v>
      </c>
      <c r="E75" s="112" t="s">
        <v>239</v>
      </c>
      <c r="F75" s="113">
        <f>G75+H75</f>
        <v>0</v>
      </c>
      <c r="G75" s="113"/>
      <c r="H75" s="113"/>
    </row>
    <row r="76" spans="1:8" s="75" customFormat="1" ht="17.25" hidden="1">
      <c r="A76" s="114">
        <v>2340</v>
      </c>
      <c r="B76" s="128" t="s">
        <v>229</v>
      </c>
      <c r="C76" s="115" t="s">
        <v>186</v>
      </c>
      <c r="D76" s="116" t="s">
        <v>194</v>
      </c>
      <c r="E76" s="117" t="s">
        <v>240</v>
      </c>
      <c r="F76" s="113">
        <f>G76+H76</f>
        <v>0</v>
      </c>
      <c r="G76" s="113">
        <f>G78</f>
        <v>0</v>
      </c>
      <c r="H76" s="113">
        <f>H78</f>
        <v>0</v>
      </c>
    </row>
    <row r="77" spans="1:8" s="120" customFormat="1" ht="18" hidden="1" customHeight="1">
      <c r="A77" s="114"/>
      <c r="B77" s="105"/>
      <c r="C77" s="115"/>
      <c r="D77" s="116"/>
      <c r="E77" s="112" t="s">
        <v>197</v>
      </c>
      <c r="F77" s="118"/>
      <c r="G77" s="118"/>
      <c r="H77" s="118"/>
    </row>
    <row r="78" spans="1:8" s="75" customFormat="1" ht="17.25" hidden="1">
      <c r="A78" s="114">
        <v>2341</v>
      </c>
      <c r="B78" s="130" t="s">
        <v>229</v>
      </c>
      <c r="C78" s="122" t="s">
        <v>186</v>
      </c>
      <c r="D78" s="123" t="s">
        <v>10</v>
      </c>
      <c r="E78" s="112" t="s">
        <v>240</v>
      </c>
      <c r="F78" s="113">
        <f>G78+H78</f>
        <v>0</v>
      </c>
      <c r="G78" s="113"/>
      <c r="H78" s="113"/>
    </row>
    <row r="79" spans="1:8" s="75" customFormat="1" ht="17.25" hidden="1">
      <c r="A79" s="114">
        <v>2350</v>
      </c>
      <c r="B79" s="128" t="s">
        <v>229</v>
      </c>
      <c r="C79" s="115" t="s">
        <v>187</v>
      </c>
      <c r="D79" s="116" t="s">
        <v>194</v>
      </c>
      <c r="E79" s="117" t="s">
        <v>241</v>
      </c>
      <c r="F79" s="113">
        <f>G79+H79</f>
        <v>0</v>
      </c>
      <c r="G79" s="113">
        <f>G81</f>
        <v>0</v>
      </c>
      <c r="H79" s="113">
        <f>H81</f>
        <v>0</v>
      </c>
    </row>
    <row r="80" spans="1:8" s="120" customFormat="1" ht="18" hidden="1" customHeight="1">
      <c r="A80" s="114"/>
      <c r="B80" s="105"/>
      <c r="C80" s="115"/>
      <c r="D80" s="116"/>
      <c r="E80" s="112" t="s">
        <v>197</v>
      </c>
      <c r="F80" s="118"/>
      <c r="G80" s="118"/>
      <c r="H80" s="118"/>
    </row>
    <row r="81" spans="1:8" s="75" customFormat="1" ht="17.25" hidden="1">
      <c r="A81" s="114">
        <v>2351</v>
      </c>
      <c r="B81" s="130" t="s">
        <v>229</v>
      </c>
      <c r="C81" s="122" t="s">
        <v>187</v>
      </c>
      <c r="D81" s="123" t="s">
        <v>10</v>
      </c>
      <c r="E81" s="112" t="s">
        <v>242</v>
      </c>
      <c r="F81" s="113">
        <f>G81+H81</f>
        <v>0</v>
      </c>
      <c r="G81" s="113"/>
      <c r="H81" s="113"/>
    </row>
    <row r="82" spans="1:8" s="75" customFormat="1" ht="40.5" hidden="1">
      <c r="A82" s="114">
        <v>2360</v>
      </c>
      <c r="B82" s="128" t="s">
        <v>229</v>
      </c>
      <c r="C82" s="115" t="s">
        <v>188</v>
      </c>
      <c r="D82" s="116" t="s">
        <v>194</v>
      </c>
      <c r="E82" s="117" t="s">
        <v>243</v>
      </c>
      <c r="F82" s="113">
        <f>G82+H82</f>
        <v>0</v>
      </c>
      <c r="G82" s="113">
        <f>G84</f>
        <v>0</v>
      </c>
      <c r="H82" s="113">
        <f>H84</f>
        <v>0</v>
      </c>
    </row>
    <row r="83" spans="1:8" s="120" customFormat="1" ht="18" hidden="1" customHeight="1">
      <c r="A83" s="114"/>
      <c r="B83" s="105"/>
      <c r="C83" s="115"/>
      <c r="D83" s="116"/>
      <c r="E83" s="112" t="s">
        <v>197</v>
      </c>
      <c r="F83" s="118"/>
      <c r="G83" s="118"/>
      <c r="H83" s="118"/>
    </row>
    <row r="84" spans="1:8" s="75" customFormat="1" ht="40.5" hidden="1">
      <c r="A84" s="114">
        <v>2361</v>
      </c>
      <c r="B84" s="130" t="s">
        <v>229</v>
      </c>
      <c r="C84" s="122" t="s">
        <v>188</v>
      </c>
      <c r="D84" s="123" t="s">
        <v>10</v>
      </c>
      <c r="E84" s="112" t="s">
        <v>243</v>
      </c>
      <c r="F84" s="113">
        <f>G84+H84</f>
        <v>0</v>
      </c>
      <c r="G84" s="113"/>
      <c r="H84" s="113"/>
    </row>
    <row r="85" spans="1:8" s="75" customFormat="1" ht="27" hidden="1">
      <c r="A85" s="114">
        <v>2370</v>
      </c>
      <c r="B85" s="128" t="s">
        <v>229</v>
      </c>
      <c r="C85" s="115" t="s">
        <v>189</v>
      </c>
      <c r="D85" s="116" t="s">
        <v>194</v>
      </c>
      <c r="E85" s="117" t="s">
        <v>244</v>
      </c>
      <c r="F85" s="113">
        <f>G85+H85</f>
        <v>0</v>
      </c>
      <c r="G85" s="113">
        <f>G87</f>
        <v>0</v>
      </c>
      <c r="H85" s="113">
        <f>H87</f>
        <v>0</v>
      </c>
    </row>
    <row r="86" spans="1:8" s="120" customFormat="1" ht="18" hidden="1" customHeight="1">
      <c r="A86" s="114"/>
      <c r="B86" s="105"/>
      <c r="C86" s="115"/>
      <c r="D86" s="116"/>
      <c r="E86" s="112" t="s">
        <v>197</v>
      </c>
      <c r="F86" s="118"/>
      <c r="G86" s="118"/>
      <c r="H86" s="118"/>
    </row>
    <row r="87" spans="1:8" s="75" customFormat="1" ht="27" hidden="1">
      <c r="A87" s="114">
        <v>2371</v>
      </c>
      <c r="B87" s="130" t="s">
        <v>229</v>
      </c>
      <c r="C87" s="122" t="s">
        <v>189</v>
      </c>
      <c r="D87" s="123" t="s">
        <v>10</v>
      </c>
      <c r="E87" s="112" t="s">
        <v>245</v>
      </c>
      <c r="F87" s="113">
        <f>G87+H87</f>
        <v>0</v>
      </c>
      <c r="G87" s="113"/>
      <c r="H87" s="113"/>
    </row>
    <row r="88" spans="1:8" s="109" customFormat="1" ht="63">
      <c r="A88" s="127">
        <v>2400</v>
      </c>
      <c r="B88" s="128" t="s">
        <v>246</v>
      </c>
      <c r="C88" s="115" t="s">
        <v>194</v>
      </c>
      <c r="D88" s="116" t="s">
        <v>194</v>
      </c>
      <c r="E88" s="129" t="s">
        <v>247</v>
      </c>
      <c r="F88" s="57">
        <f>G88+H88</f>
        <v>772987.68</v>
      </c>
      <c r="G88" s="57">
        <f>G90+G94+G100+G108+G113+G120+G123+G129+G138</f>
        <v>34677</v>
      </c>
      <c r="H88" s="57">
        <f>H90+H94+H100+H108+H113+H120+H123+H129+H138</f>
        <v>738310.68</v>
      </c>
    </row>
    <row r="89" spans="1:8" s="75" customFormat="1" ht="13.5" hidden="1" customHeight="1">
      <c r="A89" s="111"/>
      <c r="B89" s="105"/>
      <c r="C89" s="106"/>
      <c r="D89" s="107"/>
      <c r="E89" s="112" t="s">
        <v>7</v>
      </c>
      <c r="F89" s="113"/>
      <c r="G89" s="113"/>
      <c r="H89" s="113"/>
    </row>
    <row r="90" spans="1:8" s="75" customFormat="1" ht="27" hidden="1">
      <c r="A90" s="114">
        <v>2410</v>
      </c>
      <c r="B90" s="128" t="s">
        <v>246</v>
      </c>
      <c r="C90" s="115" t="s">
        <v>10</v>
      </c>
      <c r="D90" s="116" t="s">
        <v>194</v>
      </c>
      <c r="E90" s="117" t="s">
        <v>248</v>
      </c>
      <c r="F90" s="113">
        <f>G90+H90</f>
        <v>0</v>
      </c>
      <c r="G90" s="113">
        <f>G92+G93</f>
        <v>0</v>
      </c>
      <c r="H90" s="113">
        <f>H92+H93</f>
        <v>0</v>
      </c>
    </row>
    <row r="91" spans="1:8" s="120" customFormat="1" ht="15" hidden="1" customHeight="1">
      <c r="A91" s="114"/>
      <c r="B91" s="105"/>
      <c r="C91" s="115"/>
      <c r="D91" s="116"/>
      <c r="E91" s="112" t="s">
        <v>197</v>
      </c>
      <c r="F91" s="118"/>
      <c r="G91" s="118"/>
      <c r="H91" s="118"/>
    </row>
    <row r="92" spans="1:8" s="75" customFormat="1" ht="27" hidden="1">
      <c r="A92" s="114">
        <v>2411</v>
      </c>
      <c r="B92" s="130" t="s">
        <v>246</v>
      </c>
      <c r="C92" s="122" t="s">
        <v>10</v>
      </c>
      <c r="D92" s="123" t="s">
        <v>10</v>
      </c>
      <c r="E92" s="112" t="s">
        <v>249</v>
      </c>
      <c r="F92" s="113">
        <f>G92+H92</f>
        <v>0</v>
      </c>
      <c r="G92" s="113"/>
      <c r="H92" s="113"/>
    </row>
    <row r="93" spans="1:8" s="75" customFormat="1" ht="27" hidden="1">
      <c r="A93" s="114">
        <v>2412</v>
      </c>
      <c r="B93" s="130" t="s">
        <v>246</v>
      </c>
      <c r="C93" s="122" t="s">
        <v>10</v>
      </c>
      <c r="D93" s="123" t="s">
        <v>184</v>
      </c>
      <c r="E93" s="112" t="s">
        <v>250</v>
      </c>
      <c r="F93" s="113">
        <f>G93+H93</f>
        <v>0</v>
      </c>
      <c r="G93" s="113"/>
      <c r="H93" s="113"/>
    </row>
    <row r="94" spans="1:8" s="75" customFormat="1" ht="27">
      <c r="A94" s="114">
        <v>2420</v>
      </c>
      <c r="B94" s="128" t="s">
        <v>246</v>
      </c>
      <c r="C94" s="115" t="s">
        <v>184</v>
      </c>
      <c r="D94" s="116" t="s">
        <v>194</v>
      </c>
      <c r="E94" s="117" t="s">
        <v>251</v>
      </c>
      <c r="F94" s="124">
        <f>G94+H94</f>
        <v>5836</v>
      </c>
      <c r="G94" s="124">
        <f>G96+G97+G98+G99</f>
        <v>5836</v>
      </c>
      <c r="H94" s="124">
        <f>H96+H97+H98+H99</f>
        <v>0</v>
      </c>
    </row>
    <row r="95" spans="1:8" s="120" customFormat="1" ht="15" customHeight="1">
      <c r="A95" s="114"/>
      <c r="B95" s="105"/>
      <c r="C95" s="115"/>
      <c r="D95" s="116"/>
      <c r="E95" s="112" t="s">
        <v>197</v>
      </c>
      <c r="F95" s="119"/>
      <c r="G95" s="119"/>
      <c r="H95" s="119"/>
    </row>
    <row r="96" spans="1:8" s="75" customFormat="1" ht="12.75" customHeight="1">
      <c r="A96" s="114">
        <v>2421</v>
      </c>
      <c r="B96" s="130" t="s">
        <v>246</v>
      </c>
      <c r="C96" s="122" t="s">
        <v>184</v>
      </c>
      <c r="D96" s="123" t="s">
        <v>10</v>
      </c>
      <c r="E96" s="112" t="s">
        <v>252</v>
      </c>
      <c r="F96" s="124">
        <f>G96+H96</f>
        <v>5836</v>
      </c>
      <c r="G96" s="124">
        <f>[1]gjuxatntes!F33</f>
        <v>5836</v>
      </c>
      <c r="H96" s="124">
        <f>[1]gjuxatntes!F151</f>
        <v>0</v>
      </c>
    </row>
    <row r="97" spans="1:8" s="75" customFormat="1" ht="17.25">
      <c r="A97" s="114">
        <v>2422</v>
      </c>
      <c r="B97" s="130" t="s">
        <v>246</v>
      </c>
      <c r="C97" s="122" t="s">
        <v>184</v>
      </c>
      <c r="D97" s="123" t="s">
        <v>184</v>
      </c>
      <c r="E97" s="112" t="s">
        <v>253</v>
      </c>
      <c r="F97" s="113">
        <f t="shared" ref="F97:F108" si="0">G97+H97</f>
        <v>0</v>
      </c>
      <c r="G97" s="124"/>
      <c r="H97" s="113"/>
    </row>
    <row r="98" spans="1:8" s="75" customFormat="1" ht="17.25">
      <c r="A98" s="114">
        <v>2423</v>
      </c>
      <c r="B98" s="130" t="s">
        <v>246</v>
      </c>
      <c r="C98" s="122" t="s">
        <v>184</v>
      </c>
      <c r="D98" s="123" t="s">
        <v>185</v>
      </c>
      <c r="E98" s="112" t="s">
        <v>254</v>
      </c>
      <c r="F98" s="113">
        <f t="shared" si="0"/>
        <v>0</v>
      </c>
      <c r="G98" s="124"/>
      <c r="H98" s="113"/>
    </row>
    <row r="99" spans="1:8" s="75" customFormat="1" ht="17.25">
      <c r="A99" s="114">
        <v>2424</v>
      </c>
      <c r="B99" s="130" t="s">
        <v>246</v>
      </c>
      <c r="C99" s="122" t="s">
        <v>184</v>
      </c>
      <c r="D99" s="123" t="s">
        <v>186</v>
      </c>
      <c r="E99" s="112" t="s">
        <v>255</v>
      </c>
      <c r="F99" s="113">
        <f t="shared" si="0"/>
        <v>0</v>
      </c>
      <c r="G99" s="124"/>
      <c r="H99" s="113"/>
    </row>
    <row r="100" spans="1:8" s="75" customFormat="1" ht="17.25">
      <c r="A100" s="114">
        <v>2430</v>
      </c>
      <c r="B100" s="128" t="s">
        <v>246</v>
      </c>
      <c r="C100" s="115" t="s">
        <v>185</v>
      </c>
      <c r="D100" s="116" t="s">
        <v>194</v>
      </c>
      <c r="E100" s="117" t="s">
        <v>256</v>
      </c>
      <c r="F100" s="113">
        <f t="shared" si="0"/>
        <v>426531.42700000003</v>
      </c>
      <c r="G100" s="124">
        <f>G102+G103+G104+G105+G106+G107</f>
        <v>0</v>
      </c>
      <c r="H100" s="113">
        <f>H102+H103+H104+H105+H106+H107</f>
        <v>426531.42700000003</v>
      </c>
    </row>
    <row r="101" spans="1:8" s="120" customFormat="1" ht="15.75" customHeight="1">
      <c r="A101" s="114"/>
      <c r="B101" s="105"/>
      <c r="C101" s="115"/>
      <c r="D101" s="116"/>
      <c r="E101" s="112" t="s">
        <v>197</v>
      </c>
      <c r="F101" s="118"/>
      <c r="G101" s="119"/>
      <c r="H101" s="118"/>
    </row>
    <row r="102" spans="1:8" s="75" customFormat="1" ht="17.25">
      <c r="A102" s="114">
        <v>2431</v>
      </c>
      <c r="B102" s="130" t="s">
        <v>246</v>
      </c>
      <c r="C102" s="122" t="s">
        <v>185</v>
      </c>
      <c r="D102" s="123" t="s">
        <v>10</v>
      </c>
      <c r="E102" s="112" t="s">
        <v>257</v>
      </c>
      <c r="F102" s="113">
        <f t="shared" si="0"/>
        <v>0</v>
      </c>
      <c r="G102" s="124"/>
      <c r="H102" s="113"/>
    </row>
    <row r="103" spans="1:8" s="75" customFormat="1" ht="17.25">
      <c r="A103" s="114">
        <v>2432</v>
      </c>
      <c r="B103" s="130" t="s">
        <v>246</v>
      </c>
      <c r="C103" s="122" t="s">
        <v>185</v>
      </c>
      <c r="D103" s="123" t="s">
        <v>184</v>
      </c>
      <c r="E103" s="112" t="s">
        <v>258</v>
      </c>
      <c r="F103" s="113">
        <f t="shared" si="0"/>
        <v>426531.42700000003</v>
      </c>
      <c r="G103" s="124"/>
      <c r="H103" s="113">
        <f>[1]gazafikacum!F134</f>
        <v>426531.42700000003</v>
      </c>
    </row>
    <row r="104" spans="1:8" s="75" customFormat="1" ht="17.25">
      <c r="A104" s="114">
        <v>2433</v>
      </c>
      <c r="B104" s="130" t="s">
        <v>246</v>
      </c>
      <c r="C104" s="122" t="s">
        <v>185</v>
      </c>
      <c r="D104" s="123" t="s">
        <v>185</v>
      </c>
      <c r="E104" s="112" t="s">
        <v>259</v>
      </c>
      <c r="F104" s="113">
        <f t="shared" si="0"/>
        <v>0</v>
      </c>
      <c r="G104" s="124"/>
      <c r="H104" s="113"/>
    </row>
    <row r="105" spans="1:8" s="75" customFormat="1" ht="17.25">
      <c r="A105" s="114">
        <v>2434</v>
      </c>
      <c r="B105" s="130" t="s">
        <v>246</v>
      </c>
      <c r="C105" s="122" t="s">
        <v>185</v>
      </c>
      <c r="D105" s="123" t="s">
        <v>186</v>
      </c>
      <c r="E105" s="112" t="s">
        <v>260</v>
      </c>
      <c r="F105" s="113">
        <f t="shared" si="0"/>
        <v>0</v>
      </c>
      <c r="G105" s="124"/>
      <c r="H105" s="113"/>
    </row>
    <row r="106" spans="1:8" s="75" customFormat="1" ht="17.25">
      <c r="A106" s="114">
        <v>2435</v>
      </c>
      <c r="B106" s="130" t="s">
        <v>246</v>
      </c>
      <c r="C106" s="122" t="s">
        <v>185</v>
      </c>
      <c r="D106" s="123" t="s">
        <v>187</v>
      </c>
      <c r="E106" s="112" t="s">
        <v>261</v>
      </c>
      <c r="F106" s="113">
        <f t="shared" si="0"/>
        <v>0</v>
      </c>
      <c r="G106" s="124"/>
      <c r="H106" s="113"/>
    </row>
    <row r="107" spans="1:8" s="75" customFormat="1" ht="17.25">
      <c r="A107" s="114">
        <v>2436</v>
      </c>
      <c r="B107" s="130" t="s">
        <v>246</v>
      </c>
      <c r="C107" s="122" t="s">
        <v>185</v>
      </c>
      <c r="D107" s="123" t="s">
        <v>188</v>
      </c>
      <c r="E107" s="112" t="s">
        <v>262</v>
      </c>
      <c r="F107" s="113">
        <f t="shared" si="0"/>
        <v>0</v>
      </c>
      <c r="G107" s="124"/>
      <c r="H107" s="113"/>
    </row>
    <row r="108" spans="1:8" s="75" customFormat="1" ht="27">
      <c r="A108" s="114">
        <v>2440</v>
      </c>
      <c r="B108" s="128" t="s">
        <v>246</v>
      </c>
      <c r="C108" s="115" t="s">
        <v>186</v>
      </c>
      <c r="D108" s="116" t="s">
        <v>194</v>
      </c>
      <c r="E108" s="117" t="s">
        <v>263</v>
      </c>
      <c r="F108" s="113">
        <f t="shared" si="0"/>
        <v>0</v>
      </c>
      <c r="G108" s="124">
        <f>G110+G111+G112</f>
        <v>0</v>
      </c>
      <c r="H108" s="113">
        <f>H110+H111+H112</f>
        <v>0</v>
      </c>
    </row>
    <row r="109" spans="1:8" s="120" customFormat="1" ht="15.75" customHeight="1">
      <c r="A109" s="114"/>
      <c r="B109" s="105"/>
      <c r="C109" s="115"/>
      <c r="D109" s="116"/>
      <c r="E109" s="112" t="s">
        <v>197</v>
      </c>
      <c r="F109" s="118"/>
      <c r="G109" s="119"/>
      <c r="H109" s="118"/>
    </row>
    <row r="110" spans="1:8" s="75" customFormat="1" ht="27">
      <c r="A110" s="114">
        <v>2441</v>
      </c>
      <c r="B110" s="130" t="s">
        <v>246</v>
      </c>
      <c r="C110" s="122" t="s">
        <v>186</v>
      </c>
      <c r="D110" s="123" t="s">
        <v>10</v>
      </c>
      <c r="E110" s="112" t="s">
        <v>264</v>
      </c>
      <c r="F110" s="113">
        <f>G110+H110</f>
        <v>0</v>
      </c>
      <c r="G110" s="124"/>
      <c r="H110" s="113"/>
    </row>
    <row r="111" spans="1:8" s="75" customFormat="1" ht="17.25">
      <c r="A111" s="114">
        <v>2442</v>
      </c>
      <c r="B111" s="130" t="s">
        <v>246</v>
      </c>
      <c r="C111" s="122" t="s">
        <v>186</v>
      </c>
      <c r="D111" s="123" t="s">
        <v>184</v>
      </c>
      <c r="E111" s="112" t="s">
        <v>265</v>
      </c>
      <c r="F111" s="113">
        <f t="shared" ref="F111:F120" si="1">G111+H111</f>
        <v>0</v>
      </c>
      <c r="G111" s="124"/>
      <c r="H111" s="113"/>
    </row>
    <row r="112" spans="1:8" s="75" customFormat="1" ht="17.25">
      <c r="A112" s="114">
        <v>2443</v>
      </c>
      <c r="B112" s="130" t="s">
        <v>246</v>
      </c>
      <c r="C112" s="122" t="s">
        <v>186</v>
      </c>
      <c r="D112" s="123" t="s">
        <v>185</v>
      </c>
      <c r="E112" s="112" t="s">
        <v>266</v>
      </c>
      <c r="F112" s="113">
        <f t="shared" si="1"/>
        <v>0</v>
      </c>
      <c r="G112" s="124"/>
      <c r="H112" s="113"/>
    </row>
    <row r="113" spans="1:8" s="75" customFormat="1" ht="13.5" customHeight="1">
      <c r="A113" s="114">
        <v>2450</v>
      </c>
      <c r="B113" s="128" t="s">
        <v>246</v>
      </c>
      <c r="C113" s="115" t="s">
        <v>187</v>
      </c>
      <c r="D113" s="116" t="s">
        <v>194</v>
      </c>
      <c r="E113" s="117" t="s">
        <v>267</v>
      </c>
      <c r="F113" s="113">
        <f t="shared" si="1"/>
        <v>600620.25300000003</v>
      </c>
      <c r="G113" s="124">
        <f>G115+G116+G117+G118+G119</f>
        <v>28841</v>
      </c>
      <c r="H113" s="113">
        <f>H115+H116+H117+H118+H119</f>
        <v>571779.25300000003</v>
      </c>
    </row>
    <row r="114" spans="1:8" s="120" customFormat="1" ht="12" customHeight="1">
      <c r="A114" s="114"/>
      <c r="B114" s="105"/>
      <c r="C114" s="115"/>
      <c r="D114" s="116"/>
      <c r="E114" s="112" t="s">
        <v>197</v>
      </c>
      <c r="F114" s="118"/>
      <c r="G114" s="119"/>
      <c r="H114" s="118"/>
    </row>
    <row r="115" spans="1:8" s="75" customFormat="1" ht="15" customHeight="1">
      <c r="A115" s="114">
        <v>2451</v>
      </c>
      <c r="B115" s="130" t="s">
        <v>246</v>
      </c>
      <c r="C115" s="122" t="s">
        <v>187</v>
      </c>
      <c r="D115" s="123" t="s">
        <v>10</v>
      </c>
      <c r="E115" s="112" t="s">
        <v>268</v>
      </c>
      <c r="F115" s="113">
        <f t="shared" si="1"/>
        <v>600620.25300000003</v>
      </c>
      <c r="G115" s="124">
        <f>'[1]chanap transp'!F32</f>
        <v>28841</v>
      </c>
      <c r="H115" s="113">
        <f>'[1]chanap transp'!F150</f>
        <v>571779.25300000003</v>
      </c>
    </row>
    <row r="116" spans="1:8" s="75" customFormat="1" ht="27.75" hidden="1" customHeight="1">
      <c r="A116" s="114">
        <v>2452</v>
      </c>
      <c r="B116" s="130" t="s">
        <v>246</v>
      </c>
      <c r="C116" s="122" t="s">
        <v>187</v>
      </c>
      <c r="D116" s="123" t="s">
        <v>184</v>
      </c>
      <c r="E116" s="112" t="s">
        <v>269</v>
      </c>
      <c r="F116" s="113">
        <f t="shared" si="1"/>
        <v>0</v>
      </c>
      <c r="G116" s="124"/>
      <c r="H116" s="113"/>
    </row>
    <row r="117" spans="1:8" s="75" customFormat="1" ht="27.75" hidden="1" customHeight="1">
      <c r="A117" s="114">
        <v>2453</v>
      </c>
      <c r="B117" s="130" t="s">
        <v>246</v>
      </c>
      <c r="C117" s="122" t="s">
        <v>187</v>
      </c>
      <c r="D117" s="123" t="s">
        <v>185</v>
      </c>
      <c r="E117" s="112" t="s">
        <v>270</v>
      </c>
      <c r="F117" s="113">
        <f t="shared" si="1"/>
        <v>0</v>
      </c>
      <c r="G117" s="124"/>
      <c r="H117" s="113"/>
    </row>
    <row r="118" spans="1:8" s="75" customFormat="1" ht="27.75" hidden="1" customHeight="1">
      <c r="A118" s="114">
        <v>2454</v>
      </c>
      <c r="B118" s="130" t="s">
        <v>246</v>
      </c>
      <c r="C118" s="122" t="s">
        <v>187</v>
      </c>
      <c r="D118" s="123" t="s">
        <v>186</v>
      </c>
      <c r="E118" s="112" t="s">
        <v>271</v>
      </c>
      <c r="F118" s="113">
        <f t="shared" si="1"/>
        <v>0</v>
      </c>
      <c r="G118" s="124"/>
      <c r="H118" s="113"/>
    </row>
    <row r="119" spans="1:8" s="75" customFormat="1" ht="27.75" hidden="1" customHeight="1">
      <c r="A119" s="114">
        <v>2455</v>
      </c>
      <c r="B119" s="130" t="s">
        <v>246</v>
      </c>
      <c r="C119" s="122" t="s">
        <v>187</v>
      </c>
      <c r="D119" s="123" t="s">
        <v>187</v>
      </c>
      <c r="E119" s="112" t="s">
        <v>272</v>
      </c>
      <c r="F119" s="113">
        <f t="shared" si="1"/>
        <v>0</v>
      </c>
      <c r="G119" s="124"/>
      <c r="H119" s="113"/>
    </row>
    <row r="120" spans="1:8" s="75" customFormat="1" ht="27.75" hidden="1" customHeight="1">
      <c r="A120" s="114">
        <v>2460</v>
      </c>
      <c r="B120" s="128" t="s">
        <v>246</v>
      </c>
      <c r="C120" s="115" t="s">
        <v>188</v>
      </c>
      <c r="D120" s="116" t="s">
        <v>194</v>
      </c>
      <c r="E120" s="117" t="s">
        <v>273</v>
      </c>
      <c r="F120" s="113">
        <f t="shared" si="1"/>
        <v>0</v>
      </c>
      <c r="G120" s="124">
        <f>G122</f>
        <v>0</v>
      </c>
      <c r="H120" s="113">
        <f>H122</f>
        <v>0</v>
      </c>
    </row>
    <row r="121" spans="1:8" s="120" customFormat="1" ht="27.75" hidden="1" customHeight="1">
      <c r="A121" s="114"/>
      <c r="B121" s="105"/>
      <c r="C121" s="115"/>
      <c r="D121" s="116"/>
      <c r="E121" s="112" t="s">
        <v>197</v>
      </c>
      <c r="F121" s="118"/>
      <c r="G121" s="119"/>
      <c r="H121" s="118"/>
    </row>
    <row r="122" spans="1:8" s="75" customFormat="1" ht="27.75" hidden="1" customHeight="1">
      <c r="A122" s="114">
        <v>2461</v>
      </c>
      <c r="B122" s="130" t="s">
        <v>246</v>
      </c>
      <c r="C122" s="122" t="s">
        <v>188</v>
      </c>
      <c r="D122" s="123" t="s">
        <v>10</v>
      </c>
      <c r="E122" s="112" t="s">
        <v>274</v>
      </c>
      <c r="F122" s="113">
        <f>G122+H122</f>
        <v>0</v>
      </c>
      <c r="G122" s="124"/>
      <c r="H122" s="113"/>
    </row>
    <row r="123" spans="1:8" s="75" customFormat="1" ht="27.75" hidden="1" customHeight="1">
      <c r="A123" s="114">
        <v>2470</v>
      </c>
      <c r="B123" s="128" t="s">
        <v>246</v>
      </c>
      <c r="C123" s="115" t="s">
        <v>189</v>
      </c>
      <c r="D123" s="116" t="s">
        <v>194</v>
      </c>
      <c r="E123" s="117" t="s">
        <v>275</v>
      </c>
      <c r="F123" s="113">
        <f>G123+H123</f>
        <v>0</v>
      </c>
      <c r="G123" s="124">
        <f>G125+G126+G127+G128</f>
        <v>0</v>
      </c>
      <c r="H123" s="113">
        <f>H125+H126+H127+H128</f>
        <v>0</v>
      </c>
    </row>
    <row r="124" spans="1:8" s="120" customFormat="1" ht="27.75" hidden="1" customHeight="1">
      <c r="A124" s="114"/>
      <c r="B124" s="105"/>
      <c r="C124" s="115"/>
      <c r="D124" s="116"/>
      <c r="E124" s="112" t="s">
        <v>197</v>
      </c>
      <c r="F124" s="118"/>
      <c r="G124" s="119"/>
      <c r="H124" s="118"/>
    </row>
    <row r="125" spans="1:8" s="75" customFormat="1" ht="27.75" hidden="1" customHeight="1">
      <c r="A125" s="114">
        <v>2471</v>
      </c>
      <c r="B125" s="130" t="s">
        <v>246</v>
      </c>
      <c r="C125" s="122" t="s">
        <v>189</v>
      </c>
      <c r="D125" s="123" t="s">
        <v>10</v>
      </c>
      <c r="E125" s="112" t="s">
        <v>276</v>
      </c>
      <c r="F125" s="113">
        <f>G125+H125</f>
        <v>0</v>
      </c>
      <c r="G125" s="124"/>
      <c r="H125" s="113"/>
    </row>
    <row r="126" spans="1:8" s="75" customFormat="1" ht="27.75" hidden="1" customHeight="1">
      <c r="A126" s="114">
        <v>2472</v>
      </c>
      <c r="B126" s="130" t="s">
        <v>246</v>
      </c>
      <c r="C126" s="122" t="s">
        <v>189</v>
      </c>
      <c r="D126" s="123" t="s">
        <v>184</v>
      </c>
      <c r="E126" s="112" t="s">
        <v>277</v>
      </c>
      <c r="F126" s="113">
        <f t="shared" ref="F126:F138" si="2">G126+H126</f>
        <v>0</v>
      </c>
      <c r="G126" s="124"/>
      <c r="H126" s="113"/>
    </row>
    <row r="127" spans="1:8" s="75" customFormat="1" ht="27.75" hidden="1" customHeight="1">
      <c r="A127" s="114">
        <v>2473</v>
      </c>
      <c r="B127" s="130" t="s">
        <v>246</v>
      </c>
      <c r="C127" s="122" t="s">
        <v>189</v>
      </c>
      <c r="D127" s="123" t="s">
        <v>185</v>
      </c>
      <c r="E127" s="112" t="s">
        <v>278</v>
      </c>
      <c r="F127" s="113">
        <f t="shared" si="2"/>
        <v>0</v>
      </c>
      <c r="G127" s="124"/>
      <c r="H127" s="113"/>
    </row>
    <row r="128" spans="1:8" s="75" customFormat="1" ht="27.75" hidden="1" customHeight="1">
      <c r="A128" s="114">
        <v>2474</v>
      </c>
      <c r="B128" s="130" t="s">
        <v>246</v>
      </c>
      <c r="C128" s="122" t="s">
        <v>189</v>
      </c>
      <c r="D128" s="123" t="s">
        <v>186</v>
      </c>
      <c r="E128" s="112" t="s">
        <v>279</v>
      </c>
      <c r="F128" s="113">
        <f t="shared" si="2"/>
        <v>0</v>
      </c>
      <c r="G128" s="124"/>
      <c r="H128" s="113"/>
    </row>
    <row r="129" spans="1:8" s="75" customFormat="1" ht="27.75" customHeight="1">
      <c r="A129" s="114">
        <v>2480</v>
      </c>
      <c r="B129" s="128" t="s">
        <v>246</v>
      </c>
      <c r="C129" s="115" t="s">
        <v>190</v>
      </c>
      <c r="D129" s="116" t="s">
        <v>194</v>
      </c>
      <c r="E129" s="117" t="s">
        <v>280</v>
      </c>
      <c r="F129" s="124">
        <f t="shared" si="2"/>
        <v>0</v>
      </c>
      <c r="G129" s="124">
        <f>G131+G132+G133+G134+G135+G136+G137</f>
        <v>0</v>
      </c>
      <c r="H129" s="124">
        <f>H131+H132+H133+H134+H135+H136+H137</f>
        <v>0</v>
      </c>
    </row>
    <row r="130" spans="1:8" s="120" customFormat="1" ht="13.5" customHeight="1">
      <c r="A130" s="114"/>
      <c r="B130" s="105"/>
      <c r="C130" s="115"/>
      <c r="D130" s="116"/>
      <c r="E130" s="112" t="s">
        <v>197</v>
      </c>
      <c r="F130" s="119"/>
      <c r="G130" s="119"/>
      <c r="H130" s="119"/>
    </row>
    <row r="131" spans="1:8" s="75" customFormat="1" ht="27.75" hidden="1" customHeight="1">
      <c r="A131" s="114">
        <v>2481</v>
      </c>
      <c r="B131" s="130" t="s">
        <v>246</v>
      </c>
      <c r="C131" s="122" t="s">
        <v>190</v>
      </c>
      <c r="D131" s="123" t="s">
        <v>10</v>
      </c>
      <c r="E131" s="112" t="s">
        <v>281</v>
      </c>
      <c r="F131" s="124">
        <f t="shared" si="2"/>
        <v>0</v>
      </c>
      <c r="G131" s="124"/>
      <c r="H131" s="124"/>
    </row>
    <row r="132" spans="1:8" s="75" customFormat="1" ht="27.75" hidden="1" customHeight="1">
      <c r="A132" s="114">
        <v>2482</v>
      </c>
      <c r="B132" s="130" t="s">
        <v>246</v>
      </c>
      <c r="C132" s="122" t="s">
        <v>190</v>
      </c>
      <c r="D132" s="123" t="s">
        <v>184</v>
      </c>
      <c r="E132" s="112" t="s">
        <v>282</v>
      </c>
      <c r="F132" s="124">
        <f t="shared" si="2"/>
        <v>0</v>
      </c>
      <c r="G132" s="124"/>
      <c r="H132" s="124"/>
    </row>
    <row r="133" spans="1:8" s="75" customFormat="1" ht="27.75" hidden="1" customHeight="1">
      <c r="A133" s="114">
        <v>2483</v>
      </c>
      <c r="B133" s="130" t="s">
        <v>246</v>
      </c>
      <c r="C133" s="122" t="s">
        <v>190</v>
      </c>
      <c r="D133" s="123" t="s">
        <v>185</v>
      </c>
      <c r="E133" s="112" t="s">
        <v>283</v>
      </c>
      <c r="F133" s="124">
        <f t="shared" si="2"/>
        <v>0</v>
      </c>
      <c r="G133" s="124"/>
      <c r="H133" s="124"/>
    </row>
    <row r="134" spans="1:8" s="75" customFormat="1" ht="27.75" hidden="1" customHeight="1">
      <c r="A134" s="114">
        <v>2484</v>
      </c>
      <c r="B134" s="130" t="s">
        <v>246</v>
      </c>
      <c r="C134" s="122" t="s">
        <v>190</v>
      </c>
      <c r="D134" s="123" t="s">
        <v>186</v>
      </c>
      <c r="E134" s="112" t="s">
        <v>284</v>
      </c>
      <c r="F134" s="124">
        <f t="shared" si="2"/>
        <v>0</v>
      </c>
      <c r="G134" s="124"/>
      <c r="H134" s="124"/>
    </row>
    <row r="135" spans="1:8" s="75" customFormat="1" ht="27" customHeight="1">
      <c r="A135" s="114">
        <v>2485</v>
      </c>
      <c r="B135" s="130" t="s">
        <v>246</v>
      </c>
      <c r="C135" s="122" t="s">
        <v>190</v>
      </c>
      <c r="D135" s="123" t="s">
        <v>187</v>
      </c>
      <c r="E135" s="112" t="s">
        <v>285</v>
      </c>
      <c r="F135" s="124">
        <f t="shared" si="2"/>
        <v>0</v>
      </c>
      <c r="G135" s="124">
        <f>'[1]transp nax'!F32</f>
        <v>0</v>
      </c>
      <c r="H135" s="124">
        <f>'[1]transp nax'!F150</f>
        <v>0</v>
      </c>
    </row>
    <row r="136" spans="1:8" s="75" customFormat="1" ht="27.75" hidden="1" customHeight="1">
      <c r="A136" s="114">
        <v>2486</v>
      </c>
      <c r="B136" s="130" t="s">
        <v>246</v>
      </c>
      <c r="C136" s="122" t="s">
        <v>190</v>
      </c>
      <c r="D136" s="123" t="s">
        <v>188</v>
      </c>
      <c r="E136" s="112" t="s">
        <v>286</v>
      </c>
      <c r="F136" s="124">
        <f t="shared" si="2"/>
        <v>0</v>
      </c>
      <c r="G136" s="124"/>
      <c r="H136" s="124"/>
    </row>
    <row r="137" spans="1:8" s="75" customFormat="1" ht="27.75" hidden="1" customHeight="1">
      <c r="A137" s="114">
        <v>2487</v>
      </c>
      <c r="B137" s="130" t="s">
        <v>246</v>
      </c>
      <c r="C137" s="122" t="s">
        <v>190</v>
      </c>
      <c r="D137" s="123" t="s">
        <v>189</v>
      </c>
      <c r="E137" s="112" t="s">
        <v>287</v>
      </c>
      <c r="F137" s="124">
        <f t="shared" si="2"/>
        <v>0</v>
      </c>
      <c r="G137" s="124">
        <f>'[1]ajl nax'!F32</f>
        <v>0</v>
      </c>
      <c r="H137" s="124">
        <f>'[1]ajl nax'!F150</f>
        <v>0</v>
      </c>
    </row>
    <row r="138" spans="1:8" s="75" customFormat="1" ht="27" customHeight="1">
      <c r="A138" s="114">
        <v>2490</v>
      </c>
      <c r="B138" s="128" t="s">
        <v>246</v>
      </c>
      <c r="C138" s="115" t="s">
        <v>288</v>
      </c>
      <c r="D138" s="116" t="s">
        <v>194</v>
      </c>
      <c r="E138" s="117" t="s">
        <v>289</v>
      </c>
      <c r="F138" s="124">
        <f t="shared" si="2"/>
        <v>-260000</v>
      </c>
      <c r="G138" s="124">
        <f>G140</f>
        <v>0</v>
      </c>
      <c r="H138" s="124">
        <f>H140</f>
        <v>-260000</v>
      </c>
    </row>
    <row r="139" spans="1:8" s="120" customFormat="1" ht="12.75" customHeight="1">
      <c r="A139" s="114"/>
      <c r="B139" s="105"/>
      <c r="C139" s="115"/>
      <c r="D139" s="116"/>
      <c r="E139" s="112" t="s">
        <v>197</v>
      </c>
      <c r="F139" s="119"/>
      <c r="G139" s="119"/>
      <c r="H139" s="119"/>
    </row>
    <row r="140" spans="1:8" s="75" customFormat="1" ht="27">
      <c r="A140" s="114">
        <v>2491</v>
      </c>
      <c r="B140" s="130" t="s">
        <v>246</v>
      </c>
      <c r="C140" s="122" t="s">
        <v>288</v>
      </c>
      <c r="D140" s="123" t="s">
        <v>10</v>
      </c>
      <c r="E140" s="112" t="s">
        <v>289</v>
      </c>
      <c r="F140" s="124">
        <f>G140+H140</f>
        <v>-260000</v>
      </c>
      <c r="G140" s="124">
        <f>'[1]tntes harab'!F34</f>
        <v>0</v>
      </c>
      <c r="H140" s="124">
        <f>'[1]tntes harab'!F152</f>
        <v>-260000</v>
      </c>
    </row>
    <row r="141" spans="1:8" s="109" customFormat="1" ht="49.5" customHeight="1">
      <c r="A141" s="127">
        <v>2500</v>
      </c>
      <c r="B141" s="128" t="s">
        <v>290</v>
      </c>
      <c r="C141" s="115" t="s">
        <v>194</v>
      </c>
      <c r="D141" s="116" t="s">
        <v>194</v>
      </c>
      <c r="E141" s="129" t="s">
        <v>291</v>
      </c>
      <c r="F141" s="36">
        <f>G141+H141</f>
        <v>101207.95</v>
      </c>
      <c r="G141" s="36">
        <f>G143+G146+G149+G152+G155+G158</f>
        <v>93390.15</v>
      </c>
      <c r="H141" s="36">
        <f>H143+H146+H149+H152+H155+H158</f>
        <v>7817.8</v>
      </c>
    </row>
    <row r="142" spans="1:8" s="75" customFormat="1" ht="13.5" customHeight="1">
      <c r="A142" s="111"/>
      <c r="B142" s="105"/>
      <c r="C142" s="106"/>
      <c r="D142" s="107"/>
      <c r="E142" s="112" t="s">
        <v>7</v>
      </c>
      <c r="F142" s="113"/>
      <c r="G142" s="113"/>
      <c r="H142" s="113"/>
    </row>
    <row r="143" spans="1:8" s="75" customFormat="1" ht="12" customHeight="1">
      <c r="A143" s="114">
        <v>2510</v>
      </c>
      <c r="B143" s="128" t="s">
        <v>290</v>
      </c>
      <c r="C143" s="115" t="s">
        <v>10</v>
      </c>
      <c r="D143" s="116" t="s">
        <v>194</v>
      </c>
      <c r="E143" s="117" t="s">
        <v>292</v>
      </c>
      <c r="F143" s="124">
        <f>G143+H143</f>
        <v>89976.7</v>
      </c>
      <c r="G143" s="124">
        <f>G145</f>
        <v>87318.9</v>
      </c>
      <c r="H143" s="124">
        <f>H145</f>
        <v>2657.8</v>
      </c>
    </row>
    <row r="144" spans="1:8" s="120" customFormat="1" ht="15" customHeight="1">
      <c r="A144" s="114"/>
      <c r="B144" s="105"/>
      <c r="C144" s="115"/>
      <c r="D144" s="116"/>
      <c r="E144" s="112" t="s">
        <v>197</v>
      </c>
      <c r="F144" s="119"/>
      <c r="G144" s="119"/>
      <c r="H144" s="119"/>
    </row>
    <row r="145" spans="1:8" s="75" customFormat="1" ht="14.25" customHeight="1">
      <c r="A145" s="114">
        <v>2511</v>
      </c>
      <c r="B145" s="130" t="s">
        <v>290</v>
      </c>
      <c r="C145" s="122" t="s">
        <v>10</v>
      </c>
      <c r="D145" s="123" t="s">
        <v>10</v>
      </c>
      <c r="E145" s="112" t="s">
        <v>292</v>
      </c>
      <c r="F145" s="124">
        <f>G145+H145</f>
        <v>89976.7</v>
      </c>
      <c r="G145" s="124">
        <f>[1]axb!F32</f>
        <v>87318.9</v>
      </c>
      <c r="H145" s="124">
        <f>[1]axb!F150</f>
        <v>2657.8</v>
      </c>
    </row>
    <row r="146" spans="1:8" s="75" customFormat="1" ht="17.25" hidden="1">
      <c r="A146" s="114">
        <v>2520</v>
      </c>
      <c r="B146" s="128" t="s">
        <v>290</v>
      </c>
      <c r="C146" s="115" t="s">
        <v>184</v>
      </c>
      <c r="D146" s="116" t="s">
        <v>194</v>
      </c>
      <c r="E146" s="117" t="s">
        <v>293</v>
      </c>
      <c r="F146" s="124">
        <f>G146+H146</f>
        <v>0</v>
      </c>
      <c r="G146" s="124">
        <f>G147</f>
        <v>0</v>
      </c>
      <c r="H146" s="124">
        <f>H147</f>
        <v>0</v>
      </c>
    </row>
    <row r="147" spans="1:8" s="120" customFormat="1" ht="15" hidden="1" customHeight="1">
      <c r="A147" s="114"/>
      <c r="B147" s="105"/>
      <c r="C147" s="115"/>
      <c r="D147" s="116"/>
      <c r="E147" s="112" t="s">
        <v>197</v>
      </c>
      <c r="F147" s="119"/>
      <c r="G147" s="119"/>
      <c r="H147" s="119"/>
    </row>
    <row r="148" spans="1:8" s="75" customFormat="1" ht="17.25" hidden="1">
      <c r="A148" s="114">
        <v>2521</v>
      </c>
      <c r="B148" s="130" t="s">
        <v>290</v>
      </c>
      <c r="C148" s="122" t="s">
        <v>184</v>
      </c>
      <c r="D148" s="123" t="s">
        <v>10</v>
      </c>
      <c r="E148" s="112" t="s">
        <v>294</v>
      </c>
      <c r="F148" s="124">
        <f>G148+H148</f>
        <v>0</v>
      </c>
      <c r="G148" s="124"/>
      <c r="H148" s="124"/>
    </row>
    <row r="149" spans="1:8" s="75" customFormat="1" ht="17.25" hidden="1">
      <c r="A149" s="114">
        <v>2530</v>
      </c>
      <c r="B149" s="128" t="s">
        <v>290</v>
      </c>
      <c r="C149" s="115" t="s">
        <v>185</v>
      </c>
      <c r="D149" s="116" t="s">
        <v>194</v>
      </c>
      <c r="E149" s="117" t="s">
        <v>295</v>
      </c>
      <c r="F149" s="124">
        <f>G149+H149</f>
        <v>0</v>
      </c>
      <c r="G149" s="124">
        <f>G151</f>
        <v>0</v>
      </c>
      <c r="H149" s="124">
        <f>H151</f>
        <v>0</v>
      </c>
    </row>
    <row r="150" spans="1:8" s="120" customFormat="1" ht="15" hidden="1" customHeight="1">
      <c r="A150" s="114"/>
      <c r="B150" s="105"/>
      <c r="C150" s="115"/>
      <c r="D150" s="116"/>
      <c r="E150" s="112" t="s">
        <v>197</v>
      </c>
      <c r="F150" s="119"/>
      <c r="G150" s="119"/>
      <c r="H150" s="119"/>
    </row>
    <row r="151" spans="1:8" s="75" customFormat="1" ht="17.25" hidden="1">
      <c r="A151" s="114">
        <v>2531</v>
      </c>
      <c r="B151" s="130" t="s">
        <v>290</v>
      </c>
      <c r="C151" s="122" t="s">
        <v>185</v>
      </c>
      <c r="D151" s="123" t="s">
        <v>10</v>
      </c>
      <c r="E151" s="112" t="s">
        <v>295</v>
      </c>
      <c r="F151" s="124">
        <f>G151+H151</f>
        <v>0</v>
      </c>
      <c r="G151" s="124"/>
      <c r="H151" s="124"/>
    </row>
    <row r="152" spans="1:8" s="75" customFormat="1" ht="27" hidden="1">
      <c r="A152" s="114">
        <v>2540</v>
      </c>
      <c r="B152" s="128" t="s">
        <v>290</v>
      </c>
      <c r="C152" s="115" t="s">
        <v>186</v>
      </c>
      <c r="D152" s="116" t="s">
        <v>194</v>
      </c>
      <c r="E152" s="117" t="s">
        <v>296</v>
      </c>
      <c r="F152" s="124">
        <f>G152+H152</f>
        <v>0</v>
      </c>
      <c r="G152" s="124">
        <f>G154</f>
        <v>0</v>
      </c>
      <c r="H152" s="124">
        <f>H154</f>
        <v>0</v>
      </c>
    </row>
    <row r="153" spans="1:8" s="120" customFormat="1" ht="15" hidden="1" customHeight="1">
      <c r="A153" s="114"/>
      <c r="B153" s="105"/>
      <c r="C153" s="115"/>
      <c r="D153" s="116"/>
      <c r="E153" s="112" t="s">
        <v>197</v>
      </c>
      <c r="F153" s="119"/>
      <c r="G153" s="119"/>
      <c r="H153" s="119"/>
    </row>
    <row r="154" spans="1:8" s="75" customFormat="1" ht="27" hidden="1">
      <c r="A154" s="114">
        <v>2541</v>
      </c>
      <c r="B154" s="130" t="s">
        <v>290</v>
      </c>
      <c r="C154" s="122" t="s">
        <v>186</v>
      </c>
      <c r="D154" s="123" t="s">
        <v>10</v>
      </c>
      <c r="E154" s="112" t="s">
        <v>296</v>
      </c>
      <c r="F154" s="124">
        <f>G154+H154</f>
        <v>0</v>
      </c>
      <c r="G154" s="124"/>
      <c r="H154" s="124"/>
    </row>
    <row r="155" spans="1:8" s="75" customFormat="1" ht="27" hidden="1">
      <c r="A155" s="114">
        <v>2550</v>
      </c>
      <c r="B155" s="128" t="s">
        <v>290</v>
      </c>
      <c r="C155" s="115" t="s">
        <v>187</v>
      </c>
      <c r="D155" s="116" t="s">
        <v>194</v>
      </c>
      <c r="E155" s="117" t="s">
        <v>297</v>
      </c>
      <c r="F155" s="124">
        <f>G155+H155</f>
        <v>0</v>
      </c>
      <c r="G155" s="124">
        <f>G157</f>
        <v>0</v>
      </c>
      <c r="H155" s="124">
        <f>H157</f>
        <v>0</v>
      </c>
    </row>
    <row r="156" spans="1:8" s="120" customFormat="1" ht="15" hidden="1" customHeight="1">
      <c r="A156" s="114"/>
      <c r="B156" s="105"/>
      <c r="C156" s="115"/>
      <c r="D156" s="116"/>
      <c r="E156" s="112" t="s">
        <v>197</v>
      </c>
      <c r="F156" s="119"/>
      <c r="G156" s="119"/>
      <c r="H156" s="119"/>
    </row>
    <row r="157" spans="1:8" s="75" customFormat="1" ht="27" hidden="1">
      <c r="A157" s="114">
        <v>2551</v>
      </c>
      <c r="B157" s="130" t="s">
        <v>290</v>
      </c>
      <c r="C157" s="122" t="s">
        <v>187</v>
      </c>
      <c r="D157" s="123" t="s">
        <v>10</v>
      </c>
      <c r="E157" s="112" t="s">
        <v>297</v>
      </c>
      <c r="F157" s="124">
        <f>G157+H157</f>
        <v>0</v>
      </c>
      <c r="G157" s="124"/>
      <c r="H157" s="124"/>
    </row>
    <row r="158" spans="1:8" s="75" customFormat="1" ht="27">
      <c r="A158" s="114">
        <v>2560</v>
      </c>
      <c r="B158" s="128" t="s">
        <v>290</v>
      </c>
      <c r="C158" s="115" t="s">
        <v>188</v>
      </c>
      <c r="D158" s="116" t="s">
        <v>194</v>
      </c>
      <c r="E158" s="117" t="s">
        <v>298</v>
      </c>
      <c r="F158" s="124">
        <f>G158+H158</f>
        <v>11231.25</v>
      </c>
      <c r="G158" s="124">
        <f>G160</f>
        <v>6071.25</v>
      </c>
      <c r="H158" s="124">
        <f>H160</f>
        <v>5160</v>
      </c>
    </row>
    <row r="159" spans="1:8" s="120" customFormat="1" ht="15" customHeight="1">
      <c r="A159" s="114"/>
      <c r="B159" s="105"/>
      <c r="C159" s="115"/>
      <c r="D159" s="116"/>
      <c r="E159" s="112" t="s">
        <v>197</v>
      </c>
      <c r="F159" s="119"/>
      <c r="G159" s="119"/>
      <c r="H159" s="119"/>
    </row>
    <row r="160" spans="1:8" s="75" customFormat="1" ht="27">
      <c r="A160" s="114">
        <v>2561</v>
      </c>
      <c r="B160" s="130" t="s">
        <v>290</v>
      </c>
      <c r="C160" s="122" t="s">
        <v>188</v>
      </c>
      <c r="D160" s="123" t="s">
        <v>10</v>
      </c>
      <c r="E160" s="112" t="s">
        <v>298</v>
      </c>
      <c r="F160" s="124">
        <f>G160+H160</f>
        <v>11231.25</v>
      </c>
      <c r="G160" s="124">
        <f>'[1]srgaka mig'!F32</f>
        <v>6071.25</v>
      </c>
      <c r="H160" s="124">
        <f>'[1]srgaka mig'!F150</f>
        <v>5160</v>
      </c>
    </row>
    <row r="161" spans="1:8" s="109" customFormat="1" ht="76.5">
      <c r="A161" s="127">
        <v>2600</v>
      </c>
      <c r="B161" s="128" t="s">
        <v>299</v>
      </c>
      <c r="C161" s="115" t="s">
        <v>194</v>
      </c>
      <c r="D161" s="116" t="s">
        <v>194</v>
      </c>
      <c r="E161" s="129" t="s">
        <v>300</v>
      </c>
      <c r="F161" s="57">
        <f>G161+H161</f>
        <v>855855.37600000005</v>
      </c>
      <c r="G161" s="57">
        <f>G163+G166+G169+G172+G175+G178</f>
        <v>31439.8</v>
      </c>
      <c r="H161" s="36">
        <f>H163+H166+H169+H172+H175+H178</f>
        <v>824415.576</v>
      </c>
    </row>
    <row r="162" spans="1:8" s="75" customFormat="1" ht="13.5" customHeight="1">
      <c r="A162" s="111"/>
      <c r="B162" s="105"/>
      <c r="C162" s="106"/>
      <c r="D162" s="107"/>
      <c r="E162" s="112" t="s">
        <v>7</v>
      </c>
      <c r="F162" s="113"/>
      <c r="G162" s="113"/>
      <c r="H162" s="113"/>
    </row>
    <row r="163" spans="1:8" s="75" customFormat="1" ht="17.25">
      <c r="A163" s="114">
        <v>2610</v>
      </c>
      <c r="B163" s="128" t="s">
        <v>299</v>
      </c>
      <c r="C163" s="115" t="s">
        <v>10</v>
      </c>
      <c r="D163" s="116" t="s">
        <v>194</v>
      </c>
      <c r="E163" s="117" t="s">
        <v>301</v>
      </c>
      <c r="F163" s="124">
        <f>G163+H163</f>
        <v>465545.076</v>
      </c>
      <c r="G163" s="124">
        <f>G165</f>
        <v>10448.5</v>
      </c>
      <c r="H163" s="124">
        <f>H165</f>
        <v>455096.576</v>
      </c>
    </row>
    <row r="164" spans="1:8" s="120" customFormat="1" ht="12.75" customHeight="1">
      <c r="A164" s="114"/>
      <c r="B164" s="105"/>
      <c r="C164" s="115"/>
      <c r="D164" s="116"/>
      <c r="E164" s="112" t="s">
        <v>197</v>
      </c>
      <c r="F164" s="119"/>
      <c r="G164" s="119"/>
      <c r="H164" s="119"/>
    </row>
    <row r="165" spans="1:8" s="75" customFormat="1" ht="15" customHeight="1">
      <c r="A165" s="114">
        <v>2611</v>
      </c>
      <c r="B165" s="130" t="s">
        <v>299</v>
      </c>
      <c r="C165" s="122" t="s">
        <v>10</v>
      </c>
      <c r="D165" s="123" t="s">
        <v>10</v>
      </c>
      <c r="E165" s="112" t="s">
        <v>302</v>
      </c>
      <c r="F165" s="124">
        <f>G165+H165</f>
        <v>465545.076</v>
      </c>
      <c r="G165" s="124">
        <f>'[1]bnak shin'!F32</f>
        <v>10448.5</v>
      </c>
      <c r="H165" s="124">
        <f>'[1]bnak shin'!F150</f>
        <v>455096.576</v>
      </c>
    </row>
    <row r="166" spans="1:8" s="75" customFormat="1" ht="0.75" hidden="1" customHeight="1">
      <c r="A166" s="114">
        <v>2620</v>
      </c>
      <c r="B166" s="128" t="s">
        <v>299</v>
      </c>
      <c r="C166" s="115" t="s">
        <v>184</v>
      </c>
      <c r="D166" s="116" t="s">
        <v>194</v>
      </c>
      <c r="E166" s="117" t="s">
        <v>303</v>
      </c>
      <c r="F166" s="124">
        <f>G166+H166</f>
        <v>0</v>
      </c>
      <c r="G166" s="124">
        <f>G168</f>
        <v>0</v>
      </c>
      <c r="H166" s="124">
        <f>H168</f>
        <v>0</v>
      </c>
    </row>
    <row r="167" spans="1:8" s="120" customFormat="1" ht="15" hidden="1" customHeight="1">
      <c r="A167" s="114" t="s">
        <v>304</v>
      </c>
      <c r="B167" s="105"/>
      <c r="C167" s="115"/>
      <c r="D167" s="116"/>
      <c r="E167" s="112" t="s">
        <v>197</v>
      </c>
      <c r="F167" s="119"/>
      <c r="G167" s="119"/>
      <c r="H167" s="119"/>
    </row>
    <row r="168" spans="1:8" s="75" customFormat="1" ht="17.25" hidden="1">
      <c r="A168" s="114">
        <v>2621</v>
      </c>
      <c r="B168" s="130" t="s">
        <v>299</v>
      </c>
      <c r="C168" s="122" t="s">
        <v>184</v>
      </c>
      <c r="D168" s="123" t="s">
        <v>10</v>
      </c>
      <c r="E168" s="112" t="s">
        <v>303</v>
      </c>
      <c r="F168" s="124">
        <f>G168+H168</f>
        <v>0</v>
      </c>
      <c r="G168" s="124"/>
      <c r="H168" s="124"/>
    </row>
    <row r="169" spans="1:8" s="75" customFormat="1" ht="17.25">
      <c r="A169" s="114">
        <v>2630</v>
      </c>
      <c r="B169" s="128" t="s">
        <v>299</v>
      </c>
      <c r="C169" s="115" t="s">
        <v>185</v>
      </c>
      <c r="D169" s="116" t="s">
        <v>194</v>
      </c>
      <c r="E169" s="117" t="s">
        <v>305</v>
      </c>
      <c r="F169" s="124">
        <f>G169+H169</f>
        <v>370219</v>
      </c>
      <c r="G169" s="124">
        <f>G171</f>
        <v>900</v>
      </c>
      <c r="H169" s="124">
        <f>H171</f>
        <v>369319</v>
      </c>
    </row>
    <row r="170" spans="1:8" s="120" customFormat="1" ht="15" customHeight="1">
      <c r="A170" s="114"/>
      <c r="B170" s="105"/>
      <c r="C170" s="115"/>
      <c r="D170" s="116"/>
      <c r="E170" s="112" t="s">
        <v>197</v>
      </c>
      <c r="F170" s="119"/>
      <c r="G170" s="119"/>
      <c r="H170" s="119"/>
    </row>
    <row r="171" spans="1:8" s="75" customFormat="1" ht="17.25">
      <c r="A171" s="114">
        <v>2631</v>
      </c>
      <c r="B171" s="130" t="s">
        <v>299</v>
      </c>
      <c r="C171" s="122" t="s">
        <v>185</v>
      </c>
      <c r="D171" s="123" t="s">
        <v>10</v>
      </c>
      <c r="E171" s="112" t="s">
        <v>306</v>
      </c>
      <c r="F171" s="124">
        <f>G171+H171</f>
        <v>370219</v>
      </c>
      <c r="G171" s="124">
        <f>[1]jramatakararum!F32</f>
        <v>900</v>
      </c>
      <c r="H171" s="124">
        <f>[1]jramatakararum!F150</f>
        <v>369319</v>
      </c>
    </row>
    <row r="172" spans="1:8" s="75" customFormat="1" ht="15" customHeight="1">
      <c r="A172" s="114">
        <v>2640</v>
      </c>
      <c r="B172" s="128" t="s">
        <v>299</v>
      </c>
      <c r="C172" s="115" t="s">
        <v>186</v>
      </c>
      <c r="D172" s="116" t="s">
        <v>194</v>
      </c>
      <c r="E172" s="117" t="s">
        <v>307</v>
      </c>
      <c r="F172" s="113">
        <f>G172+H172</f>
        <v>20091.3</v>
      </c>
      <c r="G172" s="113">
        <f>G174</f>
        <v>20091.3</v>
      </c>
      <c r="H172" s="124">
        <f>H174</f>
        <v>0</v>
      </c>
    </row>
    <row r="173" spans="1:8" s="120" customFormat="1" ht="12.75" customHeight="1">
      <c r="A173" s="114"/>
      <c r="B173" s="105"/>
      <c r="C173" s="115"/>
      <c r="D173" s="116"/>
      <c r="E173" s="112" t="s">
        <v>197</v>
      </c>
      <c r="F173" s="118"/>
      <c r="G173" s="118"/>
      <c r="H173" s="119"/>
    </row>
    <row r="174" spans="1:8" s="75" customFormat="1" ht="14.25" customHeight="1">
      <c r="A174" s="114">
        <v>2641</v>
      </c>
      <c r="B174" s="130" t="s">
        <v>299</v>
      </c>
      <c r="C174" s="122" t="s">
        <v>186</v>
      </c>
      <c r="D174" s="123" t="s">
        <v>10</v>
      </c>
      <c r="E174" s="112" t="s">
        <v>308</v>
      </c>
      <c r="F174" s="113">
        <f>G174+H174</f>
        <v>20091.3</v>
      </c>
      <c r="G174" s="113">
        <f>[1]lusav!F32</f>
        <v>20091.3</v>
      </c>
      <c r="H174" s="124">
        <f>[1]lusav!F150</f>
        <v>0</v>
      </c>
    </row>
    <row r="175" spans="1:8" s="75" customFormat="1" ht="40.5" hidden="1">
      <c r="A175" s="114">
        <v>2650</v>
      </c>
      <c r="B175" s="128" t="s">
        <v>299</v>
      </c>
      <c r="C175" s="115" t="s">
        <v>187</v>
      </c>
      <c r="D175" s="116" t="s">
        <v>194</v>
      </c>
      <c r="E175" s="117" t="s">
        <v>309</v>
      </c>
      <c r="F175" s="113">
        <f>G175+H175</f>
        <v>0</v>
      </c>
      <c r="G175" s="113">
        <f>G177</f>
        <v>0</v>
      </c>
      <c r="H175" s="113">
        <f>H177</f>
        <v>0</v>
      </c>
    </row>
    <row r="176" spans="1:8" s="120" customFormat="1" ht="15" hidden="1" customHeight="1">
      <c r="A176" s="114"/>
      <c r="B176" s="105"/>
      <c r="C176" s="115"/>
      <c r="D176" s="116"/>
      <c r="E176" s="112" t="s">
        <v>197</v>
      </c>
      <c r="F176" s="118"/>
      <c r="G176" s="118"/>
      <c r="H176" s="118"/>
    </row>
    <row r="177" spans="1:8" s="75" customFormat="1" ht="40.5" hidden="1">
      <c r="A177" s="114">
        <v>2651</v>
      </c>
      <c r="B177" s="130" t="s">
        <v>299</v>
      </c>
      <c r="C177" s="122" t="s">
        <v>187</v>
      </c>
      <c r="D177" s="123" t="s">
        <v>10</v>
      </c>
      <c r="E177" s="112" t="s">
        <v>309</v>
      </c>
      <c r="F177" s="113">
        <f>G177+H177</f>
        <v>0</v>
      </c>
      <c r="G177" s="113"/>
      <c r="H177" s="113"/>
    </row>
    <row r="178" spans="1:8" s="75" customFormat="1" ht="27" hidden="1">
      <c r="A178" s="114">
        <v>2660</v>
      </c>
      <c r="B178" s="128" t="s">
        <v>299</v>
      </c>
      <c r="C178" s="115" t="s">
        <v>188</v>
      </c>
      <c r="D178" s="116" t="s">
        <v>194</v>
      </c>
      <c r="E178" s="117" t="s">
        <v>310</v>
      </c>
      <c r="F178" s="113">
        <f>G178+H178</f>
        <v>0</v>
      </c>
      <c r="G178" s="113">
        <f>G180</f>
        <v>0</v>
      </c>
      <c r="H178" s="113">
        <f>H180</f>
        <v>0</v>
      </c>
    </row>
    <row r="179" spans="1:8" s="120" customFormat="1" ht="15" hidden="1" customHeight="1">
      <c r="A179" s="114"/>
      <c r="B179" s="105"/>
      <c r="C179" s="115"/>
      <c r="D179" s="116"/>
      <c r="E179" s="112" t="s">
        <v>197</v>
      </c>
      <c r="F179" s="118"/>
      <c r="G179" s="118"/>
      <c r="H179" s="118"/>
    </row>
    <row r="180" spans="1:8" s="75" customFormat="1" ht="27" hidden="1">
      <c r="A180" s="114">
        <v>2661</v>
      </c>
      <c r="B180" s="130" t="s">
        <v>299</v>
      </c>
      <c r="C180" s="122" t="s">
        <v>188</v>
      </c>
      <c r="D180" s="123" t="s">
        <v>10</v>
      </c>
      <c r="E180" s="112" t="s">
        <v>310</v>
      </c>
      <c r="F180" s="113">
        <f>G180+H180</f>
        <v>0</v>
      </c>
      <c r="G180" s="113"/>
      <c r="H180" s="113"/>
    </row>
    <row r="181" spans="1:8" s="109" customFormat="1" ht="40.5" hidden="1">
      <c r="A181" s="127">
        <v>2700</v>
      </c>
      <c r="B181" s="128" t="s">
        <v>311</v>
      </c>
      <c r="C181" s="115" t="s">
        <v>194</v>
      </c>
      <c r="D181" s="116" t="s">
        <v>194</v>
      </c>
      <c r="E181" s="131" t="s">
        <v>312</v>
      </c>
      <c r="F181" s="57">
        <f>G181+H181</f>
        <v>0</v>
      </c>
      <c r="G181" s="57">
        <f>G183+G188+G194+G200+G203+G206</f>
        <v>0</v>
      </c>
      <c r="H181" s="57">
        <f>H183+H188+H194+H200+H203+H206</f>
        <v>0</v>
      </c>
    </row>
    <row r="182" spans="1:8" s="75" customFormat="1" ht="13.5" hidden="1" customHeight="1">
      <c r="A182" s="111"/>
      <c r="B182" s="105"/>
      <c r="C182" s="106"/>
      <c r="D182" s="107"/>
      <c r="E182" s="112" t="s">
        <v>7</v>
      </c>
      <c r="F182" s="113"/>
      <c r="G182" s="113"/>
      <c r="H182" s="113"/>
    </row>
    <row r="183" spans="1:8" s="75" customFormat="1" ht="27" hidden="1">
      <c r="A183" s="114">
        <v>2710</v>
      </c>
      <c r="B183" s="128" t="s">
        <v>311</v>
      </c>
      <c r="C183" s="115" t="s">
        <v>10</v>
      </c>
      <c r="D183" s="116" t="s">
        <v>194</v>
      </c>
      <c r="E183" s="117" t="s">
        <v>313</v>
      </c>
      <c r="F183" s="113">
        <f>G183+H183</f>
        <v>0</v>
      </c>
      <c r="G183" s="113">
        <f>G185+G186+G187</f>
        <v>0</v>
      </c>
      <c r="H183" s="113">
        <f>H185+H186+H187</f>
        <v>0</v>
      </c>
    </row>
    <row r="184" spans="1:8" s="120" customFormat="1" ht="15" hidden="1" customHeight="1">
      <c r="A184" s="114"/>
      <c r="B184" s="105"/>
      <c r="C184" s="115"/>
      <c r="D184" s="116"/>
      <c r="E184" s="112" t="s">
        <v>197</v>
      </c>
      <c r="F184" s="118"/>
      <c r="G184" s="118"/>
      <c r="H184" s="118"/>
    </row>
    <row r="185" spans="1:8" s="75" customFormat="1" ht="17.25" hidden="1">
      <c r="A185" s="114">
        <v>2711</v>
      </c>
      <c r="B185" s="130" t="s">
        <v>311</v>
      </c>
      <c r="C185" s="122" t="s">
        <v>10</v>
      </c>
      <c r="D185" s="123" t="s">
        <v>10</v>
      </c>
      <c r="E185" s="112" t="s">
        <v>314</v>
      </c>
      <c r="F185" s="113"/>
      <c r="G185" s="113"/>
      <c r="H185" s="113"/>
    </row>
    <row r="186" spans="1:8" s="75" customFormat="1" ht="17.25" hidden="1">
      <c r="A186" s="114">
        <v>2712</v>
      </c>
      <c r="B186" s="130" t="s">
        <v>311</v>
      </c>
      <c r="C186" s="122" t="s">
        <v>10</v>
      </c>
      <c r="D186" s="123" t="s">
        <v>184</v>
      </c>
      <c r="E186" s="112" t="s">
        <v>315</v>
      </c>
      <c r="F186" s="113"/>
      <c r="G186" s="113"/>
      <c r="H186" s="113"/>
    </row>
    <row r="187" spans="1:8" s="75" customFormat="1" ht="17.25" hidden="1">
      <c r="A187" s="114">
        <v>2713</v>
      </c>
      <c r="B187" s="130" t="s">
        <v>311</v>
      </c>
      <c r="C187" s="122" t="s">
        <v>10</v>
      </c>
      <c r="D187" s="123" t="s">
        <v>185</v>
      </c>
      <c r="E187" s="112" t="s">
        <v>316</v>
      </c>
      <c r="F187" s="113"/>
      <c r="G187" s="113"/>
      <c r="H187" s="113"/>
    </row>
    <row r="188" spans="1:8" s="75" customFormat="1" ht="17.25" hidden="1">
      <c r="A188" s="114">
        <v>2720</v>
      </c>
      <c r="B188" s="128" t="s">
        <v>311</v>
      </c>
      <c r="C188" s="115" t="s">
        <v>184</v>
      </c>
      <c r="D188" s="116" t="s">
        <v>194</v>
      </c>
      <c r="E188" s="117" t="s">
        <v>317</v>
      </c>
      <c r="F188" s="113">
        <f>G188+H188</f>
        <v>0</v>
      </c>
      <c r="G188" s="113">
        <f>G190+G191+G192+G193</f>
        <v>0</v>
      </c>
      <c r="H188" s="113">
        <f>H190+H191+H192+H193</f>
        <v>0</v>
      </c>
    </row>
    <row r="189" spans="1:8" s="120" customFormat="1" ht="15" hidden="1" customHeight="1">
      <c r="A189" s="114"/>
      <c r="B189" s="105"/>
      <c r="C189" s="115"/>
      <c r="D189" s="116"/>
      <c r="E189" s="112" t="s">
        <v>197</v>
      </c>
      <c r="F189" s="118"/>
      <c r="G189" s="118"/>
      <c r="H189" s="118"/>
    </row>
    <row r="190" spans="1:8" s="75" customFormat="1" ht="17.25" hidden="1">
      <c r="A190" s="114">
        <v>2721</v>
      </c>
      <c r="B190" s="130" t="s">
        <v>311</v>
      </c>
      <c r="C190" s="122" t="s">
        <v>184</v>
      </c>
      <c r="D190" s="123" t="s">
        <v>10</v>
      </c>
      <c r="E190" s="112" t="s">
        <v>318</v>
      </c>
      <c r="F190" s="113">
        <f>G190+H190</f>
        <v>0</v>
      </c>
      <c r="G190" s="113"/>
      <c r="H190" s="113"/>
    </row>
    <row r="191" spans="1:8" s="75" customFormat="1" ht="17.25" hidden="1">
      <c r="A191" s="114">
        <v>2722</v>
      </c>
      <c r="B191" s="130" t="s">
        <v>311</v>
      </c>
      <c r="C191" s="122" t="s">
        <v>184</v>
      </c>
      <c r="D191" s="123" t="s">
        <v>184</v>
      </c>
      <c r="E191" s="112" t="s">
        <v>319</v>
      </c>
      <c r="F191" s="113">
        <f>G191+H191</f>
        <v>0</v>
      </c>
      <c r="G191" s="113"/>
      <c r="H191" s="113"/>
    </row>
    <row r="192" spans="1:8" s="75" customFormat="1" ht="17.25" hidden="1">
      <c r="A192" s="114">
        <v>2723</v>
      </c>
      <c r="B192" s="130" t="s">
        <v>311</v>
      </c>
      <c r="C192" s="122" t="s">
        <v>184</v>
      </c>
      <c r="D192" s="123" t="s">
        <v>185</v>
      </c>
      <c r="E192" s="112" t="s">
        <v>320</v>
      </c>
      <c r="F192" s="113">
        <f>G192+H192</f>
        <v>0</v>
      </c>
      <c r="G192" s="113"/>
      <c r="H192" s="113"/>
    </row>
    <row r="193" spans="1:8" s="75" customFormat="1" ht="17.25" hidden="1">
      <c r="A193" s="114">
        <v>2724</v>
      </c>
      <c r="B193" s="130" t="s">
        <v>311</v>
      </c>
      <c r="C193" s="122" t="s">
        <v>184</v>
      </c>
      <c r="D193" s="123" t="s">
        <v>186</v>
      </c>
      <c r="E193" s="112" t="s">
        <v>321</v>
      </c>
      <c r="F193" s="113">
        <f>G193+H193</f>
        <v>0</v>
      </c>
      <c r="G193" s="113"/>
      <c r="H193" s="113"/>
    </row>
    <row r="194" spans="1:8" s="75" customFormat="1" ht="17.25" hidden="1">
      <c r="A194" s="114">
        <v>2730</v>
      </c>
      <c r="B194" s="128" t="s">
        <v>311</v>
      </c>
      <c r="C194" s="115" t="s">
        <v>185</v>
      </c>
      <c r="D194" s="116" t="s">
        <v>194</v>
      </c>
      <c r="E194" s="117" t="s">
        <v>322</v>
      </c>
      <c r="F194" s="113">
        <f>G194+H194</f>
        <v>0</v>
      </c>
      <c r="G194" s="113">
        <f>G196+G197+G198+G199</f>
        <v>0</v>
      </c>
      <c r="H194" s="113">
        <f>H196+H197+H198+H199</f>
        <v>0</v>
      </c>
    </row>
    <row r="195" spans="1:8" s="120" customFormat="1" ht="15" hidden="1" customHeight="1">
      <c r="A195" s="114"/>
      <c r="B195" s="105"/>
      <c r="C195" s="115"/>
      <c r="D195" s="116"/>
      <c r="E195" s="112" t="s">
        <v>197</v>
      </c>
      <c r="F195" s="118"/>
      <c r="G195" s="118"/>
      <c r="H195" s="118"/>
    </row>
    <row r="196" spans="1:8" s="75" customFormat="1" ht="27" hidden="1">
      <c r="A196" s="114">
        <v>2731</v>
      </c>
      <c r="B196" s="130" t="s">
        <v>311</v>
      </c>
      <c r="C196" s="122" t="s">
        <v>185</v>
      </c>
      <c r="D196" s="123" t="s">
        <v>10</v>
      </c>
      <c r="E196" s="112" t="s">
        <v>323</v>
      </c>
      <c r="F196" s="113">
        <f>G196+H196</f>
        <v>0</v>
      </c>
      <c r="G196" s="113"/>
      <c r="H196" s="113"/>
    </row>
    <row r="197" spans="1:8" s="75" customFormat="1" ht="27" hidden="1">
      <c r="A197" s="114">
        <v>2732</v>
      </c>
      <c r="B197" s="130" t="s">
        <v>311</v>
      </c>
      <c r="C197" s="122" t="s">
        <v>185</v>
      </c>
      <c r="D197" s="123" t="s">
        <v>184</v>
      </c>
      <c r="E197" s="112" t="s">
        <v>324</v>
      </c>
      <c r="F197" s="113">
        <f>G197+H197</f>
        <v>0</v>
      </c>
      <c r="G197" s="113"/>
      <c r="H197" s="113"/>
    </row>
    <row r="198" spans="1:8" s="75" customFormat="1" ht="27" hidden="1">
      <c r="A198" s="114">
        <v>2733</v>
      </c>
      <c r="B198" s="130" t="s">
        <v>311</v>
      </c>
      <c r="C198" s="122" t="s">
        <v>185</v>
      </c>
      <c r="D198" s="123" t="s">
        <v>185</v>
      </c>
      <c r="E198" s="112" t="s">
        <v>325</v>
      </c>
      <c r="F198" s="113">
        <f>G198+H198</f>
        <v>0</v>
      </c>
      <c r="G198" s="113"/>
      <c r="H198" s="113"/>
    </row>
    <row r="199" spans="1:8" s="75" customFormat="1" ht="27" hidden="1">
      <c r="A199" s="114">
        <v>2734</v>
      </c>
      <c r="B199" s="130" t="s">
        <v>311</v>
      </c>
      <c r="C199" s="122" t="s">
        <v>185</v>
      </c>
      <c r="D199" s="123" t="s">
        <v>186</v>
      </c>
      <c r="E199" s="112" t="s">
        <v>326</v>
      </c>
      <c r="F199" s="113">
        <f>G199+H199</f>
        <v>0</v>
      </c>
      <c r="G199" s="113"/>
      <c r="H199" s="113"/>
    </row>
    <row r="200" spans="1:8" s="75" customFormat="1" ht="17.25" hidden="1">
      <c r="A200" s="114">
        <v>2740</v>
      </c>
      <c r="B200" s="128" t="s">
        <v>311</v>
      </c>
      <c r="C200" s="115" t="s">
        <v>186</v>
      </c>
      <c r="D200" s="116" t="s">
        <v>194</v>
      </c>
      <c r="E200" s="117" t="s">
        <v>327</v>
      </c>
      <c r="F200" s="113">
        <f>G200+H200</f>
        <v>0</v>
      </c>
      <c r="G200" s="113">
        <f>G202</f>
        <v>0</v>
      </c>
      <c r="H200" s="113">
        <f>H202</f>
        <v>0</v>
      </c>
    </row>
    <row r="201" spans="1:8" s="120" customFormat="1" ht="15" hidden="1" customHeight="1">
      <c r="A201" s="114"/>
      <c r="B201" s="105"/>
      <c r="C201" s="115"/>
      <c r="D201" s="116"/>
      <c r="E201" s="112" t="s">
        <v>197</v>
      </c>
      <c r="F201" s="118"/>
      <c r="G201" s="118"/>
      <c r="H201" s="118"/>
    </row>
    <row r="202" spans="1:8" s="75" customFormat="1" ht="17.25" hidden="1">
      <c r="A202" s="114">
        <v>2741</v>
      </c>
      <c r="B202" s="130" t="s">
        <v>311</v>
      </c>
      <c r="C202" s="122" t="s">
        <v>186</v>
      </c>
      <c r="D202" s="123" t="s">
        <v>10</v>
      </c>
      <c r="E202" s="112" t="s">
        <v>327</v>
      </c>
      <c r="F202" s="113">
        <f>G202+H202</f>
        <v>0</v>
      </c>
      <c r="G202" s="113"/>
      <c r="H202" s="113"/>
    </row>
    <row r="203" spans="1:8" s="75" customFormat="1" ht="27" hidden="1">
      <c r="A203" s="114">
        <v>2750</v>
      </c>
      <c r="B203" s="128" t="s">
        <v>311</v>
      </c>
      <c r="C203" s="115" t="s">
        <v>187</v>
      </c>
      <c r="D203" s="116" t="s">
        <v>194</v>
      </c>
      <c r="E203" s="117" t="s">
        <v>328</v>
      </c>
      <c r="F203" s="113">
        <f>G203+H203</f>
        <v>0</v>
      </c>
      <c r="G203" s="113">
        <f>G205</f>
        <v>0</v>
      </c>
      <c r="H203" s="113">
        <f>H205</f>
        <v>0</v>
      </c>
    </row>
    <row r="204" spans="1:8" s="120" customFormat="1" ht="15" hidden="1" customHeight="1">
      <c r="A204" s="114"/>
      <c r="B204" s="105"/>
      <c r="C204" s="115"/>
      <c r="D204" s="116"/>
      <c r="E204" s="112" t="s">
        <v>197</v>
      </c>
      <c r="F204" s="118"/>
      <c r="G204" s="118"/>
      <c r="H204" s="118"/>
    </row>
    <row r="205" spans="1:8" s="75" customFormat="1" ht="27" hidden="1">
      <c r="A205" s="114">
        <v>2751</v>
      </c>
      <c r="B205" s="130" t="s">
        <v>311</v>
      </c>
      <c r="C205" s="122" t="s">
        <v>187</v>
      </c>
      <c r="D205" s="123" t="s">
        <v>10</v>
      </c>
      <c r="E205" s="112" t="s">
        <v>328</v>
      </c>
      <c r="F205" s="113">
        <f>G205+H205</f>
        <v>0</v>
      </c>
      <c r="G205" s="113"/>
      <c r="H205" s="113"/>
    </row>
    <row r="206" spans="1:8" s="75" customFormat="1" ht="17.25" hidden="1">
      <c r="A206" s="114">
        <v>2760</v>
      </c>
      <c r="B206" s="128" t="s">
        <v>311</v>
      </c>
      <c r="C206" s="115" t="s">
        <v>188</v>
      </c>
      <c r="D206" s="116" t="s">
        <v>194</v>
      </c>
      <c r="E206" s="117" t="s">
        <v>329</v>
      </c>
      <c r="F206" s="113">
        <f>G206+H206</f>
        <v>0</v>
      </c>
      <c r="G206" s="113">
        <f>G208+G209</f>
        <v>0</v>
      </c>
      <c r="H206" s="113">
        <f>H208+H209</f>
        <v>0</v>
      </c>
    </row>
    <row r="207" spans="1:8" s="120" customFormat="1" ht="15" hidden="1" customHeight="1">
      <c r="A207" s="114"/>
      <c r="B207" s="105"/>
      <c r="C207" s="115"/>
      <c r="D207" s="116"/>
      <c r="E207" s="112" t="s">
        <v>197</v>
      </c>
      <c r="F207" s="118"/>
      <c r="G207" s="118"/>
      <c r="H207" s="118"/>
    </row>
    <row r="208" spans="1:8" s="75" customFormat="1" ht="27" hidden="1">
      <c r="A208" s="114">
        <v>2761</v>
      </c>
      <c r="B208" s="130" t="s">
        <v>311</v>
      </c>
      <c r="C208" s="122" t="s">
        <v>188</v>
      </c>
      <c r="D208" s="123" t="s">
        <v>10</v>
      </c>
      <c r="E208" s="112" t="s">
        <v>330</v>
      </c>
      <c r="F208" s="113">
        <f>G208+H208</f>
        <v>0</v>
      </c>
      <c r="G208" s="113"/>
      <c r="H208" s="113"/>
    </row>
    <row r="209" spans="1:11" s="75" customFormat="1" ht="17.25" hidden="1">
      <c r="A209" s="114">
        <v>2762</v>
      </c>
      <c r="B209" s="130" t="s">
        <v>311</v>
      </c>
      <c r="C209" s="122" t="s">
        <v>188</v>
      </c>
      <c r="D209" s="123" t="s">
        <v>184</v>
      </c>
      <c r="E209" s="112" t="s">
        <v>329</v>
      </c>
      <c r="F209" s="113">
        <f>G209+H209</f>
        <v>0</v>
      </c>
      <c r="G209" s="113"/>
      <c r="H209" s="113"/>
    </row>
    <row r="210" spans="1:11" s="109" customFormat="1" ht="36.75" customHeight="1">
      <c r="A210" s="127">
        <v>2800</v>
      </c>
      <c r="B210" s="128" t="s">
        <v>331</v>
      </c>
      <c r="C210" s="115" t="s">
        <v>194</v>
      </c>
      <c r="D210" s="116" t="s">
        <v>194</v>
      </c>
      <c r="E210" s="131" t="s">
        <v>332</v>
      </c>
      <c r="F210" s="57">
        <f>G210+H210</f>
        <v>1253251.0734000001</v>
      </c>
      <c r="G210" s="57">
        <f>G212+G215+G224+G229+G234+G237</f>
        <v>57876.090400000001</v>
      </c>
      <c r="H210" s="36">
        <f>H212+H215+H224+H229+H234+H237</f>
        <v>1195374.983</v>
      </c>
      <c r="K210" s="110"/>
    </row>
    <row r="211" spans="1:11" s="75" customFormat="1" ht="13.5" customHeight="1">
      <c r="A211" s="111"/>
      <c r="B211" s="105"/>
      <c r="C211" s="106"/>
      <c r="D211" s="107"/>
      <c r="E211" s="112" t="s">
        <v>7</v>
      </c>
      <c r="F211" s="113"/>
      <c r="G211" s="113"/>
      <c r="H211" s="113"/>
    </row>
    <row r="212" spans="1:11" s="75" customFormat="1" ht="13.5" customHeight="1">
      <c r="A212" s="114">
        <v>2810</v>
      </c>
      <c r="B212" s="130" t="s">
        <v>331</v>
      </c>
      <c r="C212" s="122" t="s">
        <v>10</v>
      </c>
      <c r="D212" s="123" t="s">
        <v>194</v>
      </c>
      <c r="E212" s="117" t="s">
        <v>333</v>
      </c>
      <c r="F212" s="124">
        <f>G212+H212</f>
        <v>942861.39999999991</v>
      </c>
      <c r="G212" s="124">
        <f>'[1]hangst sport'!F32</f>
        <v>8450</v>
      </c>
      <c r="H212" s="124">
        <f>H214</f>
        <v>934411.39999999991</v>
      </c>
    </row>
    <row r="213" spans="1:11" s="120" customFormat="1" ht="12" customHeight="1">
      <c r="A213" s="114"/>
      <c r="B213" s="105"/>
      <c r="C213" s="115"/>
      <c r="D213" s="116"/>
      <c r="E213" s="112" t="s">
        <v>197</v>
      </c>
      <c r="F213" s="119"/>
      <c r="G213" s="119"/>
      <c r="H213" s="119"/>
    </row>
    <row r="214" spans="1:11" s="75" customFormat="1" ht="17.25">
      <c r="A214" s="114">
        <v>2811</v>
      </c>
      <c r="B214" s="130" t="s">
        <v>331</v>
      </c>
      <c r="C214" s="122" t="s">
        <v>10</v>
      </c>
      <c r="D214" s="123" t="s">
        <v>10</v>
      </c>
      <c r="E214" s="112" t="s">
        <v>333</v>
      </c>
      <c r="F214" s="124">
        <f>G214+H214</f>
        <v>942861.39999999991</v>
      </c>
      <c r="G214" s="124">
        <f>'[1]hangst sport'!F32</f>
        <v>8450</v>
      </c>
      <c r="H214" s="124">
        <f>'[1]hangst sport'!F151</f>
        <v>934411.39999999991</v>
      </c>
    </row>
    <row r="215" spans="1:11" s="75" customFormat="1" ht="17.25">
      <c r="A215" s="114">
        <v>2820</v>
      </c>
      <c r="B215" s="128" t="s">
        <v>331</v>
      </c>
      <c r="C215" s="115" t="s">
        <v>184</v>
      </c>
      <c r="D215" s="116" t="s">
        <v>194</v>
      </c>
      <c r="E215" s="117" t="s">
        <v>334</v>
      </c>
      <c r="F215" s="113">
        <f>G215+H215</f>
        <v>304294.67340000003</v>
      </c>
      <c r="G215" s="113">
        <f>G217+G218+G219+G220+G221+G222+G223</f>
        <v>43331.090400000001</v>
      </c>
      <c r="H215" s="124">
        <f>H217+H218+H219+H220+H221+H222+H223</f>
        <v>260963.58300000001</v>
      </c>
    </row>
    <row r="216" spans="1:11" s="120" customFormat="1" ht="13.5" customHeight="1">
      <c r="A216" s="114"/>
      <c r="B216" s="105"/>
      <c r="C216" s="115"/>
      <c r="D216" s="116"/>
      <c r="E216" s="112" t="s">
        <v>197</v>
      </c>
      <c r="F216" s="118"/>
      <c r="G216" s="118"/>
      <c r="H216" s="119"/>
    </row>
    <row r="217" spans="1:11" s="75" customFormat="1" ht="17.25">
      <c r="A217" s="114">
        <v>2821</v>
      </c>
      <c r="B217" s="130" t="s">
        <v>331</v>
      </c>
      <c r="C217" s="122" t="s">
        <v>184</v>
      </c>
      <c r="D217" s="123" t="s">
        <v>10</v>
      </c>
      <c r="E217" s="112" t="s">
        <v>335</v>
      </c>
      <c r="F217" s="124">
        <f t="shared" ref="F217:F223" si="3">G217+H217</f>
        <v>66583.282999999996</v>
      </c>
      <c r="G217" s="124">
        <f>'[1]kentr. grad'!F33</f>
        <v>17914.400000000001</v>
      </c>
      <c r="H217" s="124">
        <f>'[1]kentr. grad'!F151</f>
        <v>48668.883000000002</v>
      </c>
    </row>
    <row r="218" spans="1:11" s="75" customFormat="1" ht="17.25" hidden="1">
      <c r="A218" s="114">
        <v>2822</v>
      </c>
      <c r="B218" s="130" t="s">
        <v>331</v>
      </c>
      <c r="C218" s="122" t="s">
        <v>184</v>
      </c>
      <c r="D218" s="123" t="s">
        <v>184</v>
      </c>
      <c r="E218" s="112" t="s">
        <v>336</v>
      </c>
      <c r="F218" s="113">
        <f t="shared" si="3"/>
        <v>0</v>
      </c>
      <c r="G218" s="113"/>
      <c r="H218" s="124"/>
    </row>
    <row r="219" spans="1:11" s="75" customFormat="1" ht="17.25">
      <c r="A219" s="114">
        <v>2823</v>
      </c>
      <c r="B219" s="130" t="s">
        <v>331</v>
      </c>
      <c r="C219" s="122" t="s">
        <v>184</v>
      </c>
      <c r="D219" s="123" t="s">
        <v>185</v>
      </c>
      <c r="E219" s="112" t="s">
        <v>337</v>
      </c>
      <c r="F219" s="113">
        <f t="shared" si="3"/>
        <v>236480.46000000002</v>
      </c>
      <c r="G219" s="113">
        <f>'[1]mshak palat'!F32+'[1]mshak palat (2)'!F32</f>
        <v>24185.759999999998</v>
      </c>
      <c r="H219" s="124">
        <f>'[1]mshak palat'!F150</f>
        <v>212294.7</v>
      </c>
    </row>
    <row r="220" spans="1:11" s="75" customFormat="1" ht="17.25">
      <c r="A220" s="114">
        <v>2824</v>
      </c>
      <c r="B220" s="130" t="s">
        <v>331</v>
      </c>
      <c r="C220" s="122" t="s">
        <v>184</v>
      </c>
      <c r="D220" s="123" t="s">
        <v>186</v>
      </c>
      <c r="E220" s="112" t="s">
        <v>338</v>
      </c>
      <c r="F220" s="113">
        <f t="shared" si="3"/>
        <v>1230.9304</v>
      </c>
      <c r="G220" s="113">
        <f>'[1]mshak kazm'!F32</f>
        <v>1230.9304</v>
      </c>
      <c r="H220" s="124">
        <f>'[1]mshak kazm'!F150</f>
        <v>0</v>
      </c>
    </row>
    <row r="221" spans="1:11" s="75" customFormat="1" ht="17.25" hidden="1">
      <c r="A221" s="114">
        <v>2825</v>
      </c>
      <c r="B221" s="130" t="s">
        <v>331</v>
      </c>
      <c r="C221" s="122" t="s">
        <v>184</v>
      </c>
      <c r="D221" s="123" t="s">
        <v>187</v>
      </c>
      <c r="E221" s="112" t="s">
        <v>339</v>
      </c>
      <c r="F221" s="124">
        <f t="shared" si="3"/>
        <v>0</v>
      </c>
      <c r="G221" s="124"/>
      <c r="H221" s="124"/>
    </row>
    <row r="222" spans="1:11" s="75" customFormat="1" ht="17.25" hidden="1">
      <c r="A222" s="114">
        <v>2826</v>
      </c>
      <c r="B222" s="130" t="s">
        <v>331</v>
      </c>
      <c r="C222" s="122" t="s">
        <v>184</v>
      </c>
      <c r="D222" s="123" t="s">
        <v>188</v>
      </c>
      <c r="E222" s="112" t="s">
        <v>340</v>
      </c>
      <c r="F222" s="124">
        <f t="shared" si="3"/>
        <v>0</v>
      </c>
      <c r="G222" s="124"/>
      <c r="H222" s="124"/>
    </row>
    <row r="223" spans="1:11" s="75" customFormat="1" ht="27" hidden="1">
      <c r="A223" s="114">
        <v>2827</v>
      </c>
      <c r="B223" s="130" t="s">
        <v>331</v>
      </c>
      <c r="C223" s="122" t="s">
        <v>184</v>
      </c>
      <c r="D223" s="123" t="s">
        <v>189</v>
      </c>
      <c r="E223" s="112" t="s">
        <v>341</v>
      </c>
      <c r="F223" s="124">
        <f t="shared" si="3"/>
        <v>0</v>
      </c>
      <c r="G223" s="124"/>
      <c r="H223" s="124"/>
    </row>
    <row r="224" spans="1:11" s="75" customFormat="1" ht="40.5">
      <c r="A224" s="114">
        <v>2830</v>
      </c>
      <c r="B224" s="128" t="s">
        <v>331</v>
      </c>
      <c r="C224" s="115" t="s">
        <v>185</v>
      </c>
      <c r="D224" s="116" t="s">
        <v>194</v>
      </c>
      <c r="E224" s="117" t="s">
        <v>342</v>
      </c>
      <c r="F224" s="124">
        <f>G224+H224</f>
        <v>3810</v>
      </c>
      <c r="G224" s="124">
        <f>G226+G227+G228</f>
        <v>3810</v>
      </c>
      <c r="H224" s="124">
        <f>H226+H227+H228</f>
        <v>0</v>
      </c>
    </row>
    <row r="225" spans="1:8" s="120" customFormat="1" ht="11.25" customHeight="1">
      <c r="A225" s="114"/>
      <c r="B225" s="105"/>
      <c r="C225" s="115"/>
      <c r="D225" s="116"/>
      <c r="E225" s="112" t="s">
        <v>197</v>
      </c>
      <c r="F225" s="118"/>
      <c r="G225" s="118"/>
      <c r="H225" s="119"/>
    </row>
    <row r="226" spans="1:8" s="75" customFormat="1" ht="12.75" customHeight="1">
      <c r="A226" s="114">
        <v>2831</v>
      </c>
      <c r="B226" s="130" t="s">
        <v>331</v>
      </c>
      <c r="C226" s="122" t="s">
        <v>185</v>
      </c>
      <c r="D226" s="123" t="s">
        <v>10</v>
      </c>
      <c r="E226" s="112" t="s">
        <v>343</v>
      </c>
      <c r="F226" s="124">
        <f>G226+H226</f>
        <v>950</v>
      </c>
      <c r="G226" s="124">
        <f>[1]herutahax!F32</f>
        <v>950</v>
      </c>
      <c r="H226" s="124">
        <f>[1]herutahax!F150</f>
        <v>0</v>
      </c>
    </row>
    <row r="227" spans="1:8" s="75" customFormat="1" ht="17.25" hidden="1">
      <c r="A227" s="114">
        <v>2832</v>
      </c>
      <c r="B227" s="130" t="s">
        <v>331</v>
      </c>
      <c r="C227" s="122" t="s">
        <v>185</v>
      </c>
      <c r="D227" s="123" t="s">
        <v>184</v>
      </c>
      <c r="E227" s="112" t="s">
        <v>344</v>
      </c>
      <c r="F227" s="124">
        <f>G227+H227</f>
        <v>0</v>
      </c>
      <c r="G227" s="124"/>
      <c r="H227" s="124"/>
    </row>
    <row r="228" spans="1:8" s="75" customFormat="1" ht="14.25" customHeight="1">
      <c r="A228" s="114">
        <v>2833</v>
      </c>
      <c r="B228" s="130" t="s">
        <v>331</v>
      </c>
      <c r="C228" s="122" t="s">
        <v>185</v>
      </c>
      <c r="D228" s="123" t="s">
        <v>185</v>
      </c>
      <c r="E228" s="112" t="s">
        <v>345</v>
      </c>
      <c r="F228" s="124">
        <f>G228+H228</f>
        <v>2860</v>
      </c>
      <c r="G228" s="124">
        <f>[1]texekat!F32</f>
        <v>2860</v>
      </c>
      <c r="H228" s="124">
        <f>[1]texekat!F150</f>
        <v>0</v>
      </c>
    </row>
    <row r="229" spans="1:8" s="75" customFormat="1" ht="13.5" customHeight="1">
      <c r="A229" s="114">
        <v>2840</v>
      </c>
      <c r="B229" s="128" t="s">
        <v>331</v>
      </c>
      <c r="C229" s="115" t="s">
        <v>186</v>
      </c>
      <c r="D229" s="116" t="s">
        <v>194</v>
      </c>
      <c r="E229" s="117" t="s">
        <v>346</v>
      </c>
      <c r="F229" s="124">
        <f>G229+H229</f>
        <v>2285</v>
      </c>
      <c r="G229" s="124">
        <f>G231+G232+G233</f>
        <v>2285</v>
      </c>
      <c r="H229" s="124">
        <f>H231+H232+H233</f>
        <v>0</v>
      </c>
    </row>
    <row r="230" spans="1:8" s="120" customFormat="1" ht="14.25" hidden="1" customHeight="1">
      <c r="A230" s="114"/>
      <c r="B230" s="105"/>
      <c r="C230" s="115"/>
      <c r="D230" s="116"/>
      <c r="E230" s="112" t="s">
        <v>197</v>
      </c>
      <c r="F230" s="119"/>
      <c r="G230" s="119"/>
      <c r="H230" s="119"/>
    </row>
    <row r="231" spans="1:8" s="75" customFormat="1" ht="14.25" hidden="1" customHeight="1">
      <c r="A231" s="114">
        <v>2841</v>
      </c>
      <c r="B231" s="130" t="s">
        <v>331</v>
      </c>
      <c r="C231" s="122" t="s">
        <v>186</v>
      </c>
      <c r="D231" s="123" t="s">
        <v>10</v>
      </c>
      <c r="E231" s="112" t="s">
        <v>347</v>
      </c>
      <c r="F231" s="124">
        <f>G231+H231</f>
        <v>0</v>
      </c>
      <c r="G231" s="124"/>
      <c r="H231" s="124"/>
    </row>
    <row r="232" spans="1:8" s="75" customFormat="1" ht="14.25" customHeight="1">
      <c r="A232" s="114">
        <v>2842</v>
      </c>
      <c r="B232" s="130" t="s">
        <v>331</v>
      </c>
      <c r="C232" s="122" t="s">
        <v>186</v>
      </c>
      <c r="D232" s="123" t="s">
        <v>184</v>
      </c>
      <c r="E232" s="112" t="s">
        <v>348</v>
      </c>
      <c r="F232" s="124">
        <f>G232+H232</f>
        <v>1335</v>
      </c>
      <c r="G232" s="124">
        <f>'[1]qax. kusakc.'!F32</f>
        <v>1335</v>
      </c>
      <c r="H232" s="124"/>
    </row>
    <row r="233" spans="1:8" s="75" customFormat="1" ht="14.25" customHeight="1">
      <c r="A233" s="114">
        <v>2843</v>
      </c>
      <c r="B233" s="130" t="s">
        <v>331</v>
      </c>
      <c r="C233" s="122" t="s">
        <v>186</v>
      </c>
      <c r="D233" s="123" t="s">
        <v>185</v>
      </c>
      <c r="E233" s="112" t="s">
        <v>346</v>
      </c>
      <c r="F233" s="124">
        <f>G233+H233</f>
        <v>950</v>
      </c>
      <c r="G233" s="124">
        <f>[1]kronakan!F32</f>
        <v>950</v>
      </c>
      <c r="H233" s="124"/>
    </row>
    <row r="234" spans="1:8" s="75" customFormat="1" ht="14.25" customHeight="1">
      <c r="A234" s="114">
        <v>2850</v>
      </c>
      <c r="B234" s="128" t="s">
        <v>331</v>
      </c>
      <c r="C234" s="115" t="s">
        <v>187</v>
      </c>
      <c r="D234" s="116" t="s">
        <v>194</v>
      </c>
      <c r="E234" s="132" t="s">
        <v>349</v>
      </c>
      <c r="F234" s="124">
        <f>G234+H234</f>
        <v>0</v>
      </c>
      <c r="G234" s="124">
        <f>G236</f>
        <v>0</v>
      </c>
      <c r="H234" s="124">
        <f>H236</f>
        <v>0</v>
      </c>
    </row>
    <row r="235" spans="1:8" s="120" customFormat="1" ht="14.25" customHeight="1">
      <c r="A235" s="114"/>
      <c r="B235" s="105"/>
      <c r="C235" s="115"/>
      <c r="D235" s="116"/>
      <c r="E235" s="112" t="s">
        <v>197</v>
      </c>
      <c r="F235" s="118"/>
      <c r="G235" s="118"/>
      <c r="H235" s="119"/>
    </row>
    <row r="236" spans="1:8" s="75" customFormat="1" ht="14.25" customHeight="1">
      <c r="A236" s="114">
        <v>2851</v>
      </c>
      <c r="B236" s="128" t="s">
        <v>331</v>
      </c>
      <c r="C236" s="115" t="s">
        <v>187</v>
      </c>
      <c r="D236" s="116" t="s">
        <v>10</v>
      </c>
      <c r="E236" s="133" t="s">
        <v>349</v>
      </c>
      <c r="F236" s="124">
        <f>G236+H236</f>
        <v>0</v>
      </c>
      <c r="G236" s="124"/>
      <c r="H236" s="124"/>
    </row>
    <row r="237" spans="1:8" s="75" customFormat="1" ht="14.25" customHeight="1">
      <c r="A237" s="114">
        <v>2860</v>
      </c>
      <c r="B237" s="128" t="s">
        <v>331</v>
      </c>
      <c r="C237" s="115" t="s">
        <v>188</v>
      </c>
      <c r="D237" s="116" t="s">
        <v>194</v>
      </c>
      <c r="E237" s="132" t="s">
        <v>350</v>
      </c>
      <c r="F237" s="124">
        <f>G237+H237</f>
        <v>0</v>
      </c>
      <c r="G237" s="124">
        <f>G239</f>
        <v>0</v>
      </c>
      <c r="H237" s="124">
        <f>H239</f>
        <v>0</v>
      </c>
    </row>
    <row r="238" spans="1:8" s="120" customFormat="1" ht="14.25" customHeight="1">
      <c r="A238" s="114"/>
      <c r="B238" s="105"/>
      <c r="C238" s="115"/>
      <c r="D238" s="116"/>
      <c r="E238" s="112" t="s">
        <v>197</v>
      </c>
      <c r="F238" s="118"/>
      <c r="G238" s="118"/>
      <c r="H238" s="119"/>
    </row>
    <row r="239" spans="1:8" s="75" customFormat="1" ht="14.25" customHeight="1">
      <c r="A239" s="114">
        <v>2861</v>
      </c>
      <c r="B239" s="130" t="s">
        <v>331</v>
      </c>
      <c r="C239" s="122" t="s">
        <v>188</v>
      </c>
      <c r="D239" s="123" t="s">
        <v>10</v>
      </c>
      <c r="E239" s="133" t="s">
        <v>350</v>
      </c>
      <c r="F239" s="124">
        <f>G239+H239</f>
        <v>0</v>
      </c>
      <c r="G239" s="113"/>
      <c r="H239" s="113"/>
    </row>
    <row r="240" spans="1:8" s="109" customFormat="1" ht="14.25" customHeight="1">
      <c r="A240" s="127">
        <v>2900</v>
      </c>
      <c r="B240" s="128" t="s">
        <v>351</v>
      </c>
      <c r="C240" s="115" t="s">
        <v>194</v>
      </c>
      <c r="D240" s="116" t="s">
        <v>194</v>
      </c>
      <c r="E240" s="129" t="s">
        <v>352</v>
      </c>
      <c r="F240" s="57">
        <f>G240+H240</f>
        <v>287159.33600000001</v>
      </c>
      <c r="G240" s="134">
        <f>G242+G246+G250+G254+G258+G262+G265+G268</f>
        <v>256494.5</v>
      </c>
      <c r="H240" s="36">
        <f>H242+H246+H250+H254+H258+H262+H265+H268</f>
        <v>30664.835999999999</v>
      </c>
    </row>
    <row r="241" spans="1:8" s="75" customFormat="1" ht="13.5" customHeight="1">
      <c r="A241" s="111"/>
      <c r="B241" s="105"/>
      <c r="C241" s="106"/>
      <c r="D241" s="107"/>
      <c r="E241" s="112" t="s">
        <v>7</v>
      </c>
      <c r="F241" s="113"/>
      <c r="G241" s="113"/>
      <c r="H241" s="124"/>
    </row>
    <row r="242" spans="1:8" s="75" customFormat="1" ht="14.25" customHeight="1">
      <c r="A242" s="114">
        <v>2910</v>
      </c>
      <c r="B242" s="128" t="s">
        <v>351</v>
      </c>
      <c r="C242" s="115" t="s">
        <v>10</v>
      </c>
      <c r="D242" s="116" t="s">
        <v>194</v>
      </c>
      <c r="E242" s="117" t="s">
        <v>353</v>
      </c>
      <c r="F242" s="113">
        <f>G242+H242</f>
        <v>201552.55600000001</v>
      </c>
      <c r="G242" s="113">
        <f>G244+G245</f>
        <v>170913.1</v>
      </c>
      <c r="H242" s="124">
        <f>H244+H245</f>
        <v>30639.455999999998</v>
      </c>
    </row>
    <row r="243" spans="1:8" s="120" customFormat="1" ht="13.5" customHeight="1">
      <c r="A243" s="114"/>
      <c r="B243" s="105"/>
      <c r="C243" s="115"/>
      <c r="D243" s="116"/>
      <c r="E243" s="112" t="s">
        <v>197</v>
      </c>
      <c r="F243" s="118"/>
      <c r="G243" s="118"/>
      <c r="H243" s="119"/>
    </row>
    <row r="244" spans="1:8" s="75" customFormat="1" ht="12.75" customHeight="1">
      <c r="A244" s="114">
        <v>2911</v>
      </c>
      <c r="B244" s="130" t="s">
        <v>351</v>
      </c>
      <c r="C244" s="122" t="s">
        <v>10</v>
      </c>
      <c r="D244" s="123" t="s">
        <v>10</v>
      </c>
      <c r="E244" s="112" t="s">
        <v>354</v>
      </c>
      <c r="F244" s="113">
        <f>G244+H244</f>
        <v>201552.55600000001</v>
      </c>
      <c r="G244" s="113">
        <f>'[1]yndameny mankap.'!F32</f>
        <v>170913.1</v>
      </c>
      <c r="H244" s="124">
        <f>'[1]yndameny mankap.'!F150</f>
        <v>30639.455999999998</v>
      </c>
    </row>
    <row r="245" spans="1:8" s="75" customFormat="1" ht="17.25" hidden="1">
      <c r="A245" s="114">
        <v>2912</v>
      </c>
      <c r="B245" s="130" t="s">
        <v>351</v>
      </c>
      <c r="C245" s="122" t="s">
        <v>10</v>
      </c>
      <c r="D245" s="123" t="s">
        <v>184</v>
      </c>
      <c r="E245" s="112" t="s">
        <v>355</v>
      </c>
      <c r="F245" s="113">
        <f>G245+H245</f>
        <v>0</v>
      </c>
      <c r="G245" s="113"/>
      <c r="H245" s="124"/>
    </row>
    <row r="246" spans="1:8" s="75" customFormat="1" ht="17.25">
      <c r="A246" s="114">
        <v>2920</v>
      </c>
      <c r="B246" s="128" t="s">
        <v>351</v>
      </c>
      <c r="C246" s="115" t="s">
        <v>184</v>
      </c>
      <c r="D246" s="116" t="s">
        <v>194</v>
      </c>
      <c r="E246" s="117" t="s">
        <v>356</v>
      </c>
      <c r="F246" s="113">
        <f>G246+H246</f>
        <v>0</v>
      </c>
      <c r="G246" s="113">
        <f>G248+G249</f>
        <v>0</v>
      </c>
      <c r="H246" s="124">
        <f>H248+H249</f>
        <v>0</v>
      </c>
    </row>
    <row r="247" spans="1:8" s="120" customFormat="1" ht="15" customHeight="1">
      <c r="A247" s="114"/>
      <c r="B247" s="105"/>
      <c r="C247" s="115"/>
      <c r="D247" s="116"/>
      <c r="E247" s="112" t="s">
        <v>197</v>
      </c>
      <c r="F247" s="118"/>
      <c r="G247" s="118"/>
      <c r="H247" s="119"/>
    </row>
    <row r="248" spans="1:8" s="75" customFormat="1" ht="17.25">
      <c r="A248" s="114">
        <v>2921</v>
      </c>
      <c r="B248" s="130" t="s">
        <v>351</v>
      </c>
      <c r="C248" s="122" t="s">
        <v>184</v>
      </c>
      <c r="D248" s="123" t="s">
        <v>10</v>
      </c>
      <c r="E248" s="112" t="s">
        <v>357</v>
      </c>
      <c r="F248" s="113">
        <f>G248+H248</f>
        <v>0</v>
      </c>
      <c r="G248" s="113">
        <f>'[1]himn,krt'!F32</f>
        <v>0</v>
      </c>
      <c r="H248" s="124"/>
    </row>
    <row r="249" spans="1:8" s="75" customFormat="1" ht="17.25" hidden="1">
      <c r="A249" s="114">
        <v>2922</v>
      </c>
      <c r="B249" s="130" t="s">
        <v>351</v>
      </c>
      <c r="C249" s="122" t="s">
        <v>184</v>
      </c>
      <c r="D249" s="123" t="s">
        <v>184</v>
      </c>
      <c r="E249" s="112" t="s">
        <v>358</v>
      </c>
      <c r="F249" s="113">
        <f>G249+H249</f>
        <v>0</v>
      </c>
      <c r="G249" s="113">
        <f>[1]gisherotik!F32</f>
        <v>0</v>
      </c>
      <c r="H249" s="124">
        <f>[1]gisherotik!F150</f>
        <v>0</v>
      </c>
    </row>
    <row r="250" spans="1:8" s="75" customFormat="1" ht="40.5" hidden="1">
      <c r="A250" s="114">
        <v>2930</v>
      </c>
      <c r="B250" s="128" t="s">
        <v>351</v>
      </c>
      <c r="C250" s="115" t="s">
        <v>185</v>
      </c>
      <c r="D250" s="116" t="s">
        <v>194</v>
      </c>
      <c r="E250" s="117" t="s">
        <v>359</v>
      </c>
      <c r="F250" s="113">
        <f>G250+H250</f>
        <v>0</v>
      </c>
      <c r="G250" s="113">
        <f>G252+G253</f>
        <v>0</v>
      </c>
      <c r="H250" s="124">
        <f>H252+H253</f>
        <v>0</v>
      </c>
    </row>
    <row r="251" spans="1:8" s="120" customFormat="1" ht="15" hidden="1" customHeight="1">
      <c r="A251" s="114"/>
      <c r="B251" s="105"/>
      <c r="C251" s="115"/>
      <c r="D251" s="116"/>
      <c r="E251" s="112" t="s">
        <v>197</v>
      </c>
      <c r="F251" s="118"/>
      <c r="G251" s="118"/>
      <c r="H251" s="119"/>
    </row>
    <row r="252" spans="1:8" s="75" customFormat="1" ht="27" hidden="1">
      <c r="A252" s="114">
        <v>2931</v>
      </c>
      <c r="B252" s="130" t="s">
        <v>351</v>
      </c>
      <c r="C252" s="122" t="s">
        <v>185</v>
      </c>
      <c r="D252" s="123" t="s">
        <v>10</v>
      </c>
      <c r="E252" s="112" t="s">
        <v>360</v>
      </c>
      <c r="F252" s="113">
        <f>G252+H252</f>
        <v>0</v>
      </c>
      <c r="G252" s="113"/>
      <c r="H252" s="124"/>
    </row>
    <row r="253" spans="1:8" s="75" customFormat="1" ht="17.25" hidden="1">
      <c r="A253" s="114">
        <v>2932</v>
      </c>
      <c r="B253" s="130" t="s">
        <v>351</v>
      </c>
      <c r="C253" s="122" t="s">
        <v>185</v>
      </c>
      <c r="D253" s="123" t="s">
        <v>184</v>
      </c>
      <c r="E253" s="112" t="s">
        <v>361</v>
      </c>
      <c r="F253" s="113">
        <f>G253+H253</f>
        <v>0</v>
      </c>
      <c r="G253" s="113"/>
      <c r="H253" s="124"/>
    </row>
    <row r="254" spans="1:8" s="75" customFormat="1" ht="17.25" hidden="1">
      <c r="A254" s="114">
        <v>2940</v>
      </c>
      <c r="B254" s="128" t="s">
        <v>351</v>
      </c>
      <c r="C254" s="115" t="s">
        <v>186</v>
      </c>
      <c r="D254" s="116" t="s">
        <v>194</v>
      </c>
      <c r="E254" s="117" t="s">
        <v>362</v>
      </c>
      <c r="F254" s="124">
        <f>G254+H254</f>
        <v>0</v>
      </c>
      <c r="G254" s="124">
        <f>G256+G257</f>
        <v>0</v>
      </c>
      <c r="H254" s="124">
        <f>H256+H257</f>
        <v>0</v>
      </c>
    </row>
    <row r="255" spans="1:8" s="120" customFormat="1" ht="17.25" hidden="1" customHeight="1">
      <c r="A255" s="114"/>
      <c r="B255" s="105"/>
      <c r="C255" s="115"/>
      <c r="D255" s="116"/>
      <c r="E255" s="112" t="s">
        <v>197</v>
      </c>
      <c r="F255" s="118"/>
      <c r="G255" s="118"/>
      <c r="H255" s="118"/>
    </row>
    <row r="256" spans="1:8" s="75" customFormat="1" ht="15.75" hidden="1" customHeight="1">
      <c r="A256" s="114">
        <v>2941</v>
      </c>
      <c r="B256" s="130" t="s">
        <v>351</v>
      </c>
      <c r="C256" s="122" t="s">
        <v>186</v>
      </c>
      <c r="D256" s="123" t="s">
        <v>10</v>
      </c>
      <c r="E256" s="112" t="s">
        <v>363</v>
      </c>
      <c r="F256" s="124">
        <f>G256+H256</f>
        <v>0</v>
      </c>
      <c r="G256" s="124">
        <f>'[1]barcraguyn krt.'!F174</f>
        <v>0</v>
      </c>
      <c r="H256" s="113"/>
    </row>
    <row r="257" spans="1:8" s="75" customFormat="1" ht="17.25" hidden="1">
      <c r="A257" s="114">
        <v>2942</v>
      </c>
      <c r="B257" s="130" t="s">
        <v>351</v>
      </c>
      <c r="C257" s="122" t="s">
        <v>186</v>
      </c>
      <c r="D257" s="123" t="s">
        <v>184</v>
      </c>
      <c r="E257" s="112" t="s">
        <v>364</v>
      </c>
      <c r="F257" s="113">
        <f>G257+H257</f>
        <v>0</v>
      </c>
      <c r="G257" s="113"/>
      <c r="H257" s="113"/>
    </row>
    <row r="258" spans="1:8" s="75" customFormat="1" ht="15.75" customHeight="1">
      <c r="A258" s="114">
        <v>2950</v>
      </c>
      <c r="B258" s="128" t="s">
        <v>351</v>
      </c>
      <c r="C258" s="115" t="s">
        <v>187</v>
      </c>
      <c r="D258" s="116" t="s">
        <v>194</v>
      </c>
      <c r="E258" s="117" t="s">
        <v>365</v>
      </c>
      <c r="F258" s="113">
        <f>G258+H258</f>
        <v>85606.78</v>
      </c>
      <c r="G258" s="113">
        <f>G260+G261</f>
        <v>85581.4</v>
      </c>
      <c r="H258" s="124">
        <f>H260</f>
        <v>25.38</v>
      </c>
    </row>
    <row r="259" spans="1:8" s="120" customFormat="1" ht="10.5" customHeight="1">
      <c r="A259" s="114"/>
      <c r="B259" s="105"/>
      <c r="C259" s="115"/>
      <c r="D259" s="116"/>
      <c r="E259" s="112" t="s">
        <v>197</v>
      </c>
      <c r="F259" s="118"/>
      <c r="G259" s="118"/>
      <c r="H259" s="119"/>
    </row>
    <row r="260" spans="1:8" s="75" customFormat="1" ht="12.75" customHeight="1">
      <c r="A260" s="114">
        <v>2951</v>
      </c>
      <c r="B260" s="130" t="s">
        <v>351</v>
      </c>
      <c r="C260" s="122" t="s">
        <v>187</v>
      </c>
      <c r="D260" s="123" t="s">
        <v>10</v>
      </c>
      <c r="E260" s="112" t="s">
        <v>366</v>
      </c>
      <c r="F260" s="113">
        <f>G260+H260</f>
        <v>85606.78</v>
      </c>
      <c r="G260" s="113">
        <f>'[1]yndam arvest erash'!F32</f>
        <v>85581.4</v>
      </c>
      <c r="H260" s="124">
        <f>'[1]yndam arvest erash'!J151</f>
        <v>25.38</v>
      </c>
    </row>
    <row r="261" spans="1:8" s="75" customFormat="1" ht="17.25" hidden="1">
      <c r="A261" s="114">
        <v>2952</v>
      </c>
      <c r="B261" s="130" t="s">
        <v>351</v>
      </c>
      <c r="C261" s="122" t="s">
        <v>187</v>
      </c>
      <c r="D261" s="123" t="s">
        <v>184</v>
      </c>
      <c r="E261" s="112" t="s">
        <v>367</v>
      </c>
      <c r="F261" s="113">
        <f>G261+H261</f>
        <v>0</v>
      </c>
      <c r="G261" s="113"/>
      <c r="H261" s="124"/>
    </row>
    <row r="262" spans="1:8" s="75" customFormat="1" ht="27" hidden="1">
      <c r="A262" s="114">
        <v>2960</v>
      </c>
      <c r="B262" s="128" t="s">
        <v>351</v>
      </c>
      <c r="C262" s="115" t="s">
        <v>188</v>
      </c>
      <c r="D262" s="116" t="s">
        <v>194</v>
      </c>
      <c r="E262" s="117" t="s">
        <v>368</v>
      </c>
      <c r="F262" s="113">
        <f>G262+H262</f>
        <v>0</v>
      </c>
      <c r="G262" s="113">
        <f>G264</f>
        <v>0</v>
      </c>
      <c r="H262" s="124">
        <f>H264</f>
        <v>0</v>
      </c>
    </row>
    <row r="263" spans="1:8" s="120" customFormat="1" ht="15" hidden="1" customHeight="1">
      <c r="A263" s="114"/>
      <c r="B263" s="105"/>
      <c r="C263" s="115"/>
      <c r="D263" s="116"/>
      <c r="E263" s="112" t="s">
        <v>197</v>
      </c>
      <c r="F263" s="118"/>
      <c r="G263" s="118"/>
      <c r="H263" s="119"/>
    </row>
    <row r="264" spans="1:8" s="75" customFormat="1" ht="27" hidden="1">
      <c r="A264" s="114">
        <v>2961</v>
      </c>
      <c r="B264" s="130" t="s">
        <v>351</v>
      </c>
      <c r="C264" s="122" t="s">
        <v>188</v>
      </c>
      <c r="D264" s="123" t="s">
        <v>10</v>
      </c>
      <c r="E264" s="112" t="s">
        <v>368</v>
      </c>
      <c r="F264" s="113">
        <f>G264+H264</f>
        <v>0</v>
      </c>
      <c r="G264" s="113"/>
      <c r="H264" s="124"/>
    </row>
    <row r="265" spans="1:8" s="75" customFormat="1" ht="27" hidden="1">
      <c r="A265" s="114">
        <v>2970</v>
      </c>
      <c r="B265" s="128" t="s">
        <v>351</v>
      </c>
      <c r="C265" s="115" t="s">
        <v>189</v>
      </c>
      <c r="D265" s="116" t="s">
        <v>194</v>
      </c>
      <c r="E265" s="117" t="s">
        <v>369</v>
      </c>
      <c r="F265" s="113">
        <f>G265+H265</f>
        <v>0</v>
      </c>
      <c r="G265" s="113">
        <f>G267</f>
        <v>0</v>
      </c>
      <c r="H265" s="124">
        <f>H267</f>
        <v>0</v>
      </c>
    </row>
    <row r="266" spans="1:8" s="120" customFormat="1" ht="15" hidden="1" customHeight="1">
      <c r="A266" s="114"/>
      <c r="B266" s="105"/>
      <c r="C266" s="115"/>
      <c r="D266" s="116"/>
      <c r="E266" s="112" t="s">
        <v>197</v>
      </c>
      <c r="F266" s="118"/>
      <c r="G266" s="118"/>
      <c r="H266" s="119"/>
    </row>
    <row r="267" spans="1:8" s="75" customFormat="1" ht="27" hidden="1">
      <c r="A267" s="114">
        <v>2971</v>
      </c>
      <c r="B267" s="130" t="s">
        <v>351</v>
      </c>
      <c r="C267" s="122" t="s">
        <v>189</v>
      </c>
      <c r="D267" s="123" t="s">
        <v>10</v>
      </c>
      <c r="E267" s="112" t="s">
        <v>369</v>
      </c>
      <c r="F267" s="113">
        <f>G267+H267</f>
        <v>0</v>
      </c>
      <c r="G267" s="113"/>
      <c r="H267" s="124"/>
    </row>
    <row r="268" spans="1:8" s="75" customFormat="1" ht="17.25" hidden="1">
      <c r="A268" s="114">
        <v>2980</v>
      </c>
      <c r="B268" s="128" t="s">
        <v>351</v>
      </c>
      <c r="C268" s="115" t="s">
        <v>190</v>
      </c>
      <c r="D268" s="116" t="s">
        <v>194</v>
      </c>
      <c r="E268" s="117" t="s">
        <v>370</v>
      </c>
      <c r="F268" s="113">
        <f>G268+H268</f>
        <v>0</v>
      </c>
      <c r="G268" s="113">
        <f>G270</f>
        <v>0</v>
      </c>
      <c r="H268" s="124">
        <f>H270</f>
        <v>0</v>
      </c>
    </row>
    <row r="269" spans="1:8" s="120" customFormat="1" ht="15" hidden="1" customHeight="1">
      <c r="A269" s="114"/>
      <c r="B269" s="105"/>
      <c r="C269" s="115"/>
      <c r="D269" s="116"/>
      <c r="E269" s="112" t="s">
        <v>197</v>
      </c>
      <c r="F269" s="118"/>
      <c r="G269" s="118"/>
      <c r="H269" s="119"/>
    </row>
    <row r="270" spans="1:8" s="75" customFormat="1" ht="17.25" hidden="1">
      <c r="A270" s="114">
        <v>2981</v>
      </c>
      <c r="B270" s="130" t="s">
        <v>351</v>
      </c>
      <c r="C270" s="122" t="s">
        <v>190</v>
      </c>
      <c r="D270" s="123" t="s">
        <v>10</v>
      </c>
      <c r="E270" s="112" t="s">
        <v>370</v>
      </c>
      <c r="F270" s="113">
        <f>G270+H270</f>
        <v>0</v>
      </c>
      <c r="G270" s="113"/>
      <c r="H270" s="124"/>
    </row>
    <row r="271" spans="1:8" s="109" customFormat="1" ht="43.5">
      <c r="A271" s="127">
        <v>3000</v>
      </c>
      <c r="B271" s="128" t="s">
        <v>371</v>
      </c>
      <c r="C271" s="115" t="s">
        <v>194</v>
      </c>
      <c r="D271" s="116" t="s">
        <v>194</v>
      </c>
      <c r="E271" s="129" t="s">
        <v>372</v>
      </c>
      <c r="F271" s="36">
        <f>G271+H271</f>
        <v>4900</v>
      </c>
      <c r="G271" s="36">
        <f>G273+G277+G280+G283+G286+G289+G292+G295+G299</f>
        <v>4900</v>
      </c>
      <c r="H271" s="36">
        <f>H273+H277+H280+H283+H286+H289+H292+H295+H299</f>
        <v>0</v>
      </c>
    </row>
    <row r="272" spans="1:8" s="75" customFormat="1" ht="13.5" customHeight="1">
      <c r="A272" s="111"/>
      <c r="B272" s="105"/>
      <c r="C272" s="106"/>
      <c r="D272" s="107"/>
      <c r="E272" s="112" t="s">
        <v>7</v>
      </c>
      <c r="F272" s="124"/>
      <c r="G272" s="124"/>
      <c r="H272" s="124"/>
    </row>
    <row r="273" spans="1:8" s="75" customFormat="1" ht="17.25" hidden="1">
      <c r="A273" s="114">
        <v>3010</v>
      </c>
      <c r="B273" s="128" t="s">
        <v>371</v>
      </c>
      <c r="C273" s="115" t="s">
        <v>10</v>
      </c>
      <c r="D273" s="116" t="s">
        <v>194</v>
      </c>
      <c r="E273" s="117" t="s">
        <v>373</v>
      </c>
      <c r="F273" s="124">
        <f>G273+H273</f>
        <v>0</v>
      </c>
      <c r="G273" s="124">
        <f>G275+G276</f>
        <v>0</v>
      </c>
      <c r="H273" s="124">
        <f>H275+H276</f>
        <v>0</v>
      </c>
    </row>
    <row r="274" spans="1:8" s="120" customFormat="1" ht="15" hidden="1" customHeight="1">
      <c r="A274" s="114"/>
      <c r="B274" s="105"/>
      <c r="C274" s="115"/>
      <c r="D274" s="116"/>
      <c r="E274" s="112" t="s">
        <v>197</v>
      </c>
      <c r="F274" s="119"/>
      <c r="G274" s="119"/>
      <c r="H274" s="119"/>
    </row>
    <row r="275" spans="1:8" s="75" customFormat="1" ht="17.25" hidden="1">
      <c r="A275" s="114">
        <v>3011</v>
      </c>
      <c r="B275" s="130" t="s">
        <v>371</v>
      </c>
      <c r="C275" s="122" t="s">
        <v>10</v>
      </c>
      <c r="D275" s="123" t="s">
        <v>10</v>
      </c>
      <c r="E275" s="112" t="s">
        <v>374</v>
      </c>
      <c r="F275" s="124">
        <f>G275+H275</f>
        <v>0</v>
      </c>
      <c r="G275" s="124"/>
      <c r="H275" s="124"/>
    </row>
    <row r="276" spans="1:8" s="75" customFormat="1" ht="17.25" hidden="1">
      <c r="A276" s="114">
        <v>3012</v>
      </c>
      <c r="B276" s="130" t="s">
        <v>371</v>
      </c>
      <c r="C276" s="122" t="s">
        <v>10</v>
      </c>
      <c r="D276" s="123" t="s">
        <v>184</v>
      </c>
      <c r="E276" s="112" t="s">
        <v>375</v>
      </c>
      <c r="F276" s="124">
        <f>G276+H276</f>
        <v>0</v>
      </c>
      <c r="G276" s="124"/>
      <c r="H276" s="124"/>
    </row>
    <row r="277" spans="1:8" s="75" customFormat="1" ht="17.25" hidden="1">
      <c r="A277" s="114">
        <v>3020</v>
      </c>
      <c r="B277" s="128" t="s">
        <v>371</v>
      </c>
      <c r="C277" s="115" t="s">
        <v>184</v>
      </c>
      <c r="D277" s="116" t="s">
        <v>194</v>
      </c>
      <c r="E277" s="117" t="s">
        <v>376</v>
      </c>
      <c r="F277" s="124">
        <f>G277+H277</f>
        <v>0</v>
      </c>
      <c r="G277" s="124">
        <f>G279</f>
        <v>0</v>
      </c>
      <c r="H277" s="124">
        <f>H279</f>
        <v>0</v>
      </c>
    </row>
    <row r="278" spans="1:8" s="120" customFormat="1" ht="15" hidden="1" customHeight="1">
      <c r="A278" s="114"/>
      <c r="B278" s="105"/>
      <c r="C278" s="115"/>
      <c r="D278" s="116"/>
      <c r="E278" s="112" t="s">
        <v>197</v>
      </c>
      <c r="F278" s="119"/>
      <c r="G278" s="119"/>
      <c r="H278" s="119"/>
    </row>
    <row r="279" spans="1:8" s="75" customFormat="1" ht="17.25" hidden="1">
      <c r="A279" s="114">
        <v>3021</v>
      </c>
      <c r="B279" s="130" t="s">
        <v>371</v>
      </c>
      <c r="C279" s="122" t="s">
        <v>184</v>
      </c>
      <c r="D279" s="123" t="s">
        <v>10</v>
      </c>
      <c r="E279" s="112" t="s">
        <v>376</v>
      </c>
      <c r="F279" s="124">
        <f>G279+H279</f>
        <v>0</v>
      </c>
      <c r="G279" s="124"/>
      <c r="H279" s="124"/>
    </row>
    <row r="280" spans="1:8" s="75" customFormat="1" ht="17.25" hidden="1">
      <c r="A280" s="114">
        <v>3030</v>
      </c>
      <c r="B280" s="128" t="s">
        <v>371</v>
      </c>
      <c r="C280" s="115" t="s">
        <v>185</v>
      </c>
      <c r="D280" s="116" t="s">
        <v>194</v>
      </c>
      <c r="E280" s="117" t="s">
        <v>377</v>
      </c>
      <c r="F280" s="124">
        <f>G280+H280</f>
        <v>0</v>
      </c>
      <c r="G280" s="124">
        <f>G282</f>
        <v>0</v>
      </c>
      <c r="H280" s="124">
        <f>H282</f>
        <v>0</v>
      </c>
    </row>
    <row r="281" spans="1:8" s="120" customFormat="1" ht="15" hidden="1" customHeight="1">
      <c r="A281" s="114"/>
      <c r="B281" s="105"/>
      <c r="C281" s="115"/>
      <c r="D281" s="116"/>
      <c r="E281" s="112" t="s">
        <v>197</v>
      </c>
      <c r="F281" s="119"/>
      <c r="G281" s="119"/>
      <c r="H281" s="119"/>
    </row>
    <row r="282" spans="1:8" s="120" customFormat="1" ht="17.25" hidden="1">
      <c r="A282" s="114">
        <v>3031</v>
      </c>
      <c r="B282" s="130" t="s">
        <v>371</v>
      </c>
      <c r="C282" s="122" t="s">
        <v>185</v>
      </c>
      <c r="D282" s="123" t="s">
        <v>10</v>
      </c>
      <c r="E282" s="112" t="s">
        <v>377</v>
      </c>
      <c r="F282" s="119">
        <f>G282+H282</f>
        <v>0</v>
      </c>
      <c r="G282" s="119"/>
      <c r="H282" s="119"/>
    </row>
    <row r="283" spans="1:8" s="75" customFormat="1" ht="17.25" hidden="1">
      <c r="A283" s="114">
        <v>3040</v>
      </c>
      <c r="B283" s="128" t="s">
        <v>371</v>
      </c>
      <c r="C283" s="115" t="s">
        <v>186</v>
      </c>
      <c r="D283" s="116" t="s">
        <v>194</v>
      </c>
      <c r="E283" s="117" t="s">
        <v>378</v>
      </c>
      <c r="F283" s="119">
        <f>G283+H283</f>
        <v>0</v>
      </c>
      <c r="G283" s="124">
        <f>G285</f>
        <v>0</v>
      </c>
      <c r="H283" s="124">
        <f>H285</f>
        <v>0</v>
      </c>
    </row>
    <row r="284" spans="1:8" s="120" customFormat="1" ht="15" hidden="1" customHeight="1">
      <c r="A284" s="114"/>
      <c r="B284" s="105"/>
      <c r="C284" s="115"/>
      <c r="D284" s="116"/>
      <c r="E284" s="112" t="s">
        <v>197</v>
      </c>
      <c r="F284" s="119"/>
      <c r="G284" s="119"/>
      <c r="H284" s="119"/>
    </row>
    <row r="285" spans="1:8" s="75" customFormat="1" ht="17.25" hidden="1">
      <c r="A285" s="114">
        <v>3041</v>
      </c>
      <c r="B285" s="130" t="s">
        <v>371</v>
      </c>
      <c r="C285" s="122" t="s">
        <v>186</v>
      </c>
      <c r="D285" s="123" t="s">
        <v>10</v>
      </c>
      <c r="E285" s="112" t="s">
        <v>378</v>
      </c>
      <c r="F285" s="124">
        <f>G285+H285</f>
        <v>0</v>
      </c>
      <c r="G285" s="124"/>
      <c r="H285" s="124"/>
    </row>
    <row r="286" spans="1:8" s="75" customFormat="1" ht="17.25" hidden="1">
      <c r="A286" s="114">
        <v>3050</v>
      </c>
      <c r="B286" s="128" t="s">
        <v>371</v>
      </c>
      <c r="C286" s="115" t="s">
        <v>187</v>
      </c>
      <c r="D286" s="116" t="s">
        <v>194</v>
      </c>
      <c r="E286" s="117" t="s">
        <v>379</v>
      </c>
      <c r="F286" s="124">
        <f>G286+H286</f>
        <v>0</v>
      </c>
      <c r="G286" s="124">
        <f>G288</f>
        <v>0</v>
      </c>
      <c r="H286" s="124">
        <f>H288</f>
        <v>0</v>
      </c>
    </row>
    <row r="287" spans="1:8" s="120" customFormat="1" ht="15" hidden="1" customHeight="1">
      <c r="A287" s="114"/>
      <c r="B287" s="105"/>
      <c r="C287" s="115"/>
      <c r="D287" s="116"/>
      <c r="E287" s="112" t="s">
        <v>197</v>
      </c>
      <c r="F287" s="119"/>
      <c r="G287" s="119"/>
      <c r="H287" s="119"/>
    </row>
    <row r="288" spans="1:8" s="75" customFormat="1" ht="17.25" hidden="1">
      <c r="A288" s="114">
        <v>3051</v>
      </c>
      <c r="B288" s="130" t="s">
        <v>371</v>
      </c>
      <c r="C288" s="122" t="s">
        <v>187</v>
      </c>
      <c r="D288" s="123" t="s">
        <v>10</v>
      </c>
      <c r="E288" s="112" t="s">
        <v>379</v>
      </c>
      <c r="F288" s="124">
        <f>G288+H288</f>
        <v>0</v>
      </c>
      <c r="G288" s="124"/>
      <c r="H288" s="124"/>
    </row>
    <row r="289" spans="1:11" s="75" customFormat="1" ht="14.25" hidden="1" customHeight="1">
      <c r="A289" s="114">
        <v>3060</v>
      </c>
      <c r="B289" s="128" t="s">
        <v>371</v>
      </c>
      <c r="C289" s="115" t="s">
        <v>188</v>
      </c>
      <c r="D289" s="116" t="s">
        <v>194</v>
      </c>
      <c r="E289" s="117" t="s">
        <v>380</v>
      </c>
      <c r="F289" s="124">
        <f>G289+H289</f>
        <v>0</v>
      </c>
      <c r="G289" s="124">
        <f>G291</f>
        <v>0</v>
      </c>
      <c r="H289" s="124">
        <f>H291</f>
        <v>0</v>
      </c>
    </row>
    <row r="290" spans="1:11" s="120" customFormat="1" ht="15" hidden="1" customHeight="1">
      <c r="A290" s="114"/>
      <c r="B290" s="105"/>
      <c r="C290" s="115"/>
      <c r="D290" s="116"/>
      <c r="E290" s="112" t="s">
        <v>197</v>
      </c>
      <c r="F290" s="119"/>
      <c r="G290" s="119"/>
      <c r="H290" s="119"/>
    </row>
    <row r="291" spans="1:11" s="75" customFormat="1" ht="14.25" hidden="1" customHeight="1">
      <c r="A291" s="114">
        <v>3061</v>
      </c>
      <c r="B291" s="130" t="s">
        <v>371</v>
      </c>
      <c r="C291" s="122" t="s">
        <v>188</v>
      </c>
      <c r="D291" s="123" t="s">
        <v>10</v>
      </c>
      <c r="E291" s="112" t="s">
        <v>380</v>
      </c>
      <c r="F291" s="124">
        <f>G291+H291</f>
        <v>0</v>
      </c>
      <c r="G291" s="124"/>
      <c r="H291" s="124"/>
    </row>
    <row r="292" spans="1:11" s="75" customFormat="1" ht="27">
      <c r="A292" s="114">
        <v>3070</v>
      </c>
      <c r="B292" s="128" t="s">
        <v>371</v>
      </c>
      <c r="C292" s="115" t="s">
        <v>189</v>
      </c>
      <c r="D292" s="116" t="s">
        <v>194</v>
      </c>
      <c r="E292" s="117" t="s">
        <v>381</v>
      </c>
      <c r="F292" s="124">
        <f>G292+H292</f>
        <v>4900</v>
      </c>
      <c r="G292" s="124">
        <f>G294</f>
        <v>4900</v>
      </c>
      <c r="H292" s="124">
        <f>H294</f>
        <v>0</v>
      </c>
    </row>
    <row r="293" spans="1:11" s="120" customFormat="1" ht="15" customHeight="1">
      <c r="A293" s="114"/>
      <c r="B293" s="105"/>
      <c r="C293" s="115"/>
      <c r="D293" s="116"/>
      <c r="E293" s="112" t="s">
        <v>197</v>
      </c>
      <c r="F293" s="119"/>
      <c r="G293" s="119"/>
      <c r="H293" s="119"/>
    </row>
    <row r="294" spans="1:11" s="75" customFormat="1" ht="27">
      <c r="A294" s="114">
        <v>3071</v>
      </c>
      <c r="B294" s="130" t="s">
        <v>371</v>
      </c>
      <c r="C294" s="122" t="s">
        <v>189</v>
      </c>
      <c r="D294" s="123" t="s">
        <v>10</v>
      </c>
      <c r="E294" s="112" t="s">
        <v>381</v>
      </c>
      <c r="F294" s="124">
        <f>G294+H294</f>
        <v>4900</v>
      </c>
      <c r="G294" s="124">
        <f>'[1]soc ogn'!F32+'[1]nvir. b`h'!F32</f>
        <v>4900</v>
      </c>
      <c r="H294" s="124"/>
    </row>
    <row r="295" spans="1:11" s="75" customFormat="1" ht="27" hidden="1">
      <c r="A295" s="114">
        <v>3080</v>
      </c>
      <c r="B295" s="128" t="s">
        <v>371</v>
      </c>
      <c r="C295" s="115" t="s">
        <v>190</v>
      </c>
      <c r="D295" s="116" t="s">
        <v>194</v>
      </c>
      <c r="E295" s="117" t="s">
        <v>382</v>
      </c>
      <c r="F295" s="124">
        <f>G295+H295</f>
        <v>0</v>
      </c>
      <c r="G295" s="124">
        <f>G297</f>
        <v>0</v>
      </c>
      <c r="H295" s="124">
        <f>H297</f>
        <v>0</v>
      </c>
    </row>
    <row r="296" spans="1:11" s="120" customFormat="1" ht="15" hidden="1" customHeight="1">
      <c r="A296" s="114"/>
      <c r="B296" s="105"/>
      <c r="C296" s="115"/>
      <c r="D296" s="116"/>
      <c r="E296" s="112" t="s">
        <v>197</v>
      </c>
      <c r="F296" s="119"/>
      <c r="G296" s="119"/>
      <c r="H296" s="119"/>
    </row>
    <row r="297" spans="1:11" s="75" customFormat="1" ht="27" hidden="1">
      <c r="A297" s="114">
        <v>3081</v>
      </c>
      <c r="B297" s="130" t="s">
        <v>371</v>
      </c>
      <c r="C297" s="122" t="s">
        <v>190</v>
      </c>
      <c r="D297" s="123" t="s">
        <v>10</v>
      </c>
      <c r="E297" s="112" t="s">
        <v>382</v>
      </c>
      <c r="F297" s="124">
        <f>G297+H297</f>
        <v>0</v>
      </c>
      <c r="G297" s="124"/>
      <c r="H297" s="124"/>
    </row>
    <row r="298" spans="1:11" s="120" customFormat="1" ht="15" hidden="1" customHeight="1">
      <c r="A298" s="114"/>
      <c r="B298" s="105"/>
      <c r="C298" s="115"/>
      <c r="D298" s="116"/>
      <c r="E298" s="112" t="s">
        <v>197</v>
      </c>
      <c r="F298" s="119"/>
      <c r="G298" s="119"/>
      <c r="H298" s="119"/>
    </row>
    <row r="299" spans="1:11" s="75" customFormat="1" ht="27" hidden="1">
      <c r="A299" s="114">
        <v>3090</v>
      </c>
      <c r="B299" s="128" t="s">
        <v>371</v>
      </c>
      <c r="C299" s="115" t="s">
        <v>288</v>
      </c>
      <c r="D299" s="116" t="s">
        <v>194</v>
      </c>
      <c r="E299" s="117" t="s">
        <v>383</v>
      </c>
      <c r="F299" s="124">
        <f>G299+H299</f>
        <v>0</v>
      </c>
      <c r="G299" s="124"/>
      <c r="H299" s="124">
        <f>H301+H302</f>
        <v>0</v>
      </c>
    </row>
    <row r="300" spans="1:11" s="120" customFormat="1" ht="15" hidden="1" customHeight="1">
      <c r="A300" s="114"/>
      <c r="B300" s="105"/>
      <c r="C300" s="115"/>
      <c r="D300" s="116"/>
      <c r="E300" s="112" t="s">
        <v>197</v>
      </c>
      <c r="F300" s="119"/>
      <c r="G300" s="119"/>
      <c r="H300" s="119"/>
    </row>
    <row r="301" spans="1:11" s="75" customFormat="1" ht="14.25" hidden="1" customHeight="1">
      <c r="A301" s="135">
        <v>3091</v>
      </c>
      <c r="B301" s="130" t="s">
        <v>371</v>
      </c>
      <c r="C301" s="136" t="s">
        <v>288</v>
      </c>
      <c r="D301" s="137" t="s">
        <v>10</v>
      </c>
      <c r="E301" s="138" t="s">
        <v>383</v>
      </c>
      <c r="F301" s="124">
        <f>G301+H301</f>
        <v>0</v>
      </c>
      <c r="G301" s="124"/>
      <c r="H301" s="124"/>
    </row>
    <row r="302" spans="1:11" s="75" customFormat="1" ht="40.5" hidden="1">
      <c r="A302" s="135">
        <v>3092</v>
      </c>
      <c r="B302" s="130" t="s">
        <v>371</v>
      </c>
      <c r="C302" s="136" t="s">
        <v>288</v>
      </c>
      <c r="D302" s="137" t="s">
        <v>184</v>
      </c>
      <c r="E302" s="138" t="s">
        <v>384</v>
      </c>
      <c r="F302" s="124"/>
      <c r="G302" s="139">
        <v>0</v>
      </c>
      <c r="H302" s="124">
        <f>'[1]soc ogn'!F150+'[1]nvir. b`h'!F150</f>
        <v>0</v>
      </c>
    </row>
    <row r="303" spans="1:11" s="109" customFormat="1" ht="49.5">
      <c r="A303" s="140">
        <v>3100</v>
      </c>
      <c r="B303" s="115" t="s">
        <v>385</v>
      </c>
      <c r="C303" s="115" t="s">
        <v>194</v>
      </c>
      <c r="D303" s="116" t="s">
        <v>194</v>
      </c>
      <c r="E303" s="141" t="s">
        <v>386</v>
      </c>
      <c r="F303" s="30">
        <f>G303+H303-[1]ekamut!F124</f>
        <v>655.73000000001048</v>
      </c>
      <c r="G303" s="30">
        <f>G305</f>
        <v>153655.73000000001</v>
      </c>
      <c r="H303" s="30">
        <f>H305</f>
        <v>0</v>
      </c>
      <c r="K303" s="110"/>
    </row>
    <row r="304" spans="1:11" s="75" customFormat="1" ht="13.5" customHeight="1">
      <c r="A304" s="135"/>
      <c r="B304" s="105"/>
      <c r="C304" s="106"/>
      <c r="D304" s="107"/>
      <c r="E304" s="112" t="s">
        <v>7</v>
      </c>
      <c r="F304" s="124"/>
      <c r="G304" s="124"/>
      <c r="H304" s="124"/>
    </row>
    <row r="305" spans="1:10" s="75" customFormat="1" ht="15" customHeight="1">
      <c r="A305" s="135">
        <v>3110</v>
      </c>
      <c r="B305" s="142" t="s">
        <v>385</v>
      </c>
      <c r="C305" s="142" t="s">
        <v>10</v>
      </c>
      <c r="D305" s="143" t="s">
        <v>194</v>
      </c>
      <c r="E305" s="132" t="s">
        <v>387</v>
      </c>
      <c r="F305" s="124">
        <f>G305+H305-[1]ekamut!D124</f>
        <v>655.73000000001048</v>
      </c>
      <c r="G305" s="124">
        <f>G307</f>
        <v>153655.73000000001</v>
      </c>
      <c r="H305" s="124">
        <f>H307</f>
        <v>0</v>
      </c>
    </row>
    <row r="306" spans="1:10" s="120" customFormat="1" ht="15" customHeight="1">
      <c r="A306" s="135"/>
      <c r="B306" s="105"/>
      <c r="C306" s="115"/>
      <c r="D306" s="116"/>
      <c r="E306" s="112" t="s">
        <v>197</v>
      </c>
      <c r="F306" s="119"/>
      <c r="G306" s="119"/>
      <c r="H306" s="119"/>
      <c r="J306" s="144"/>
    </row>
    <row r="307" spans="1:10" s="75" customFormat="1" ht="18" thickBot="1">
      <c r="A307" s="145">
        <v>3112</v>
      </c>
      <c r="B307" s="146" t="s">
        <v>385</v>
      </c>
      <c r="C307" s="146" t="s">
        <v>10</v>
      </c>
      <c r="D307" s="147" t="s">
        <v>184</v>
      </c>
      <c r="E307" s="148" t="s">
        <v>388</v>
      </c>
      <c r="F307" s="124">
        <f>G307-[1]ekamut!F124</f>
        <v>655.73000000001048</v>
      </c>
      <c r="G307" s="124">
        <f>'[1]caxseri erbashx'!N309</f>
        <v>153655.73000000001</v>
      </c>
      <c r="H307" s="124">
        <f>'[1]pah fond '!F150</f>
        <v>0</v>
      </c>
    </row>
    <row r="308" spans="1:10">
      <c r="B308" s="150"/>
      <c r="C308" s="151"/>
      <c r="D308" s="152"/>
    </row>
    <row r="309" spans="1:10">
      <c r="B309" s="156"/>
      <c r="C309" s="151"/>
      <c r="D309" s="152"/>
    </row>
    <row r="310" spans="1:10">
      <c r="B310" s="156"/>
      <c r="C310" s="151"/>
      <c r="D310" s="152"/>
      <c r="E310" s="155"/>
    </row>
    <row r="311" spans="1:10">
      <c r="B311" s="156"/>
      <c r="C311" s="157"/>
      <c r="D311" s="158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56"/>
  <sheetViews>
    <sheetView zoomScale="112" zoomScaleNormal="112" workbookViewId="0">
      <selection activeCell="G19" sqref="G19"/>
    </sheetView>
  </sheetViews>
  <sheetFormatPr defaultRowHeight="12.75" outlineLevelCol="1"/>
  <cols>
    <col min="1" max="1" width="6" style="72" customWidth="1"/>
    <col min="2" max="2" width="42.7109375" style="73" customWidth="1"/>
    <col min="3" max="3" width="8.85546875" style="72" customWidth="1" outlineLevel="1"/>
    <col min="4" max="4" width="13.85546875" style="74" customWidth="1"/>
    <col min="5" max="5" width="13.7109375" style="72" customWidth="1"/>
    <col min="6" max="6" width="16.28515625" style="72" customWidth="1"/>
    <col min="7" max="7" width="35.28515625" style="74" customWidth="1"/>
    <col min="8" max="8" width="9.140625" style="74"/>
    <col min="9" max="9" width="16.85546875" style="74" customWidth="1"/>
    <col min="10" max="10" width="9.140625" style="74"/>
    <col min="11" max="11" width="11.42578125" style="74" bestFit="1" customWidth="1"/>
    <col min="12" max="256" width="9.140625" style="74"/>
    <col min="257" max="257" width="6" style="74" customWidth="1"/>
    <col min="258" max="258" width="42.7109375" style="74" customWidth="1"/>
    <col min="259" max="259" width="8.85546875" style="74" customWidth="1"/>
    <col min="260" max="260" width="13.85546875" style="74" customWidth="1"/>
    <col min="261" max="261" width="13.7109375" style="74" customWidth="1"/>
    <col min="262" max="262" width="16.28515625" style="74" customWidth="1"/>
    <col min="263" max="263" width="35.28515625" style="74" customWidth="1"/>
    <col min="264" max="264" width="9.140625" style="74"/>
    <col min="265" max="265" width="16.85546875" style="74" customWidth="1"/>
    <col min="266" max="266" width="9.140625" style="74"/>
    <col min="267" max="267" width="11.42578125" style="74" bestFit="1" customWidth="1"/>
    <col min="268" max="512" width="9.140625" style="74"/>
    <col min="513" max="513" width="6" style="74" customWidth="1"/>
    <col min="514" max="514" width="42.7109375" style="74" customWidth="1"/>
    <col min="515" max="515" width="8.85546875" style="74" customWidth="1"/>
    <col min="516" max="516" width="13.85546875" style="74" customWidth="1"/>
    <col min="517" max="517" width="13.7109375" style="74" customWidth="1"/>
    <col min="518" max="518" width="16.28515625" style="74" customWidth="1"/>
    <col min="519" max="519" width="35.28515625" style="74" customWidth="1"/>
    <col min="520" max="520" width="9.140625" style="74"/>
    <col min="521" max="521" width="16.85546875" style="74" customWidth="1"/>
    <col min="522" max="522" width="9.140625" style="74"/>
    <col min="523" max="523" width="11.42578125" style="74" bestFit="1" customWidth="1"/>
    <col min="524" max="768" width="9.140625" style="74"/>
    <col min="769" max="769" width="6" style="74" customWidth="1"/>
    <col min="770" max="770" width="42.7109375" style="74" customWidth="1"/>
    <col min="771" max="771" width="8.85546875" style="74" customWidth="1"/>
    <col min="772" max="772" width="13.85546875" style="74" customWidth="1"/>
    <col min="773" max="773" width="13.7109375" style="74" customWidth="1"/>
    <col min="774" max="774" width="16.28515625" style="74" customWidth="1"/>
    <col min="775" max="775" width="35.28515625" style="74" customWidth="1"/>
    <col min="776" max="776" width="9.140625" style="74"/>
    <col min="777" max="777" width="16.85546875" style="74" customWidth="1"/>
    <col min="778" max="778" width="9.140625" style="74"/>
    <col min="779" max="779" width="11.42578125" style="74" bestFit="1" customWidth="1"/>
    <col min="780" max="1024" width="9.140625" style="74"/>
    <col min="1025" max="1025" width="6" style="74" customWidth="1"/>
    <col min="1026" max="1026" width="42.7109375" style="74" customWidth="1"/>
    <col min="1027" max="1027" width="8.85546875" style="74" customWidth="1"/>
    <col min="1028" max="1028" width="13.85546875" style="74" customWidth="1"/>
    <col min="1029" max="1029" width="13.7109375" style="74" customWidth="1"/>
    <col min="1030" max="1030" width="16.28515625" style="74" customWidth="1"/>
    <col min="1031" max="1031" width="35.28515625" style="74" customWidth="1"/>
    <col min="1032" max="1032" width="9.140625" style="74"/>
    <col min="1033" max="1033" width="16.85546875" style="74" customWidth="1"/>
    <col min="1034" max="1034" width="9.140625" style="74"/>
    <col min="1035" max="1035" width="11.42578125" style="74" bestFit="1" customWidth="1"/>
    <col min="1036" max="1280" width="9.140625" style="74"/>
    <col min="1281" max="1281" width="6" style="74" customWidth="1"/>
    <col min="1282" max="1282" width="42.7109375" style="74" customWidth="1"/>
    <col min="1283" max="1283" width="8.85546875" style="74" customWidth="1"/>
    <col min="1284" max="1284" width="13.85546875" style="74" customWidth="1"/>
    <col min="1285" max="1285" width="13.7109375" style="74" customWidth="1"/>
    <col min="1286" max="1286" width="16.28515625" style="74" customWidth="1"/>
    <col min="1287" max="1287" width="35.28515625" style="74" customWidth="1"/>
    <col min="1288" max="1288" width="9.140625" style="74"/>
    <col min="1289" max="1289" width="16.85546875" style="74" customWidth="1"/>
    <col min="1290" max="1290" width="9.140625" style="74"/>
    <col min="1291" max="1291" width="11.42578125" style="74" bestFit="1" customWidth="1"/>
    <col min="1292" max="1536" width="9.140625" style="74"/>
    <col min="1537" max="1537" width="6" style="74" customWidth="1"/>
    <col min="1538" max="1538" width="42.7109375" style="74" customWidth="1"/>
    <col min="1539" max="1539" width="8.85546875" style="74" customWidth="1"/>
    <col min="1540" max="1540" width="13.85546875" style="74" customWidth="1"/>
    <col min="1541" max="1541" width="13.7109375" style="74" customWidth="1"/>
    <col min="1542" max="1542" width="16.28515625" style="74" customWidth="1"/>
    <col min="1543" max="1543" width="35.28515625" style="74" customWidth="1"/>
    <col min="1544" max="1544" width="9.140625" style="74"/>
    <col min="1545" max="1545" width="16.85546875" style="74" customWidth="1"/>
    <col min="1546" max="1546" width="9.140625" style="74"/>
    <col min="1547" max="1547" width="11.42578125" style="74" bestFit="1" customWidth="1"/>
    <col min="1548" max="1792" width="9.140625" style="74"/>
    <col min="1793" max="1793" width="6" style="74" customWidth="1"/>
    <col min="1794" max="1794" width="42.7109375" style="74" customWidth="1"/>
    <col min="1795" max="1795" width="8.85546875" style="74" customWidth="1"/>
    <col min="1796" max="1796" width="13.85546875" style="74" customWidth="1"/>
    <col min="1797" max="1797" width="13.7109375" style="74" customWidth="1"/>
    <col min="1798" max="1798" width="16.28515625" style="74" customWidth="1"/>
    <col min="1799" max="1799" width="35.28515625" style="74" customWidth="1"/>
    <col min="1800" max="1800" width="9.140625" style="74"/>
    <col min="1801" max="1801" width="16.85546875" style="74" customWidth="1"/>
    <col min="1802" max="1802" width="9.140625" style="74"/>
    <col min="1803" max="1803" width="11.42578125" style="74" bestFit="1" customWidth="1"/>
    <col min="1804" max="2048" width="9.140625" style="74"/>
    <col min="2049" max="2049" width="6" style="74" customWidth="1"/>
    <col min="2050" max="2050" width="42.7109375" style="74" customWidth="1"/>
    <col min="2051" max="2051" width="8.85546875" style="74" customWidth="1"/>
    <col min="2052" max="2052" width="13.85546875" style="74" customWidth="1"/>
    <col min="2053" max="2053" width="13.7109375" style="74" customWidth="1"/>
    <col min="2054" max="2054" width="16.28515625" style="74" customWidth="1"/>
    <col min="2055" max="2055" width="35.28515625" style="74" customWidth="1"/>
    <col min="2056" max="2056" width="9.140625" style="74"/>
    <col min="2057" max="2057" width="16.85546875" style="74" customWidth="1"/>
    <col min="2058" max="2058" width="9.140625" style="74"/>
    <col min="2059" max="2059" width="11.42578125" style="74" bestFit="1" customWidth="1"/>
    <col min="2060" max="2304" width="9.140625" style="74"/>
    <col min="2305" max="2305" width="6" style="74" customWidth="1"/>
    <col min="2306" max="2306" width="42.7109375" style="74" customWidth="1"/>
    <col min="2307" max="2307" width="8.85546875" style="74" customWidth="1"/>
    <col min="2308" max="2308" width="13.85546875" style="74" customWidth="1"/>
    <col min="2309" max="2309" width="13.7109375" style="74" customWidth="1"/>
    <col min="2310" max="2310" width="16.28515625" style="74" customWidth="1"/>
    <col min="2311" max="2311" width="35.28515625" style="74" customWidth="1"/>
    <col min="2312" max="2312" width="9.140625" style="74"/>
    <col min="2313" max="2313" width="16.85546875" style="74" customWidth="1"/>
    <col min="2314" max="2314" width="9.140625" style="74"/>
    <col min="2315" max="2315" width="11.42578125" style="74" bestFit="1" customWidth="1"/>
    <col min="2316" max="2560" width="9.140625" style="74"/>
    <col min="2561" max="2561" width="6" style="74" customWidth="1"/>
    <col min="2562" max="2562" width="42.7109375" style="74" customWidth="1"/>
    <col min="2563" max="2563" width="8.85546875" style="74" customWidth="1"/>
    <col min="2564" max="2564" width="13.85546875" style="74" customWidth="1"/>
    <col min="2565" max="2565" width="13.7109375" style="74" customWidth="1"/>
    <col min="2566" max="2566" width="16.28515625" style="74" customWidth="1"/>
    <col min="2567" max="2567" width="35.28515625" style="74" customWidth="1"/>
    <col min="2568" max="2568" width="9.140625" style="74"/>
    <col min="2569" max="2569" width="16.85546875" style="74" customWidth="1"/>
    <col min="2570" max="2570" width="9.140625" style="74"/>
    <col min="2571" max="2571" width="11.42578125" style="74" bestFit="1" customWidth="1"/>
    <col min="2572" max="2816" width="9.140625" style="74"/>
    <col min="2817" max="2817" width="6" style="74" customWidth="1"/>
    <col min="2818" max="2818" width="42.7109375" style="74" customWidth="1"/>
    <col min="2819" max="2819" width="8.85546875" style="74" customWidth="1"/>
    <col min="2820" max="2820" width="13.85546875" style="74" customWidth="1"/>
    <col min="2821" max="2821" width="13.7109375" style="74" customWidth="1"/>
    <col min="2822" max="2822" width="16.28515625" style="74" customWidth="1"/>
    <col min="2823" max="2823" width="35.28515625" style="74" customWidth="1"/>
    <col min="2824" max="2824" width="9.140625" style="74"/>
    <col min="2825" max="2825" width="16.85546875" style="74" customWidth="1"/>
    <col min="2826" max="2826" width="9.140625" style="74"/>
    <col min="2827" max="2827" width="11.42578125" style="74" bestFit="1" customWidth="1"/>
    <col min="2828" max="3072" width="9.140625" style="74"/>
    <col min="3073" max="3073" width="6" style="74" customWidth="1"/>
    <col min="3074" max="3074" width="42.7109375" style="74" customWidth="1"/>
    <col min="3075" max="3075" width="8.85546875" style="74" customWidth="1"/>
    <col min="3076" max="3076" width="13.85546875" style="74" customWidth="1"/>
    <col min="3077" max="3077" width="13.7109375" style="74" customWidth="1"/>
    <col min="3078" max="3078" width="16.28515625" style="74" customWidth="1"/>
    <col min="3079" max="3079" width="35.28515625" style="74" customWidth="1"/>
    <col min="3080" max="3080" width="9.140625" style="74"/>
    <col min="3081" max="3081" width="16.85546875" style="74" customWidth="1"/>
    <col min="3082" max="3082" width="9.140625" style="74"/>
    <col min="3083" max="3083" width="11.42578125" style="74" bestFit="1" customWidth="1"/>
    <col min="3084" max="3328" width="9.140625" style="74"/>
    <col min="3329" max="3329" width="6" style="74" customWidth="1"/>
    <col min="3330" max="3330" width="42.7109375" style="74" customWidth="1"/>
    <col min="3331" max="3331" width="8.85546875" style="74" customWidth="1"/>
    <col min="3332" max="3332" width="13.85546875" style="74" customWidth="1"/>
    <col min="3333" max="3333" width="13.7109375" style="74" customWidth="1"/>
    <col min="3334" max="3334" width="16.28515625" style="74" customWidth="1"/>
    <col min="3335" max="3335" width="35.28515625" style="74" customWidth="1"/>
    <col min="3336" max="3336" width="9.140625" style="74"/>
    <col min="3337" max="3337" width="16.85546875" style="74" customWidth="1"/>
    <col min="3338" max="3338" width="9.140625" style="74"/>
    <col min="3339" max="3339" width="11.42578125" style="74" bestFit="1" customWidth="1"/>
    <col min="3340" max="3584" width="9.140625" style="74"/>
    <col min="3585" max="3585" width="6" style="74" customWidth="1"/>
    <col min="3586" max="3586" width="42.7109375" style="74" customWidth="1"/>
    <col min="3587" max="3587" width="8.85546875" style="74" customWidth="1"/>
    <col min="3588" max="3588" width="13.85546875" style="74" customWidth="1"/>
    <col min="3589" max="3589" width="13.7109375" style="74" customWidth="1"/>
    <col min="3590" max="3590" width="16.28515625" style="74" customWidth="1"/>
    <col min="3591" max="3591" width="35.28515625" style="74" customWidth="1"/>
    <col min="3592" max="3592" width="9.140625" style="74"/>
    <col min="3593" max="3593" width="16.85546875" style="74" customWidth="1"/>
    <col min="3594" max="3594" width="9.140625" style="74"/>
    <col min="3595" max="3595" width="11.42578125" style="74" bestFit="1" customWidth="1"/>
    <col min="3596" max="3840" width="9.140625" style="74"/>
    <col min="3841" max="3841" width="6" style="74" customWidth="1"/>
    <col min="3842" max="3842" width="42.7109375" style="74" customWidth="1"/>
    <col min="3843" max="3843" width="8.85546875" style="74" customWidth="1"/>
    <col min="3844" max="3844" width="13.85546875" style="74" customWidth="1"/>
    <col min="3845" max="3845" width="13.7109375" style="74" customWidth="1"/>
    <col min="3846" max="3846" width="16.28515625" style="74" customWidth="1"/>
    <col min="3847" max="3847" width="35.28515625" style="74" customWidth="1"/>
    <col min="3848" max="3848" width="9.140625" style="74"/>
    <col min="3849" max="3849" width="16.85546875" style="74" customWidth="1"/>
    <col min="3850" max="3850" width="9.140625" style="74"/>
    <col min="3851" max="3851" width="11.42578125" style="74" bestFit="1" customWidth="1"/>
    <col min="3852" max="4096" width="9.140625" style="74"/>
    <col min="4097" max="4097" width="6" style="74" customWidth="1"/>
    <col min="4098" max="4098" width="42.7109375" style="74" customWidth="1"/>
    <col min="4099" max="4099" width="8.85546875" style="74" customWidth="1"/>
    <col min="4100" max="4100" width="13.85546875" style="74" customWidth="1"/>
    <col min="4101" max="4101" width="13.7109375" style="74" customWidth="1"/>
    <col min="4102" max="4102" width="16.28515625" style="74" customWidth="1"/>
    <col min="4103" max="4103" width="35.28515625" style="74" customWidth="1"/>
    <col min="4104" max="4104" width="9.140625" style="74"/>
    <col min="4105" max="4105" width="16.85546875" style="74" customWidth="1"/>
    <col min="4106" max="4106" width="9.140625" style="74"/>
    <col min="4107" max="4107" width="11.42578125" style="74" bestFit="1" customWidth="1"/>
    <col min="4108" max="4352" width="9.140625" style="74"/>
    <col min="4353" max="4353" width="6" style="74" customWidth="1"/>
    <col min="4354" max="4354" width="42.7109375" style="74" customWidth="1"/>
    <col min="4355" max="4355" width="8.85546875" style="74" customWidth="1"/>
    <col min="4356" max="4356" width="13.85546875" style="74" customWidth="1"/>
    <col min="4357" max="4357" width="13.7109375" style="74" customWidth="1"/>
    <col min="4358" max="4358" width="16.28515625" style="74" customWidth="1"/>
    <col min="4359" max="4359" width="35.28515625" style="74" customWidth="1"/>
    <col min="4360" max="4360" width="9.140625" style="74"/>
    <col min="4361" max="4361" width="16.85546875" style="74" customWidth="1"/>
    <col min="4362" max="4362" width="9.140625" style="74"/>
    <col min="4363" max="4363" width="11.42578125" style="74" bestFit="1" customWidth="1"/>
    <col min="4364" max="4608" width="9.140625" style="74"/>
    <col min="4609" max="4609" width="6" style="74" customWidth="1"/>
    <col min="4610" max="4610" width="42.7109375" style="74" customWidth="1"/>
    <col min="4611" max="4611" width="8.85546875" style="74" customWidth="1"/>
    <col min="4612" max="4612" width="13.85546875" style="74" customWidth="1"/>
    <col min="4613" max="4613" width="13.7109375" style="74" customWidth="1"/>
    <col min="4614" max="4614" width="16.28515625" style="74" customWidth="1"/>
    <col min="4615" max="4615" width="35.28515625" style="74" customWidth="1"/>
    <col min="4616" max="4616" width="9.140625" style="74"/>
    <col min="4617" max="4617" width="16.85546875" style="74" customWidth="1"/>
    <col min="4618" max="4618" width="9.140625" style="74"/>
    <col min="4619" max="4619" width="11.42578125" style="74" bestFit="1" customWidth="1"/>
    <col min="4620" max="4864" width="9.140625" style="74"/>
    <col min="4865" max="4865" width="6" style="74" customWidth="1"/>
    <col min="4866" max="4866" width="42.7109375" style="74" customWidth="1"/>
    <col min="4867" max="4867" width="8.85546875" style="74" customWidth="1"/>
    <col min="4868" max="4868" width="13.85546875" style="74" customWidth="1"/>
    <col min="4869" max="4869" width="13.7109375" style="74" customWidth="1"/>
    <col min="4870" max="4870" width="16.28515625" style="74" customWidth="1"/>
    <col min="4871" max="4871" width="35.28515625" style="74" customWidth="1"/>
    <col min="4872" max="4872" width="9.140625" style="74"/>
    <col min="4873" max="4873" width="16.85546875" style="74" customWidth="1"/>
    <col min="4874" max="4874" width="9.140625" style="74"/>
    <col min="4875" max="4875" width="11.42578125" style="74" bestFit="1" customWidth="1"/>
    <col min="4876" max="5120" width="9.140625" style="74"/>
    <col min="5121" max="5121" width="6" style="74" customWidth="1"/>
    <col min="5122" max="5122" width="42.7109375" style="74" customWidth="1"/>
    <col min="5123" max="5123" width="8.85546875" style="74" customWidth="1"/>
    <col min="5124" max="5124" width="13.85546875" style="74" customWidth="1"/>
    <col min="5125" max="5125" width="13.7109375" style="74" customWidth="1"/>
    <col min="5126" max="5126" width="16.28515625" style="74" customWidth="1"/>
    <col min="5127" max="5127" width="35.28515625" style="74" customWidth="1"/>
    <col min="5128" max="5128" width="9.140625" style="74"/>
    <col min="5129" max="5129" width="16.85546875" style="74" customWidth="1"/>
    <col min="5130" max="5130" width="9.140625" style="74"/>
    <col min="5131" max="5131" width="11.42578125" style="74" bestFit="1" customWidth="1"/>
    <col min="5132" max="5376" width="9.140625" style="74"/>
    <col min="5377" max="5377" width="6" style="74" customWidth="1"/>
    <col min="5378" max="5378" width="42.7109375" style="74" customWidth="1"/>
    <col min="5379" max="5379" width="8.85546875" style="74" customWidth="1"/>
    <col min="5380" max="5380" width="13.85546875" style="74" customWidth="1"/>
    <col min="5381" max="5381" width="13.7109375" style="74" customWidth="1"/>
    <col min="5382" max="5382" width="16.28515625" style="74" customWidth="1"/>
    <col min="5383" max="5383" width="35.28515625" style="74" customWidth="1"/>
    <col min="5384" max="5384" width="9.140625" style="74"/>
    <col min="5385" max="5385" width="16.85546875" style="74" customWidth="1"/>
    <col min="5386" max="5386" width="9.140625" style="74"/>
    <col min="5387" max="5387" width="11.42578125" style="74" bestFit="1" customWidth="1"/>
    <col min="5388" max="5632" width="9.140625" style="74"/>
    <col min="5633" max="5633" width="6" style="74" customWidth="1"/>
    <col min="5634" max="5634" width="42.7109375" style="74" customWidth="1"/>
    <col min="5635" max="5635" width="8.85546875" style="74" customWidth="1"/>
    <col min="5636" max="5636" width="13.85546875" style="74" customWidth="1"/>
    <col min="5637" max="5637" width="13.7109375" style="74" customWidth="1"/>
    <col min="5638" max="5638" width="16.28515625" style="74" customWidth="1"/>
    <col min="5639" max="5639" width="35.28515625" style="74" customWidth="1"/>
    <col min="5640" max="5640" width="9.140625" style="74"/>
    <col min="5641" max="5641" width="16.85546875" style="74" customWidth="1"/>
    <col min="5642" max="5642" width="9.140625" style="74"/>
    <col min="5643" max="5643" width="11.42578125" style="74" bestFit="1" customWidth="1"/>
    <col min="5644" max="5888" width="9.140625" style="74"/>
    <col min="5889" max="5889" width="6" style="74" customWidth="1"/>
    <col min="5890" max="5890" width="42.7109375" style="74" customWidth="1"/>
    <col min="5891" max="5891" width="8.85546875" style="74" customWidth="1"/>
    <col min="5892" max="5892" width="13.85546875" style="74" customWidth="1"/>
    <col min="5893" max="5893" width="13.7109375" style="74" customWidth="1"/>
    <col min="5894" max="5894" width="16.28515625" style="74" customWidth="1"/>
    <col min="5895" max="5895" width="35.28515625" style="74" customWidth="1"/>
    <col min="5896" max="5896" width="9.140625" style="74"/>
    <col min="5897" max="5897" width="16.85546875" style="74" customWidth="1"/>
    <col min="5898" max="5898" width="9.140625" style="74"/>
    <col min="5899" max="5899" width="11.42578125" style="74" bestFit="1" customWidth="1"/>
    <col min="5900" max="6144" width="9.140625" style="74"/>
    <col min="6145" max="6145" width="6" style="74" customWidth="1"/>
    <col min="6146" max="6146" width="42.7109375" style="74" customWidth="1"/>
    <col min="6147" max="6147" width="8.85546875" style="74" customWidth="1"/>
    <col min="6148" max="6148" width="13.85546875" style="74" customWidth="1"/>
    <col min="6149" max="6149" width="13.7109375" style="74" customWidth="1"/>
    <col min="6150" max="6150" width="16.28515625" style="74" customWidth="1"/>
    <col min="6151" max="6151" width="35.28515625" style="74" customWidth="1"/>
    <col min="6152" max="6152" width="9.140625" style="74"/>
    <col min="6153" max="6153" width="16.85546875" style="74" customWidth="1"/>
    <col min="6154" max="6154" width="9.140625" style="74"/>
    <col min="6155" max="6155" width="11.42578125" style="74" bestFit="1" customWidth="1"/>
    <col min="6156" max="6400" width="9.140625" style="74"/>
    <col min="6401" max="6401" width="6" style="74" customWidth="1"/>
    <col min="6402" max="6402" width="42.7109375" style="74" customWidth="1"/>
    <col min="6403" max="6403" width="8.85546875" style="74" customWidth="1"/>
    <col min="6404" max="6404" width="13.85546875" style="74" customWidth="1"/>
    <col min="6405" max="6405" width="13.7109375" style="74" customWidth="1"/>
    <col min="6406" max="6406" width="16.28515625" style="74" customWidth="1"/>
    <col min="6407" max="6407" width="35.28515625" style="74" customWidth="1"/>
    <col min="6408" max="6408" width="9.140625" style="74"/>
    <col min="6409" max="6409" width="16.85546875" style="74" customWidth="1"/>
    <col min="6410" max="6410" width="9.140625" style="74"/>
    <col min="6411" max="6411" width="11.42578125" style="74" bestFit="1" customWidth="1"/>
    <col min="6412" max="6656" width="9.140625" style="74"/>
    <col min="6657" max="6657" width="6" style="74" customWidth="1"/>
    <col min="6658" max="6658" width="42.7109375" style="74" customWidth="1"/>
    <col min="6659" max="6659" width="8.85546875" style="74" customWidth="1"/>
    <col min="6660" max="6660" width="13.85546875" style="74" customWidth="1"/>
    <col min="6661" max="6661" width="13.7109375" style="74" customWidth="1"/>
    <col min="6662" max="6662" width="16.28515625" style="74" customWidth="1"/>
    <col min="6663" max="6663" width="35.28515625" style="74" customWidth="1"/>
    <col min="6664" max="6664" width="9.140625" style="74"/>
    <col min="6665" max="6665" width="16.85546875" style="74" customWidth="1"/>
    <col min="6666" max="6666" width="9.140625" style="74"/>
    <col min="6667" max="6667" width="11.42578125" style="74" bestFit="1" customWidth="1"/>
    <col min="6668" max="6912" width="9.140625" style="74"/>
    <col min="6913" max="6913" width="6" style="74" customWidth="1"/>
    <col min="6914" max="6914" width="42.7109375" style="74" customWidth="1"/>
    <col min="6915" max="6915" width="8.85546875" style="74" customWidth="1"/>
    <col min="6916" max="6916" width="13.85546875" style="74" customWidth="1"/>
    <col min="6917" max="6917" width="13.7109375" style="74" customWidth="1"/>
    <col min="6918" max="6918" width="16.28515625" style="74" customWidth="1"/>
    <col min="6919" max="6919" width="35.28515625" style="74" customWidth="1"/>
    <col min="6920" max="6920" width="9.140625" style="74"/>
    <col min="6921" max="6921" width="16.85546875" style="74" customWidth="1"/>
    <col min="6922" max="6922" width="9.140625" style="74"/>
    <col min="6923" max="6923" width="11.42578125" style="74" bestFit="1" customWidth="1"/>
    <col min="6924" max="7168" width="9.140625" style="74"/>
    <col min="7169" max="7169" width="6" style="74" customWidth="1"/>
    <col min="7170" max="7170" width="42.7109375" style="74" customWidth="1"/>
    <col min="7171" max="7171" width="8.85546875" style="74" customWidth="1"/>
    <col min="7172" max="7172" width="13.85546875" style="74" customWidth="1"/>
    <col min="7173" max="7173" width="13.7109375" style="74" customWidth="1"/>
    <col min="7174" max="7174" width="16.28515625" style="74" customWidth="1"/>
    <col min="7175" max="7175" width="35.28515625" style="74" customWidth="1"/>
    <col min="7176" max="7176" width="9.140625" style="74"/>
    <col min="7177" max="7177" width="16.85546875" style="74" customWidth="1"/>
    <col min="7178" max="7178" width="9.140625" style="74"/>
    <col min="7179" max="7179" width="11.42578125" style="74" bestFit="1" customWidth="1"/>
    <col min="7180" max="7424" width="9.140625" style="74"/>
    <col min="7425" max="7425" width="6" style="74" customWidth="1"/>
    <col min="7426" max="7426" width="42.7109375" style="74" customWidth="1"/>
    <col min="7427" max="7427" width="8.85546875" style="74" customWidth="1"/>
    <col min="7428" max="7428" width="13.85546875" style="74" customWidth="1"/>
    <col min="7429" max="7429" width="13.7109375" style="74" customWidth="1"/>
    <col min="7430" max="7430" width="16.28515625" style="74" customWidth="1"/>
    <col min="7431" max="7431" width="35.28515625" style="74" customWidth="1"/>
    <col min="7432" max="7432" width="9.140625" style="74"/>
    <col min="7433" max="7433" width="16.85546875" style="74" customWidth="1"/>
    <col min="7434" max="7434" width="9.140625" style="74"/>
    <col min="7435" max="7435" width="11.42578125" style="74" bestFit="1" customWidth="1"/>
    <col min="7436" max="7680" width="9.140625" style="74"/>
    <col min="7681" max="7681" width="6" style="74" customWidth="1"/>
    <col min="7682" max="7682" width="42.7109375" style="74" customWidth="1"/>
    <col min="7683" max="7683" width="8.85546875" style="74" customWidth="1"/>
    <col min="7684" max="7684" width="13.85546875" style="74" customWidth="1"/>
    <col min="7685" max="7685" width="13.7109375" style="74" customWidth="1"/>
    <col min="7686" max="7686" width="16.28515625" style="74" customWidth="1"/>
    <col min="7687" max="7687" width="35.28515625" style="74" customWidth="1"/>
    <col min="7688" max="7688" width="9.140625" style="74"/>
    <col min="7689" max="7689" width="16.85546875" style="74" customWidth="1"/>
    <col min="7690" max="7690" width="9.140625" style="74"/>
    <col min="7691" max="7691" width="11.42578125" style="74" bestFit="1" customWidth="1"/>
    <col min="7692" max="7936" width="9.140625" style="74"/>
    <col min="7937" max="7937" width="6" style="74" customWidth="1"/>
    <col min="7938" max="7938" width="42.7109375" style="74" customWidth="1"/>
    <col min="7939" max="7939" width="8.85546875" style="74" customWidth="1"/>
    <col min="7940" max="7940" width="13.85546875" style="74" customWidth="1"/>
    <col min="7941" max="7941" width="13.7109375" style="74" customWidth="1"/>
    <col min="7942" max="7942" width="16.28515625" style="74" customWidth="1"/>
    <col min="7943" max="7943" width="35.28515625" style="74" customWidth="1"/>
    <col min="7944" max="7944" width="9.140625" style="74"/>
    <col min="7945" max="7945" width="16.85546875" style="74" customWidth="1"/>
    <col min="7946" max="7946" width="9.140625" style="74"/>
    <col min="7947" max="7947" width="11.42578125" style="74" bestFit="1" customWidth="1"/>
    <col min="7948" max="8192" width="9.140625" style="74"/>
    <col min="8193" max="8193" width="6" style="74" customWidth="1"/>
    <col min="8194" max="8194" width="42.7109375" style="74" customWidth="1"/>
    <col min="8195" max="8195" width="8.85546875" style="74" customWidth="1"/>
    <col min="8196" max="8196" width="13.85546875" style="74" customWidth="1"/>
    <col min="8197" max="8197" width="13.7109375" style="74" customWidth="1"/>
    <col min="8198" max="8198" width="16.28515625" style="74" customWidth="1"/>
    <col min="8199" max="8199" width="35.28515625" style="74" customWidth="1"/>
    <col min="8200" max="8200" width="9.140625" style="74"/>
    <col min="8201" max="8201" width="16.85546875" style="74" customWidth="1"/>
    <col min="8202" max="8202" width="9.140625" style="74"/>
    <col min="8203" max="8203" width="11.42578125" style="74" bestFit="1" customWidth="1"/>
    <col min="8204" max="8448" width="9.140625" style="74"/>
    <col min="8449" max="8449" width="6" style="74" customWidth="1"/>
    <col min="8450" max="8450" width="42.7109375" style="74" customWidth="1"/>
    <col min="8451" max="8451" width="8.85546875" style="74" customWidth="1"/>
    <col min="8452" max="8452" width="13.85546875" style="74" customWidth="1"/>
    <col min="8453" max="8453" width="13.7109375" style="74" customWidth="1"/>
    <col min="8454" max="8454" width="16.28515625" style="74" customWidth="1"/>
    <col min="8455" max="8455" width="35.28515625" style="74" customWidth="1"/>
    <col min="8456" max="8456" width="9.140625" style="74"/>
    <col min="8457" max="8457" width="16.85546875" style="74" customWidth="1"/>
    <col min="8458" max="8458" width="9.140625" style="74"/>
    <col min="8459" max="8459" width="11.42578125" style="74" bestFit="1" customWidth="1"/>
    <col min="8460" max="8704" width="9.140625" style="74"/>
    <col min="8705" max="8705" width="6" style="74" customWidth="1"/>
    <col min="8706" max="8706" width="42.7109375" style="74" customWidth="1"/>
    <col min="8707" max="8707" width="8.85546875" style="74" customWidth="1"/>
    <col min="8708" max="8708" width="13.85546875" style="74" customWidth="1"/>
    <col min="8709" max="8709" width="13.7109375" style="74" customWidth="1"/>
    <col min="8710" max="8710" width="16.28515625" style="74" customWidth="1"/>
    <col min="8711" max="8711" width="35.28515625" style="74" customWidth="1"/>
    <col min="8712" max="8712" width="9.140625" style="74"/>
    <col min="8713" max="8713" width="16.85546875" style="74" customWidth="1"/>
    <col min="8714" max="8714" width="9.140625" style="74"/>
    <col min="8715" max="8715" width="11.42578125" style="74" bestFit="1" customWidth="1"/>
    <col min="8716" max="8960" width="9.140625" style="74"/>
    <col min="8961" max="8961" width="6" style="74" customWidth="1"/>
    <col min="8962" max="8962" width="42.7109375" style="74" customWidth="1"/>
    <col min="8963" max="8963" width="8.85546875" style="74" customWidth="1"/>
    <col min="8964" max="8964" width="13.85546875" style="74" customWidth="1"/>
    <col min="8965" max="8965" width="13.7109375" style="74" customWidth="1"/>
    <col min="8966" max="8966" width="16.28515625" style="74" customWidth="1"/>
    <col min="8967" max="8967" width="35.28515625" style="74" customWidth="1"/>
    <col min="8968" max="8968" width="9.140625" style="74"/>
    <col min="8969" max="8969" width="16.85546875" style="74" customWidth="1"/>
    <col min="8970" max="8970" width="9.140625" style="74"/>
    <col min="8971" max="8971" width="11.42578125" style="74" bestFit="1" customWidth="1"/>
    <col min="8972" max="9216" width="9.140625" style="74"/>
    <col min="9217" max="9217" width="6" style="74" customWidth="1"/>
    <col min="9218" max="9218" width="42.7109375" style="74" customWidth="1"/>
    <col min="9219" max="9219" width="8.85546875" style="74" customWidth="1"/>
    <col min="9220" max="9220" width="13.85546875" style="74" customWidth="1"/>
    <col min="9221" max="9221" width="13.7109375" style="74" customWidth="1"/>
    <col min="9222" max="9222" width="16.28515625" style="74" customWidth="1"/>
    <col min="9223" max="9223" width="35.28515625" style="74" customWidth="1"/>
    <col min="9224" max="9224" width="9.140625" style="74"/>
    <col min="9225" max="9225" width="16.85546875" style="74" customWidth="1"/>
    <col min="9226" max="9226" width="9.140625" style="74"/>
    <col min="9227" max="9227" width="11.42578125" style="74" bestFit="1" customWidth="1"/>
    <col min="9228" max="9472" width="9.140625" style="74"/>
    <col min="9473" max="9473" width="6" style="74" customWidth="1"/>
    <col min="9474" max="9474" width="42.7109375" style="74" customWidth="1"/>
    <col min="9475" max="9475" width="8.85546875" style="74" customWidth="1"/>
    <col min="9476" max="9476" width="13.85546875" style="74" customWidth="1"/>
    <col min="9477" max="9477" width="13.7109375" style="74" customWidth="1"/>
    <col min="9478" max="9478" width="16.28515625" style="74" customWidth="1"/>
    <col min="9479" max="9479" width="35.28515625" style="74" customWidth="1"/>
    <col min="9480" max="9480" width="9.140625" style="74"/>
    <col min="9481" max="9481" width="16.85546875" style="74" customWidth="1"/>
    <col min="9482" max="9482" width="9.140625" style="74"/>
    <col min="9483" max="9483" width="11.42578125" style="74" bestFit="1" customWidth="1"/>
    <col min="9484" max="9728" width="9.140625" style="74"/>
    <col min="9729" max="9729" width="6" style="74" customWidth="1"/>
    <col min="9730" max="9730" width="42.7109375" style="74" customWidth="1"/>
    <col min="9731" max="9731" width="8.85546875" style="74" customWidth="1"/>
    <col min="9732" max="9732" width="13.85546875" style="74" customWidth="1"/>
    <col min="9733" max="9733" width="13.7109375" style="74" customWidth="1"/>
    <col min="9734" max="9734" width="16.28515625" style="74" customWidth="1"/>
    <col min="9735" max="9735" width="35.28515625" style="74" customWidth="1"/>
    <col min="9736" max="9736" width="9.140625" style="74"/>
    <col min="9737" max="9737" width="16.85546875" style="74" customWidth="1"/>
    <col min="9738" max="9738" width="9.140625" style="74"/>
    <col min="9739" max="9739" width="11.42578125" style="74" bestFit="1" customWidth="1"/>
    <col min="9740" max="9984" width="9.140625" style="74"/>
    <col min="9985" max="9985" width="6" style="74" customWidth="1"/>
    <col min="9986" max="9986" width="42.7109375" style="74" customWidth="1"/>
    <col min="9987" max="9987" width="8.85546875" style="74" customWidth="1"/>
    <col min="9988" max="9988" width="13.85546875" style="74" customWidth="1"/>
    <col min="9989" max="9989" width="13.7109375" style="74" customWidth="1"/>
    <col min="9990" max="9990" width="16.28515625" style="74" customWidth="1"/>
    <col min="9991" max="9991" width="35.28515625" style="74" customWidth="1"/>
    <col min="9992" max="9992" width="9.140625" style="74"/>
    <col min="9993" max="9993" width="16.85546875" style="74" customWidth="1"/>
    <col min="9994" max="9994" width="9.140625" style="74"/>
    <col min="9995" max="9995" width="11.42578125" style="74" bestFit="1" customWidth="1"/>
    <col min="9996" max="10240" width="9.140625" style="74"/>
    <col min="10241" max="10241" width="6" style="74" customWidth="1"/>
    <col min="10242" max="10242" width="42.7109375" style="74" customWidth="1"/>
    <col min="10243" max="10243" width="8.85546875" style="74" customWidth="1"/>
    <col min="10244" max="10244" width="13.85546875" style="74" customWidth="1"/>
    <col min="10245" max="10245" width="13.7109375" style="74" customWidth="1"/>
    <col min="10246" max="10246" width="16.28515625" style="74" customWidth="1"/>
    <col min="10247" max="10247" width="35.28515625" style="74" customWidth="1"/>
    <col min="10248" max="10248" width="9.140625" style="74"/>
    <col min="10249" max="10249" width="16.85546875" style="74" customWidth="1"/>
    <col min="10250" max="10250" width="9.140625" style="74"/>
    <col min="10251" max="10251" width="11.42578125" style="74" bestFit="1" customWidth="1"/>
    <col min="10252" max="10496" width="9.140625" style="74"/>
    <col min="10497" max="10497" width="6" style="74" customWidth="1"/>
    <col min="10498" max="10498" width="42.7109375" style="74" customWidth="1"/>
    <col min="10499" max="10499" width="8.85546875" style="74" customWidth="1"/>
    <col min="10500" max="10500" width="13.85546875" style="74" customWidth="1"/>
    <col min="10501" max="10501" width="13.7109375" style="74" customWidth="1"/>
    <col min="10502" max="10502" width="16.28515625" style="74" customWidth="1"/>
    <col min="10503" max="10503" width="35.28515625" style="74" customWidth="1"/>
    <col min="10504" max="10504" width="9.140625" style="74"/>
    <col min="10505" max="10505" width="16.85546875" style="74" customWidth="1"/>
    <col min="10506" max="10506" width="9.140625" style="74"/>
    <col min="10507" max="10507" width="11.42578125" style="74" bestFit="1" customWidth="1"/>
    <col min="10508" max="10752" width="9.140625" style="74"/>
    <col min="10753" max="10753" width="6" style="74" customWidth="1"/>
    <col min="10754" max="10754" width="42.7109375" style="74" customWidth="1"/>
    <col min="10755" max="10755" width="8.85546875" style="74" customWidth="1"/>
    <col min="10756" max="10756" width="13.85546875" style="74" customWidth="1"/>
    <col min="10757" max="10757" width="13.7109375" style="74" customWidth="1"/>
    <col min="10758" max="10758" width="16.28515625" style="74" customWidth="1"/>
    <col min="10759" max="10759" width="35.28515625" style="74" customWidth="1"/>
    <col min="10760" max="10760" width="9.140625" style="74"/>
    <col min="10761" max="10761" width="16.85546875" style="74" customWidth="1"/>
    <col min="10762" max="10762" width="9.140625" style="74"/>
    <col min="10763" max="10763" width="11.42578125" style="74" bestFit="1" customWidth="1"/>
    <col min="10764" max="11008" width="9.140625" style="74"/>
    <col min="11009" max="11009" width="6" style="74" customWidth="1"/>
    <col min="11010" max="11010" width="42.7109375" style="74" customWidth="1"/>
    <col min="11011" max="11011" width="8.85546875" style="74" customWidth="1"/>
    <col min="11012" max="11012" width="13.85546875" style="74" customWidth="1"/>
    <col min="11013" max="11013" width="13.7109375" style="74" customWidth="1"/>
    <col min="11014" max="11014" width="16.28515625" style="74" customWidth="1"/>
    <col min="11015" max="11015" width="35.28515625" style="74" customWidth="1"/>
    <col min="11016" max="11016" width="9.140625" style="74"/>
    <col min="11017" max="11017" width="16.85546875" style="74" customWidth="1"/>
    <col min="11018" max="11018" width="9.140625" style="74"/>
    <col min="11019" max="11019" width="11.42578125" style="74" bestFit="1" customWidth="1"/>
    <col min="11020" max="11264" width="9.140625" style="74"/>
    <col min="11265" max="11265" width="6" style="74" customWidth="1"/>
    <col min="11266" max="11266" width="42.7109375" style="74" customWidth="1"/>
    <col min="11267" max="11267" width="8.85546875" style="74" customWidth="1"/>
    <col min="11268" max="11268" width="13.85546875" style="74" customWidth="1"/>
    <col min="11269" max="11269" width="13.7109375" style="74" customWidth="1"/>
    <col min="11270" max="11270" width="16.28515625" style="74" customWidth="1"/>
    <col min="11271" max="11271" width="35.28515625" style="74" customWidth="1"/>
    <col min="11272" max="11272" width="9.140625" style="74"/>
    <col min="11273" max="11273" width="16.85546875" style="74" customWidth="1"/>
    <col min="11274" max="11274" width="9.140625" style="74"/>
    <col min="11275" max="11275" width="11.42578125" style="74" bestFit="1" customWidth="1"/>
    <col min="11276" max="11520" width="9.140625" style="74"/>
    <col min="11521" max="11521" width="6" style="74" customWidth="1"/>
    <col min="11522" max="11522" width="42.7109375" style="74" customWidth="1"/>
    <col min="11523" max="11523" width="8.85546875" style="74" customWidth="1"/>
    <col min="11524" max="11524" width="13.85546875" style="74" customWidth="1"/>
    <col min="11525" max="11525" width="13.7109375" style="74" customWidth="1"/>
    <col min="11526" max="11526" width="16.28515625" style="74" customWidth="1"/>
    <col min="11527" max="11527" width="35.28515625" style="74" customWidth="1"/>
    <col min="11528" max="11528" width="9.140625" style="74"/>
    <col min="11529" max="11529" width="16.85546875" style="74" customWidth="1"/>
    <col min="11530" max="11530" width="9.140625" style="74"/>
    <col min="11531" max="11531" width="11.42578125" style="74" bestFit="1" customWidth="1"/>
    <col min="11532" max="11776" width="9.140625" style="74"/>
    <col min="11777" max="11777" width="6" style="74" customWidth="1"/>
    <col min="11778" max="11778" width="42.7109375" style="74" customWidth="1"/>
    <col min="11779" max="11779" width="8.85546875" style="74" customWidth="1"/>
    <col min="11780" max="11780" width="13.85546875" style="74" customWidth="1"/>
    <col min="11781" max="11781" width="13.7109375" style="74" customWidth="1"/>
    <col min="11782" max="11782" width="16.28515625" style="74" customWidth="1"/>
    <col min="11783" max="11783" width="35.28515625" style="74" customWidth="1"/>
    <col min="11784" max="11784" width="9.140625" style="74"/>
    <col min="11785" max="11785" width="16.85546875" style="74" customWidth="1"/>
    <col min="11786" max="11786" width="9.140625" style="74"/>
    <col min="11787" max="11787" width="11.42578125" style="74" bestFit="1" customWidth="1"/>
    <col min="11788" max="12032" width="9.140625" style="74"/>
    <col min="12033" max="12033" width="6" style="74" customWidth="1"/>
    <col min="12034" max="12034" width="42.7109375" style="74" customWidth="1"/>
    <col min="12035" max="12035" width="8.85546875" style="74" customWidth="1"/>
    <col min="12036" max="12036" width="13.85546875" style="74" customWidth="1"/>
    <col min="12037" max="12037" width="13.7109375" style="74" customWidth="1"/>
    <col min="12038" max="12038" width="16.28515625" style="74" customWidth="1"/>
    <col min="12039" max="12039" width="35.28515625" style="74" customWidth="1"/>
    <col min="12040" max="12040" width="9.140625" style="74"/>
    <col min="12041" max="12041" width="16.85546875" style="74" customWidth="1"/>
    <col min="12042" max="12042" width="9.140625" style="74"/>
    <col min="12043" max="12043" width="11.42578125" style="74" bestFit="1" customWidth="1"/>
    <col min="12044" max="12288" width="9.140625" style="74"/>
    <col min="12289" max="12289" width="6" style="74" customWidth="1"/>
    <col min="12290" max="12290" width="42.7109375" style="74" customWidth="1"/>
    <col min="12291" max="12291" width="8.85546875" style="74" customWidth="1"/>
    <col min="12292" max="12292" width="13.85546875" style="74" customWidth="1"/>
    <col min="12293" max="12293" width="13.7109375" style="74" customWidth="1"/>
    <col min="12294" max="12294" width="16.28515625" style="74" customWidth="1"/>
    <col min="12295" max="12295" width="35.28515625" style="74" customWidth="1"/>
    <col min="12296" max="12296" width="9.140625" style="74"/>
    <col min="12297" max="12297" width="16.85546875" style="74" customWidth="1"/>
    <col min="12298" max="12298" width="9.140625" style="74"/>
    <col min="12299" max="12299" width="11.42578125" style="74" bestFit="1" customWidth="1"/>
    <col min="12300" max="12544" width="9.140625" style="74"/>
    <col min="12545" max="12545" width="6" style="74" customWidth="1"/>
    <col min="12546" max="12546" width="42.7109375" style="74" customWidth="1"/>
    <col min="12547" max="12547" width="8.85546875" style="74" customWidth="1"/>
    <col min="12548" max="12548" width="13.85546875" style="74" customWidth="1"/>
    <col min="12549" max="12549" width="13.7109375" style="74" customWidth="1"/>
    <col min="12550" max="12550" width="16.28515625" style="74" customWidth="1"/>
    <col min="12551" max="12551" width="35.28515625" style="74" customWidth="1"/>
    <col min="12552" max="12552" width="9.140625" style="74"/>
    <col min="12553" max="12553" width="16.85546875" style="74" customWidth="1"/>
    <col min="12554" max="12554" width="9.140625" style="74"/>
    <col min="12555" max="12555" width="11.42578125" style="74" bestFit="1" customWidth="1"/>
    <col min="12556" max="12800" width="9.140625" style="74"/>
    <col min="12801" max="12801" width="6" style="74" customWidth="1"/>
    <col min="12802" max="12802" width="42.7109375" style="74" customWidth="1"/>
    <col min="12803" max="12803" width="8.85546875" style="74" customWidth="1"/>
    <col min="12804" max="12804" width="13.85546875" style="74" customWidth="1"/>
    <col min="12805" max="12805" width="13.7109375" style="74" customWidth="1"/>
    <col min="12806" max="12806" width="16.28515625" style="74" customWidth="1"/>
    <col min="12807" max="12807" width="35.28515625" style="74" customWidth="1"/>
    <col min="12808" max="12808" width="9.140625" style="74"/>
    <col min="12809" max="12809" width="16.85546875" style="74" customWidth="1"/>
    <col min="12810" max="12810" width="9.140625" style="74"/>
    <col min="12811" max="12811" width="11.42578125" style="74" bestFit="1" customWidth="1"/>
    <col min="12812" max="13056" width="9.140625" style="74"/>
    <col min="13057" max="13057" width="6" style="74" customWidth="1"/>
    <col min="13058" max="13058" width="42.7109375" style="74" customWidth="1"/>
    <col min="13059" max="13059" width="8.85546875" style="74" customWidth="1"/>
    <col min="13060" max="13060" width="13.85546875" style="74" customWidth="1"/>
    <col min="13061" max="13061" width="13.7109375" style="74" customWidth="1"/>
    <col min="13062" max="13062" width="16.28515625" style="74" customWidth="1"/>
    <col min="13063" max="13063" width="35.28515625" style="74" customWidth="1"/>
    <col min="13064" max="13064" width="9.140625" style="74"/>
    <col min="13065" max="13065" width="16.85546875" style="74" customWidth="1"/>
    <col min="13066" max="13066" width="9.140625" style="74"/>
    <col min="13067" max="13067" width="11.42578125" style="74" bestFit="1" customWidth="1"/>
    <col min="13068" max="13312" width="9.140625" style="74"/>
    <col min="13313" max="13313" width="6" style="74" customWidth="1"/>
    <col min="13314" max="13314" width="42.7109375" style="74" customWidth="1"/>
    <col min="13315" max="13315" width="8.85546875" style="74" customWidth="1"/>
    <col min="13316" max="13316" width="13.85546875" style="74" customWidth="1"/>
    <col min="13317" max="13317" width="13.7109375" style="74" customWidth="1"/>
    <col min="13318" max="13318" width="16.28515625" style="74" customWidth="1"/>
    <col min="13319" max="13319" width="35.28515625" style="74" customWidth="1"/>
    <col min="13320" max="13320" width="9.140625" style="74"/>
    <col min="13321" max="13321" width="16.85546875" style="74" customWidth="1"/>
    <col min="13322" max="13322" width="9.140625" style="74"/>
    <col min="13323" max="13323" width="11.42578125" style="74" bestFit="1" customWidth="1"/>
    <col min="13324" max="13568" width="9.140625" style="74"/>
    <col min="13569" max="13569" width="6" style="74" customWidth="1"/>
    <col min="13570" max="13570" width="42.7109375" style="74" customWidth="1"/>
    <col min="13571" max="13571" width="8.85546875" style="74" customWidth="1"/>
    <col min="13572" max="13572" width="13.85546875" style="74" customWidth="1"/>
    <col min="13573" max="13573" width="13.7109375" style="74" customWidth="1"/>
    <col min="13574" max="13574" width="16.28515625" style="74" customWidth="1"/>
    <col min="13575" max="13575" width="35.28515625" style="74" customWidth="1"/>
    <col min="13576" max="13576" width="9.140625" style="74"/>
    <col min="13577" max="13577" width="16.85546875" style="74" customWidth="1"/>
    <col min="13578" max="13578" width="9.140625" style="74"/>
    <col min="13579" max="13579" width="11.42578125" style="74" bestFit="1" customWidth="1"/>
    <col min="13580" max="13824" width="9.140625" style="74"/>
    <col min="13825" max="13825" width="6" style="74" customWidth="1"/>
    <col min="13826" max="13826" width="42.7109375" style="74" customWidth="1"/>
    <col min="13827" max="13827" width="8.85546875" style="74" customWidth="1"/>
    <col min="13828" max="13828" width="13.85546875" style="74" customWidth="1"/>
    <col min="13829" max="13829" width="13.7109375" style="74" customWidth="1"/>
    <col min="13830" max="13830" width="16.28515625" style="74" customWidth="1"/>
    <col min="13831" max="13831" width="35.28515625" style="74" customWidth="1"/>
    <col min="13832" max="13832" width="9.140625" style="74"/>
    <col min="13833" max="13833" width="16.85546875" style="74" customWidth="1"/>
    <col min="13834" max="13834" width="9.140625" style="74"/>
    <col min="13835" max="13835" width="11.42578125" style="74" bestFit="1" customWidth="1"/>
    <col min="13836" max="14080" width="9.140625" style="74"/>
    <col min="14081" max="14081" width="6" style="74" customWidth="1"/>
    <col min="14082" max="14082" width="42.7109375" style="74" customWidth="1"/>
    <col min="14083" max="14083" width="8.85546875" style="74" customWidth="1"/>
    <col min="14084" max="14084" width="13.85546875" style="74" customWidth="1"/>
    <col min="14085" max="14085" width="13.7109375" style="74" customWidth="1"/>
    <col min="14086" max="14086" width="16.28515625" style="74" customWidth="1"/>
    <col min="14087" max="14087" width="35.28515625" style="74" customWidth="1"/>
    <col min="14088" max="14088" width="9.140625" style="74"/>
    <col min="14089" max="14089" width="16.85546875" style="74" customWidth="1"/>
    <col min="14090" max="14090" width="9.140625" style="74"/>
    <col min="14091" max="14091" width="11.42578125" style="74" bestFit="1" customWidth="1"/>
    <col min="14092" max="14336" width="9.140625" style="74"/>
    <col min="14337" max="14337" width="6" style="74" customWidth="1"/>
    <col min="14338" max="14338" width="42.7109375" style="74" customWidth="1"/>
    <col min="14339" max="14339" width="8.85546875" style="74" customWidth="1"/>
    <col min="14340" max="14340" width="13.85546875" style="74" customWidth="1"/>
    <col min="14341" max="14341" width="13.7109375" style="74" customWidth="1"/>
    <col min="14342" max="14342" width="16.28515625" style="74" customWidth="1"/>
    <col min="14343" max="14343" width="35.28515625" style="74" customWidth="1"/>
    <col min="14344" max="14344" width="9.140625" style="74"/>
    <col min="14345" max="14345" width="16.85546875" style="74" customWidth="1"/>
    <col min="14346" max="14346" width="9.140625" style="74"/>
    <col min="14347" max="14347" width="11.42578125" style="74" bestFit="1" customWidth="1"/>
    <col min="14348" max="14592" width="9.140625" style="74"/>
    <col min="14593" max="14593" width="6" style="74" customWidth="1"/>
    <col min="14594" max="14594" width="42.7109375" style="74" customWidth="1"/>
    <col min="14595" max="14595" width="8.85546875" style="74" customWidth="1"/>
    <col min="14596" max="14596" width="13.85546875" style="74" customWidth="1"/>
    <col min="14597" max="14597" width="13.7109375" style="74" customWidth="1"/>
    <col min="14598" max="14598" width="16.28515625" style="74" customWidth="1"/>
    <col min="14599" max="14599" width="35.28515625" style="74" customWidth="1"/>
    <col min="14600" max="14600" width="9.140625" style="74"/>
    <col min="14601" max="14601" width="16.85546875" style="74" customWidth="1"/>
    <col min="14602" max="14602" width="9.140625" style="74"/>
    <col min="14603" max="14603" width="11.42578125" style="74" bestFit="1" customWidth="1"/>
    <col min="14604" max="14848" width="9.140625" style="74"/>
    <col min="14849" max="14849" width="6" style="74" customWidth="1"/>
    <col min="14850" max="14850" width="42.7109375" style="74" customWidth="1"/>
    <col min="14851" max="14851" width="8.85546875" style="74" customWidth="1"/>
    <col min="14852" max="14852" width="13.85546875" style="74" customWidth="1"/>
    <col min="14853" max="14853" width="13.7109375" style="74" customWidth="1"/>
    <col min="14854" max="14854" width="16.28515625" style="74" customWidth="1"/>
    <col min="14855" max="14855" width="35.28515625" style="74" customWidth="1"/>
    <col min="14856" max="14856" width="9.140625" style="74"/>
    <col min="14857" max="14857" width="16.85546875" style="74" customWidth="1"/>
    <col min="14858" max="14858" width="9.140625" style="74"/>
    <col min="14859" max="14859" width="11.42578125" style="74" bestFit="1" customWidth="1"/>
    <col min="14860" max="15104" width="9.140625" style="74"/>
    <col min="15105" max="15105" width="6" style="74" customWidth="1"/>
    <col min="15106" max="15106" width="42.7109375" style="74" customWidth="1"/>
    <col min="15107" max="15107" width="8.85546875" style="74" customWidth="1"/>
    <col min="15108" max="15108" width="13.85546875" style="74" customWidth="1"/>
    <col min="15109" max="15109" width="13.7109375" style="74" customWidth="1"/>
    <col min="15110" max="15110" width="16.28515625" style="74" customWidth="1"/>
    <col min="15111" max="15111" width="35.28515625" style="74" customWidth="1"/>
    <col min="15112" max="15112" width="9.140625" style="74"/>
    <col min="15113" max="15113" width="16.85546875" style="74" customWidth="1"/>
    <col min="15114" max="15114" width="9.140625" style="74"/>
    <col min="15115" max="15115" width="11.42578125" style="74" bestFit="1" customWidth="1"/>
    <col min="15116" max="15360" width="9.140625" style="74"/>
    <col min="15361" max="15361" width="6" style="74" customWidth="1"/>
    <col min="15362" max="15362" width="42.7109375" style="74" customWidth="1"/>
    <col min="15363" max="15363" width="8.85546875" style="74" customWidth="1"/>
    <col min="15364" max="15364" width="13.85546875" style="74" customWidth="1"/>
    <col min="15365" max="15365" width="13.7109375" style="74" customWidth="1"/>
    <col min="15366" max="15366" width="16.28515625" style="74" customWidth="1"/>
    <col min="15367" max="15367" width="35.28515625" style="74" customWidth="1"/>
    <col min="15368" max="15368" width="9.140625" style="74"/>
    <col min="15369" max="15369" width="16.85546875" style="74" customWidth="1"/>
    <col min="15370" max="15370" width="9.140625" style="74"/>
    <col min="15371" max="15371" width="11.42578125" style="74" bestFit="1" customWidth="1"/>
    <col min="15372" max="15616" width="9.140625" style="74"/>
    <col min="15617" max="15617" width="6" style="74" customWidth="1"/>
    <col min="15618" max="15618" width="42.7109375" style="74" customWidth="1"/>
    <col min="15619" max="15619" width="8.85546875" style="74" customWidth="1"/>
    <col min="15620" max="15620" width="13.85546875" style="74" customWidth="1"/>
    <col min="15621" max="15621" width="13.7109375" style="74" customWidth="1"/>
    <col min="15622" max="15622" width="16.28515625" style="74" customWidth="1"/>
    <col min="15623" max="15623" width="35.28515625" style="74" customWidth="1"/>
    <col min="15624" max="15624" width="9.140625" style="74"/>
    <col min="15625" max="15625" width="16.85546875" style="74" customWidth="1"/>
    <col min="15626" max="15626" width="9.140625" style="74"/>
    <col min="15627" max="15627" width="11.42578125" style="74" bestFit="1" customWidth="1"/>
    <col min="15628" max="15872" width="9.140625" style="74"/>
    <col min="15873" max="15873" width="6" style="74" customWidth="1"/>
    <col min="15874" max="15874" width="42.7109375" style="74" customWidth="1"/>
    <col min="15875" max="15875" width="8.85546875" style="74" customWidth="1"/>
    <col min="15876" max="15876" width="13.85546875" style="74" customWidth="1"/>
    <col min="15877" max="15877" width="13.7109375" style="74" customWidth="1"/>
    <col min="15878" max="15878" width="16.28515625" style="74" customWidth="1"/>
    <col min="15879" max="15879" width="35.28515625" style="74" customWidth="1"/>
    <col min="15880" max="15880" width="9.140625" style="74"/>
    <col min="15881" max="15881" width="16.85546875" style="74" customWidth="1"/>
    <col min="15882" max="15882" width="9.140625" style="74"/>
    <col min="15883" max="15883" width="11.42578125" style="74" bestFit="1" customWidth="1"/>
    <col min="15884" max="16128" width="9.140625" style="74"/>
    <col min="16129" max="16129" width="6" style="74" customWidth="1"/>
    <col min="16130" max="16130" width="42.7109375" style="74" customWidth="1"/>
    <col min="16131" max="16131" width="8.85546875" style="74" customWidth="1"/>
    <col min="16132" max="16132" width="13.85546875" style="74" customWidth="1"/>
    <col min="16133" max="16133" width="13.7109375" style="74" customWidth="1"/>
    <col min="16134" max="16134" width="16.28515625" style="74" customWidth="1"/>
    <col min="16135" max="16135" width="35.28515625" style="74" customWidth="1"/>
    <col min="16136" max="16136" width="9.140625" style="74"/>
    <col min="16137" max="16137" width="16.85546875" style="74" customWidth="1"/>
    <col min="16138" max="16138" width="9.140625" style="74"/>
    <col min="16139" max="16139" width="11.42578125" style="74" bestFit="1" customWidth="1"/>
    <col min="16140" max="16384" width="9.140625" style="74"/>
  </cols>
  <sheetData>
    <row r="1" spans="1:11" s="1" customFormat="1" ht="16.5" customHeight="1">
      <c r="A1" s="609" t="s">
        <v>0</v>
      </c>
      <c r="B1" s="609"/>
      <c r="C1" s="609"/>
      <c r="D1" s="609"/>
      <c r="E1" s="609"/>
      <c r="F1" s="609"/>
    </row>
    <row r="2" spans="1:11" s="2" customFormat="1" ht="18" customHeight="1">
      <c r="A2" s="610" t="s">
        <v>1</v>
      </c>
      <c r="B2" s="610"/>
      <c r="C2" s="610"/>
      <c r="D2" s="610"/>
      <c r="E2" s="610"/>
      <c r="F2" s="610"/>
    </row>
    <row r="3" spans="1:11" s="1" customFormat="1" ht="13.5" hidden="1">
      <c r="A3" s="3"/>
      <c r="B3" s="4"/>
      <c r="C3" s="5"/>
      <c r="D3" s="4"/>
    </row>
    <row r="4" spans="1:11" s="7" customFormat="1" ht="12.75" customHeight="1">
      <c r="A4" s="6"/>
      <c r="B4" s="6"/>
      <c r="C4" s="6"/>
      <c r="F4" s="8" t="s">
        <v>2</v>
      </c>
    </row>
    <row r="5" spans="1:11" s="10" customFormat="1" ht="12.75" customHeight="1">
      <c r="A5" s="611" t="s">
        <v>3</v>
      </c>
      <c r="B5" s="611" t="s">
        <v>4</v>
      </c>
      <c r="C5" s="611" t="s">
        <v>5</v>
      </c>
      <c r="D5" s="611" t="s">
        <v>6</v>
      </c>
      <c r="E5" s="9" t="s">
        <v>7</v>
      </c>
      <c r="F5" s="9"/>
    </row>
    <row r="6" spans="1:11" s="10" customFormat="1" ht="57.75" customHeight="1">
      <c r="A6" s="612"/>
      <c r="B6" s="612"/>
      <c r="C6" s="612"/>
      <c r="D6" s="612"/>
      <c r="E6" s="85" t="s">
        <v>8</v>
      </c>
      <c r="F6" s="85" t="s">
        <v>9</v>
      </c>
      <c r="G6" s="12"/>
    </row>
    <row r="7" spans="1:11" s="15" customFormat="1" ht="14.25">
      <c r="A7" s="13" t="s">
        <v>10</v>
      </c>
      <c r="B7" s="85">
        <v>2</v>
      </c>
      <c r="C7" s="14">
        <v>3</v>
      </c>
      <c r="D7" s="14">
        <v>4</v>
      </c>
      <c r="E7" s="14">
        <v>5</v>
      </c>
      <c r="F7" s="85">
        <v>6</v>
      </c>
    </row>
    <row r="8" spans="1:11" s="21" customFormat="1" ht="32.25" customHeight="1">
      <c r="A8" s="16">
        <v>1000</v>
      </c>
      <c r="B8" s="17" t="s">
        <v>11</v>
      </c>
      <c r="C8" s="18"/>
      <c r="D8" s="19">
        <f>E8+F8-F124</f>
        <v>3622207.5012999997</v>
      </c>
      <c r="E8" s="19">
        <f>E10+E53+E74</f>
        <v>938014.60700000008</v>
      </c>
      <c r="F8" s="19">
        <f>F53+F74</f>
        <v>2837192.8942999998</v>
      </c>
      <c r="G8" s="20"/>
      <c r="I8" s="20"/>
    </row>
    <row r="9" spans="1:11" s="7" customFormat="1" ht="12.75" customHeight="1">
      <c r="A9" s="22"/>
      <c r="B9" s="22" t="s">
        <v>12</v>
      </c>
      <c r="C9" s="18"/>
      <c r="D9" s="23"/>
      <c r="E9" s="23"/>
      <c r="F9" s="23"/>
    </row>
    <row r="10" spans="1:11" s="7" customFormat="1" ht="15" customHeight="1">
      <c r="A10" s="24">
        <v>1100</v>
      </c>
      <c r="B10" s="25" t="s">
        <v>13</v>
      </c>
      <c r="C10" s="14">
        <v>7100</v>
      </c>
      <c r="D10" s="23">
        <f>E10</f>
        <v>178420.36</v>
      </c>
      <c r="E10" s="26">
        <f>E13+E18+E23+E43+E46</f>
        <v>178420.36</v>
      </c>
      <c r="F10" s="27" t="s">
        <v>14</v>
      </c>
    </row>
    <row r="11" spans="1:11" s="10" customFormat="1" ht="18.75" customHeight="1">
      <c r="A11" s="22"/>
      <c r="B11" s="28" t="s">
        <v>15</v>
      </c>
      <c r="C11" s="29"/>
      <c r="D11" s="23"/>
      <c r="E11" s="23"/>
      <c r="F11" s="30"/>
      <c r="G11" s="31"/>
    </row>
    <row r="12" spans="1:11" s="7" customFormat="1" ht="11.25" customHeight="1">
      <c r="A12" s="22"/>
      <c r="B12" s="28" t="s">
        <v>16</v>
      </c>
      <c r="C12" s="29"/>
      <c r="D12" s="23"/>
      <c r="E12" s="23"/>
      <c r="F12" s="30"/>
    </row>
    <row r="13" spans="1:11" s="10" customFormat="1" ht="14.25" customHeight="1">
      <c r="A13" s="24">
        <v>1110</v>
      </c>
      <c r="B13" s="32" t="s">
        <v>17</v>
      </c>
      <c r="C13" s="14">
        <v>7131</v>
      </c>
      <c r="D13" s="26">
        <f>E13</f>
        <v>47851.118000000002</v>
      </c>
      <c r="E13" s="26">
        <f>E15+E16+E17</f>
        <v>47851.118000000002</v>
      </c>
      <c r="F13" s="27" t="s">
        <v>14</v>
      </c>
    </row>
    <row r="14" spans="1:11" s="7" customFormat="1" ht="13.5" customHeight="1">
      <c r="A14" s="22"/>
      <c r="B14" s="28" t="s">
        <v>16</v>
      </c>
      <c r="C14" s="29"/>
      <c r="D14" s="23"/>
      <c r="E14" s="23"/>
      <c r="F14" s="30"/>
    </row>
    <row r="15" spans="1:11" s="7" customFormat="1" ht="30" customHeight="1">
      <c r="A15" s="33" t="s">
        <v>18</v>
      </c>
      <c r="B15" s="34" t="s">
        <v>19</v>
      </c>
      <c r="C15" s="35"/>
      <c r="D15" s="30">
        <f>E15</f>
        <v>600</v>
      </c>
      <c r="E15" s="36">
        <f>'[1]ekam erams bashx nor'!K11</f>
        <v>600</v>
      </c>
      <c r="F15" s="36" t="s">
        <v>14</v>
      </c>
      <c r="I15" s="37"/>
      <c r="K15" s="38"/>
    </row>
    <row r="16" spans="1:11" s="7" customFormat="1" ht="27.75" customHeight="1">
      <c r="A16" s="33" t="s">
        <v>20</v>
      </c>
      <c r="B16" s="34" t="s">
        <v>21</v>
      </c>
      <c r="C16" s="35"/>
      <c r="D16" s="30">
        <f>E16</f>
        <v>6000</v>
      </c>
      <c r="E16" s="36">
        <f>'[1]ekam erams bashx nor'!K12</f>
        <v>6000</v>
      </c>
      <c r="F16" s="36" t="s">
        <v>14</v>
      </c>
      <c r="I16" s="37"/>
    </row>
    <row r="17" spans="1:6" s="7" customFormat="1" ht="27.75" customHeight="1">
      <c r="A17" s="22" t="s">
        <v>22</v>
      </c>
      <c r="B17" s="34" t="s">
        <v>23</v>
      </c>
      <c r="C17" s="35"/>
      <c r="D17" s="30">
        <f>E17</f>
        <v>41251.118000000002</v>
      </c>
      <c r="E17" s="36">
        <f>'[1]ekam erams bashx nor'!K13</f>
        <v>41251.118000000002</v>
      </c>
      <c r="F17" s="36"/>
    </row>
    <row r="18" spans="1:6" s="10" customFormat="1" ht="14.25" customHeight="1">
      <c r="A18" s="24">
        <v>1120</v>
      </c>
      <c r="B18" s="32" t="s">
        <v>24</v>
      </c>
      <c r="C18" s="14">
        <v>7136</v>
      </c>
      <c r="D18" s="26">
        <f>E18</f>
        <v>110519.242</v>
      </c>
      <c r="E18" s="39">
        <f>E20</f>
        <v>110519.242</v>
      </c>
      <c r="F18" s="27" t="s">
        <v>14</v>
      </c>
    </row>
    <row r="19" spans="1:6" s="7" customFormat="1" ht="14.25" customHeight="1">
      <c r="A19" s="22"/>
      <c r="B19" s="28" t="s">
        <v>16</v>
      </c>
      <c r="C19" s="29"/>
      <c r="D19" s="23"/>
      <c r="E19" s="23"/>
      <c r="F19" s="30"/>
    </row>
    <row r="20" spans="1:6" s="7" customFormat="1" ht="19.5" customHeight="1">
      <c r="A20" s="33" t="s">
        <v>25</v>
      </c>
      <c r="B20" s="34" t="s">
        <v>26</v>
      </c>
      <c r="C20" s="35"/>
      <c r="D20" s="30">
        <f>E20</f>
        <v>110519.242</v>
      </c>
      <c r="E20" s="40">
        <f>'[1]ekam erams bashx nor'!K25</f>
        <v>110519.242</v>
      </c>
      <c r="F20" s="36" t="s">
        <v>14</v>
      </c>
    </row>
    <row r="21" spans="1:6" s="10" customFormat="1" ht="42" customHeight="1">
      <c r="A21" s="24">
        <v>1130</v>
      </c>
      <c r="B21" s="32" t="s">
        <v>27</v>
      </c>
      <c r="C21" s="14">
        <v>7145</v>
      </c>
      <c r="D21" s="26">
        <f>E21</f>
        <v>12050</v>
      </c>
      <c r="E21" s="26">
        <f>E23</f>
        <v>12050</v>
      </c>
      <c r="F21" s="27" t="s">
        <v>14</v>
      </c>
    </row>
    <row r="22" spans="1:6" s="7" customFormat="1" ht="12.75" customHeight="1">
      <c r="A22" s="22"/>
      <c r="B22" s="28" t="s">
        <v>16</v>
      </c>
      <c r="C22" s="29"/>
      <c r="D22" s="23"/>
      <c r="E22" s="23"/>
      <c r="F22" s="30"/>
    </row>
    <row r="23" spans="1:6" s="7" customFormat="1" ht="84" customHeight="1">
      <c r="A23" s="33" t="s">
        <v>28</v>
      </c>
      <c r="B23" s="41" t="s">
        <v>29</v>
      </c>
      <c r="C23" s="35">
        <v>71452</v>
      </c>
      <c r="D23" s="30">
        <f>E23</f>
        <v>12050</v>
      </c>
      <c r="E23" s="36">
        <f>SUM(E24:E42)</f>
        <v>12050</v>
      </c>
      <c r="F23" s="36" t="s">
        <v>14</v>
      </c>
    </row>
    <row r="24" spans="1:6" s="7" customFormat="1" ht="53.25" customHeight="1">
      <c r="A24" s="42">
        <v>11301</v>
      </c>
      <c r="B24" s="43" t="s">
        <v>30</v>
      </c>
      <c r="C24" s="35"/>
      <c r="D24" s="36">
        <f>E24</f>
        <v>1350</v>
      </c>
      <c r="E24" s="36">
        <f>'[1]ekam erams bashx nor'!K38</f>
        <v>1350</v>
      </c>
      <c r="F24" s="36" t="s">
        <v>14</v>
      </c>
    </row>
    <row r="25" spans="1:6" s="7" customFormat="1" ht="60.75" customHeight="1">
      <c r="A25" s="42">
        <v>11302</v>
      </c>
      <c r="B25" s="43" t="s">
        <v>31</v>
      </c>
      <c r="C25" s="29"/>
      <c r="D25" s="36"/>
      <c r="E25" s="36">
        <f>'[1]ekam erams bashx nor'!K39</f>
        <v>0</v>
      </c>
      <c r="F25" s="36"/>
    </row>
    <row r="26" spans="1:6" s="7" customFormat="1" ht="40.5" customHeight="1">
      <c r="A26" s="42">
        <v>11303</v>
      </c>
      <c r="B26" s="43" t="s">
        <v>32</v>
      </c>
      <c r="C26" s="35"/>
      <c r="D26" s="36">
        <f>E26</f>
        <v>100</v>
      </c>
      <c r="E26" s="36">
        <f>'[1]ekam erams bashx nor'!K40</f>
        <v>100</v>
      </c>
      <c r="F26" s="36"/>
    </row>
    <row r="27" spans="1:6" s="7" customFormat="1" ht="94.5" customHeight="1">
      <c r="A27" s="42">
        <v>11304</v>
      </c>
      <c r="B27" s="43" t="s">
        <v>33</v>
      </c>
      <c r="C27" s="35"/>
      <c r="D27" s="36">
        <f>E27</f>
        <v>1900</v>
      </c>
      <c r="E27" s="36">
        <f>'[1]ekam erams bashx nor'!K41</f>
        <v>1900</v>
      </c>
      <c r="F27" s="36"/>
    </row>
    <row r="28" spans="1:6" s="7" customFormat="1" ht="84.75" customHeight="1">
      <c r="A28" s="42">
        <v>11305</v>
      </c>
      <c r="B28" s="43" t="s">
        <v>34</v>
      </c>
      <c r="C28" s="35"/>
      <c r="D28" s="36"/>
      <c r="E28" s="36"/>
      <c r="F28" s="36" t="s">
        <v>14</v>
      </c>
    </row>
    <row r="29" spans="1:6" s="7" customFormat="1" ht="42" customHeight="1">
      <c r="A29" s="42">
        <v>11306</v>
      </c>
      <c r="B29" s="43" t="s">
        <v>35</v>
      </c>
      <c r="C29" s="35"/>
      <c r="D29" s="36">
        <f>E29</f>
        <v>100</v>
      </c>
      <c r="E29" s="36">
        <f>'[1]ekam erams bashx nor'!K43</f>
        <v>100</v>
      </c>
      <c r="F29" s="36" t="s">
        <v>14</v>
      </c>
    </row>
    <row r="30" spans="1:6" s="7" customFormat="1" ht="43.5" customHeight="1">
      <c r="A30" s="42">
        <v>11307</v>
      </c>
      <c r="B30" s="43" t="s">
        <v>36</v>
      </c>
      <c r="C30" s="35"/>
      <c r="D30" s="36">
        <f>E30</f>
        <v>5500</v>
      </c>
      <c r="E30" s="36">
        <f>'[1]ekam erams bashx nor'!K44</f>
        <v>5500</v>
      </c>
      <c r="F30" s="36" t="s">
        <v>14</v>
      </c>
    </row>
    <row r="31" spans="1:6" s="7" customFormat="1" ht="73.5" customHeight="1">
      <c r="A31" s="42">
        <v>11308</v>
      </c>
      <c r="B31" s="43" t="s">
        <v>37</v>
      </c>
      <c r="C31" s="35"/>
      <c r="D31" s="36">
        <f>E31</f>
        <v>180</v>
      </c>
      <c r="E31" s="36">
        <f>'[1]ekam erams bashx nor'!K45</f>
        <v>180</v>
      </c>
      <c r="F31" s="36" t="s">
        <v>14</v>
      </c>
    </row>
    <row r="32" spans="1:6" s="7" customFormat="1" ht="73.5" customHeight="1">
      <c r="A32" s="42">
        <v>11309</v>
      </c>
      <c r="B32" s="43" t="s">
        <v>38</v>
      </c>
      <c r="C32" s="35"/>
      <c r="D32" s="36">
        <f>E32</f>
        <v>150</v>
      </c>
      <c r="E32" s="36">
        <f>'[1]ekam erams bashx nor'!K46</f>
        <v>150</v>
      </c>
      <c r="F32" s="36" t="s">
        <v>14</v>
      </c>
    </row>
    <row r="33" spans="1:6" s="7" customFormat="1" ht="48" customHeight="1">
      <c r="A33" s="42">
        <v>11310</v>
      </c>
      <c r="B33" s="43" t="s">
        <v>39</v>
      </c>
      <c r="C33" s="35"/>
      <c r="D33" s="36">
        <f>E33</f>
        <v>550</v>
      </c>
      <c r="E33" s="36">
        <f>'[1]ekam erams bashx nor'!K47</f>
        <v>550</v>
      </c>
      <c r="F33" s="36" t="s">
        <v>14</v>
      </c>
    </row>
    <row r="34" spans="1:6" s="7" customFormat="1" ht="39.75" customHeight="1">
      <c r="A34" s="42">
        <v>11311</v>
      </c>
      <c r="B34" s="43" t="s">
        <v>40</v>
      </c>
      <c r="C34" s="35"/>
      <c r="D34" s="36"/>
      <c r="E34" s="36"/>
      <c r="F34" s="36" t="s">
        <v>14</v>
      </c>
    </row>
    <row r="35" spans="1:6" s="7" customFormat="1" ht="107.25" customHeight="1">
      <c r="A35" s="42">
        <v>11312</v>
      </c>
      <c r="B35" s="43" t="s">
        <v>41</v>
      </c>
      <c r="C35" s="35"/>
      <c r="D35" s="36">
        <f>E35</f>
        <v>1320</v>
      </c>
      <c r="E35" s="36">
        <f>'[1]ekam erams bashx nor'!K49</f>
        <v>1320</v>
      </c>
      <c r="F35" s="36" t="s">
        <v>14</v>
      </c>
    </row>
    <row r="36" spans="1:6" s="7" customFormat="1" ht="79.5" customHeight="1">
      <c r="A36" s="42">
        <v>11313</v>
      </c>
      <c r="B36" s="43" t="s">
        <v>42</v>
      </c>
      <c r="C36" s="35"/>
      <c r="D36" s="36"/>
      <c r="E36" s="36"/>
      <c r="F36" s="36" t="s">
        <v>14</v>
      </c>
    </row>
    <row r="37" spans="1:6" s="10" customFormat="1" ht="57.75" customHeight="1">
      <c r="A37" s="42">
        <v>11314</v>
      </c>
      <c r="B37" s="43" t="s">
        <v>43</v>
      </c>
      <c r="C37" s="35"/>
      <c r="D37" s="36">
        <f>E37</f>
        <v>150</v>
      </c>
      <c r="E37" s="36">
        <f>'[1]ekam erams bashx nor'!K51</f>
        <v>150</v>
      </c>
      <c r="F37" s="36" t="s">
        <v>14</v>
      </c>
    </row>
    <row r="38" spans="1:6" s="7" customFormat="1" ht="59.25" customHeight="1">
      <c r="A38" s="42">
        <v>11315</v>
      </c>
      <c r="B38" s="43" t="s">
        <v>44</v>
      </c>
      <c r="C38" s="35"/>
      <c r="D38" s="36"/>
      <c r="E38" s="36"/>
      <c r="F38" s="36" t="s">
        <v>14</v>
      </c>
    </row>
    <row r="39" spans="1:6" s="7" customFormat="1" ht="39.75" customHeight="1">
      <c r="A39" s="42">
        <v>11316</v>
      </c>
      <c r="B39" s="43" t="s">
        <v>45</v>
      </c>
      <c r="C39" s="35"/>
      <c r="D39" s="36"/>
      <c r="E39" s="36"/>
      <c r="F39" s="36" t="s">
        <v>14</v>
      </c>
    </row>
    <row r="40" spans="1:6" s="7" customFormat="1" ht="43.5" customHeight="1">
      <c r="A40" s="42">
        <v>11317</v>
      </c>
      <c r="B40" s="43" t="s">
        <v>46</v>
      </c>
      <c r="C40" s="35"/>
      <c r="D40" s="36"/>
      <c r="E40" s="36"/>
      <c r="F40" s="36" t="s">
        <v>14</v>
      </c>
    </row>
    <row r="41" spans="1:6" s="7" customFormat="1" ht="45" customHeight="1">
      <c r="A41" s="42">
        <v>11318</v>
      </c>
      <c r="B41" s="43" t="s">
        <v>47</v>
      </c>
      <c r="C41" s="35"/>
      <c r="D41" s="36"/>
      <c r="E41" s="36"/>
      <c r="F41" s="36" t="s">
        <v>14</v>
      </c>
    </row>
    <row r="42" spans="1:6" s="7" customFormat="1" ht="27.75" customHeight="1">
      <c r="A42" s="42">
        <v>11319</v>
      </c>
      <c r="B42" s="43" t="s">
        <v>48</v>
      </c>
      <c r="C42" s="35"/>
      <c r="D42" s="36">
        <f t="shared" ref="D42:D47" si="0">E42</f>
        <v>750</v>
      </c>
      <c r="E42" s="36">
        <f>'[1]ekam erams bashx nor'!K56</f>
        <v>750</v>
      </c>
      <c r="F42" s="36" t="s">
        <v>14</v>
      </c>
    </row>
    <row r="43" spans="1:6" s="7" customFormat="1" ht="44.25" customHeight="1">
      <c r="A43" s="22" t="s">
        <v>49</v>
      </c>
      <c r="B43" s="44" t="s">
        <v>50</v>
      </c>
      <c r="C43" s="14">
        <v>7146</v>
      </c>
      <c r="D43" s="45">
        <f t="shared" si="0"/>
        <v>8000</v>
      </c>
      <c r="E43" s="27">
        <f>E44+E45</f>
        <v>8000</v>
      </c>
      <c r="F43" s="27" t="s">
        <v>14</v>
      </c>
    </row>
    <row r="44" spans="1:6" s="7" customFormat="1" ht="96" customHeight="1">
      <c r="A44" s="22" t="s">
        <v>51</v>
      </c>
      <c r="B44" s="28" t="s">
        <v>52</v>
      </c>
      <c r="C44" s="35"/>
      <c r="D44" s="36">
        <f t="shared" si="0"/>
        <v>3000</v>
      </c>
      <c r="E44" s="36">
        <f>'[1]ekam erams bashx nor'!K58</f>
        <v>3000</v>
      </c>
      <c r="F44" s="36" t="s">
        <v>14</v>
      </c>
    </row>
    <row r="45" spans="1:6" s="7" customFormat="1" ht="93" customHeight="1">
      <c r="A45" s="22" t="s">
        <v>53</v>
      </c>
      <c r="B45" s="46" t="s">
        <v>54</v>
      </c>
      <c r="C45" s="35"/>
      <c r="D45" s="36">
        <f t="shared" si="0"/>
        <v>5000</v>
      </c>
      <c r="E45" s="36">
        <f>'[1]ekam erams bashx nor'!K59</f>
        <v>5000</v>
      </c>
      <c r="F45" s="36" t="s">
        <v>14</v>
      </c>
    </row>
    <row r="46" spans="1:6" s="7" customFormat="1" ht="31.5" hidden="1" customHeight="1">
      <c r="A46" s="24">
        <v>1150</v>
      </c>
      <c r="B46" s="32" t="s">
        <v>55</v>
      </c>
      <c r="C46" s="14">
        <v>7161</v>
      </c>
      <c r="D46" s="26">
        <f t="shared" si="0"/>
        <v>0</v>
      </c>
      <c r="E46" s="26">
        <f>E47+E52</f>
        <v>0</v>
      </c>
      <c r="F46" s="27" t="s">
        <v>14</v>
      </c>
    </row>
    <row r="47" spans="1:6" s="7" customFormat="1" ht="54" hidden="1" customHeight="1">
      <c r="A47" s="22" t="s">
        <v>56</v>
      </c>
      <c r="B47" s="34" t="s">
        <v>57</v>
      </c>
      <c r="C47" s="35"/>
      <c r="D47" s="30">
        <f t="shared" si="0"/>
        <v>0</v>
      </c>
      <c r="E47" s="36">
        <f>E49+E50+E51</f>
        <v>0</v>
      </c>
      <c r="F47" s="36" t="s">
        <v>14</v>
      </c>
    </row>
    <row r="48" spans="1:6" s="10" customFormat="1" ht="13.5" hidden="1" customHeight="1">
      <c r="A48" s="33"/>
      <c r="B48" s="34"/>
      <c r="C48" s="29"/>
      <c r="D48" s="23"/>
      <c r="E48" s="36"/>
      <c r="F48" s="36"/>
    </row>
    <row r="49" spans="1:6" s="7" customFormat="1" ht="15" hidden="1" customHeight="1">
      <c r="A49" s="47" t="s">
        <v>58</v>
      </c>
      <c r="B49" s="48" t="s">
        <v>59</v>
      </c>
      <c r="C49" s="35"/>
      <c r="D49" s="36"/>
      <c r="E49" s="36"/>
      <c r="F49" s="36" t="s">
        <v>14</v>
      </c>
    </row>
    <row r="50" spans="1:6" s="10" customFormat="1" ht="13.5" hidden="1" customHeight="1">
      <c r="A50" s="47" t="s">
        <v>60</v>
      </c>
      <c r="B50" s="48" t="s">
        <v>61</v>
      </c>
      <c r="C50" s="35"/>
      <c r="D50" s="36"/>
      <c r="E50" s="36"/>
      <c r="F50" s="36" t="s">
        <v>14</v>
      </c>
    </row>
    <row r="51" spans="1:6" s="7" customFormat="1" ht="33.75" hidden="1" customHeight="1">
      <c r="A51" s="47" t="s">
        <v>62</v>
      </c>
      <c r="B51" s="43" t="s">
        <v>63</v>
      </c>
      <c r="C51" s="35"/>
      <c r="D51" s="36"/>
      <c r="E51" s="36"/>
      <c r="F51" s="36" t="s">
        <v>14</v>
      </c>
    </row>
    <row r="52" spans="1:6" s="7" customFormat="1" ht="78.75" hidden="1" customHeight="1">
      <c r="A52" s="49" t="s">
        <v>64</v>
      </c>
      <c r="B52" s="50" t="s">
        <v>65</v>
      </c>
      <c r="C52" s="51"/>
      <c r="D52" s="52"/>
      <c r="E52" s="52"/>
      <c r="F52" s="52" t="s">
        <v>14</v>
      </c>
    </row>
    <row r="53" spans="1:6" s="10" customFormat="1" ht="15" customHeight="1">
      <c r="A53" s="24">
        <v>1200</v>
      </c>
      <c r="B53" s="25" t="s">
        <v>66</v>
      </c>
      <c r="C53" s="14">
        <v>7300</v>
      </c>
      <c r="D53" s="26">
        <f>E53+F53</f>
        <v>2370080.2000000002</v>
      </c>
      <c r="E53" s="26">
        <f>E56+E60+E64</f>
        <v>648965.30000000005</v>
      </c>
      <c r="F53" s="53">
        <f>F58+F62+F71</f>
        <v>1721114.9</v>
      </c>
    </row>
    <row r="54" spans="1:6" s="10" customFormat="1" ht="29.25" customHeight="1">
      <c r="A54" s="22"/>
      <c r="B54" s="28" t="s">
        <v>67</v>
      </c>
      <c r="C54" s="29"/>
      <c r="D54" s="23"/>
      <c r="E54" s="23"/>
      <c r="F54" s="30"/>
    </row>
    <row r="55" spans="1:6" s="7" customFormat="1" ht="12" customHeight="1">
      <c r="A55" s="22"/>
      <c r="B55" s="28" t="s">
        <v>16</v>
      </c>
      <c r="C55" s="29"/>
      <c r="D55" s="23"/>
      <c r="E55" s="23"/>
      <c r="F55" s="30"/>
    </row>
    <row r="56" spans="1:6" s="10" customFormat="1" ht="42.75" customHeight="1">
      <c r="A56" s="24">
        <v>1210</v>
      </c>
      <c r="B56" s="32" t="s">
        <v>68</v>
      </c>
      <c r="C56" s="14">
        <v>7311</v>
      </c>
      <c r="D56" s="26">
        <f>E56</f>
        <v>0</v>
      </c>
      <c r="E56" s="26">
        <f>E57</f>
        <v>0</v>
      </c>
      <c r="F56" s="27" t="s">
        <v>14</v>
      </c>
    </row>
    <row r="57" spans="1:6" s="10" customFormat="1" ht="66" customHeight="1">
      <c r="A57" s="33" t="s">
        <v>69</v>
      </c>
      <c r="B57" s="34" t="s">
        <v>70</v>
      </c>
      <c r="C57" s="54"/>
      <c r="D57" s="30"/>
      <c r="E57" s="30"/>
      <c r="F57" s="36" t="s">
        <v>14</v>
      </c>
    </row>
    <row r="58" spans="1:6" s="7" customFormat="1" ht="45" customHeight="1">
      <c r="A58" s="55" t="s">
        <v>71</v>
      </c>
      <c r="B58" s="32" t="s">
        <v>72</v>
      </c>
      <c r="C58" s="56">
        <v>7312</v>
      </c>
      <c r="D58" s="45">
        <f>F58</f>
        <v>0</v>
      </c>
      <c r="E58" s="27" t="s">
        <v>14</v>
      </c>
      <c r="F58" s="36">
        <f>F59</f>
        <v>0</v>
      </c>
    </row>
    <row r="59" spans="1:6" s="7" customFormat="1" ht="66" customHeight="1">
      <c r="A59" s="22" t="s">
        <v>73</v>
      </c>
      <c r="B59" s="34" t="s">
        <v>74</v>
      </c>
      <c r="C59" s="54"/>
      <c r="D59" s="30"/>
      <c r="E59" s="36" t="s">
        <v>14</v>
      </c>
      <c r="F59" s="36"/>
    </row>
    <row r="60" spans="1:6" s="7" customFormat="1" ht="43.5" customHeight="1">
      <c r="A60" s="55" t="s">
        <v>75</v>
      </c>
      <c r="B60" s="32" t="s">
        <v>76</v>
      </c>
      <c r="C60" s="56">
        <v>7321</v>
      </c>
      <c r="D60" s="45">
        <f>E60</f>
        <v>0</v>
      </c>
      <c r="E60" s="27">
        <f>E61</f>
        <v>0</v>
      </c>
      <c r="F60" s="27" t="s">
        <v>14</v>
      </c>
    </row>
    <row r="61" spans="1:6" s="7" customFormat="1" ht="56.25" customHeight="1">
      <c r="A61" s="33" t="s">
        <v>77</v>
      </c>
      <c r="B61" s="34" t="s">
        <v>78</v>
      </c>
      <c r="C61" s="54"/>
      <c r="D61" s="30"/>
      <c r="E61" s="36"/>
      <c r="F61" s="36" t="s">
        <v>14</v>
      </c>
    </row>
    <row r="62" spans="1:6" s="7" customFormat="1" ht="42" customHeight="1">
      <c r="A62" s="55" t="s">
        <v>79</v>
      </c>
      <c r="B62" s="32" t="s">
        <v>80</v>
      </c>
      <c r="C62" s="56">
        <v>7322</v>
      </c>
      <c r="D62" s="45">
        <f>F62</f>
        <v>103849</v>
      </c>
      <c r="E62" s="27" t="s">
        <v>14</v>
      </c>
      <c r="F62" s="36">
        <f>F63</f>
        <v>103849</v>
      </c>
    </row>
    <row r="63" spans="1:6" s="7" customFormat="1" ht="57.75" customHeight="1">
      <c r="A63" s="33" t="s">
        <v>81</v>
      </c>
      <c r="B63" s="34" t="s">
        <v>82</v>
      </c>
      <c r="C63" s="54"/>
      <c r="D63" s="45">
        <f>F63</f>
        <v>103849</v>
      </c>
      <c r="E63" s="36" t="s">
        <v>14</v>
      </c>
      <c r="F63" s="57">
        <f>'[1]ekam erams bashx nor'!O74</f>
        <v>103849</v>
      </c>
    </row>
    <row r="64" spans="1:6" s="7" customFormat="1" ht="55.5" customHeight="1">
      <c r="A64" s="24">
        <v>1250</v>
      </c>
      <c r="B64" s="32" t="s">
        <v>83</v>
      </c>
      <c r="C64" s="14">
        <v>7331</v>
      </c>
      <c r="D64" s="26">
        <f>E64</f>
        <v>648965.30000000005</v>
      </c>
      <c r="E64" s="26">
        <f>E65+E66+E69+E70+E67</f>
        <v>648965.30000000005</v>
      </c>
      <c r="F64" s="27" t="s">
        <v>14</v>
      </c>
    </row>
    <row r="65" spans="1:6" s="7" customFormat="1" ht="39" customHeight="1">
      <c r="A65" s="33" t="s">
        <v>84</v>
      </c>
      <c r="B65" s="34" t="s">
        <v>85</v>
      </c>
      <c r="C65" s="35"/>
      <c r="D65" s="30">
        <f>E65</f>
        <v>641014.9</v>
      </c>
      <c r="E65" s="36">
        <f>'[1]ekam erams bashx nor'!K76</f>
        <v>641014.9</v>
      </c>
      <c r="F65" s="36" t="s">
        <v>14</v>
      </c>
    </row>
    <row r="66" spans="1:6" s="7" customFormat="1" ht="27.75" customHeight="1">
      <c r="A66" s="33" t="s">
        <v>86</v>
      </c>
      <c r="B66" s="34" t="s">
        <v>87</v>
      </c>
      <c r="C66" s="54"/>
      <c r="D66" s="30">
        <f>E66</f>
        <v>4900</v>
      </c>
      <c r="E66" s="36">
        <f>'[1]ekam erams bashx nor'!K79</f>
        <v>4900</v>
      </c>
      <c r="F66" s="36" t="s">
        <v>14</v>
      </c>
    </row>
    <row r="67" spans="1:6" s="7" customFormat="1" ht="55.5" customHeight="1">
      <c r="A67" s="33" t="s">
        <v>88</v>
      </c>
      <c r="B67" s="58" t="s">
        <v>89</v>
      </c>
      <c r="C67" s="35"/>
      <c r="D67" s="30"/>
      <c r="E67" s="36">
        <f>'[1]ekam erams bashx nor'!K78</f>
        <v>0</v>
      </c>
      <c r="F67" s="36" t="s">
        <v>14</v>
      </c>
    </row>
    <row r="68" spans="1:6" s="7" customFormat="1" ht="33" customHeight="1">
      <c r="A68" s="33" t="s">
        <v>90</v>
      </c>
      <c r="B68" s="58" t="s">
        <v>91</v>
      </c>
      <c r="C68" s="35"/>
      <c r="D68" s="30">
        <f>E68</f>
        <v>0</v>
      </c>
      <c r="E68" s="36"/>
      <c r="F68" s="36" t="s">
        <v>14</v>
      </c>
    </row>
    <row r="69" spans="1:6" s="7" customFormat="1" ht="42.75" customHeight="1">
      <c r="A69" s="33" t="s">
        <v>92</v>
      </c>
      <c r="B69" s="34" t="s">
        <v>93</v>
      </c>
      <c r="C69" s="54"/>
      <c r="D69" s="30">
        <f>E69</f>
        <v>3050.4</v>
      </c>
      <c r="E69" s="52">
        <f>'[1]ekam erams bashx nor'!K80</f>
        <v>3050.4</v>
      </c>
      <c r="F69" s="36" t="s">
        <v>14</v>
      </c>
    </row>
    <row r="70" spans="1:6" s="7" customFormat="1" ht="40.5" customHeight="1">
      <c r="A70" s="33" t="s">
        <v>94</v>
      </c>
      <c r="B70" s="34" t="s">
        <v>95</v>
      </c>
      <c r="C70" s="54"/>
      <c r="D70" s="30"/>
      <c r="E70" s="36"/>
      <c r="F70" s="36" t="s">
        <v>14</v>
      </c>
    </row>
    <row r="71" spans="1:6" s="10" customFormat="1" ht="43.5" customHeight="1">
      <c r="A71" s="24">
        <v>1260</v>
      </c>
      <c r="B71" s="32" t="s">
        <v>96</v>
      </c>
      <c r="C71" s="14">
        <v>7332</v>
      </c>
      <c r="D71" s="59">
        <f>F71</f>
        <v>1617265.9</v>
      </c>
      <c r="E71" s="27" t="s">
        <v>14</v>
      </c>
      <c r="F71" s="53">
        <f>F72+F73</f>
        <v>1617265.9</v>
      </c>
    </row>
    <row r="72" spans="1:6" s="10" customFormat="1" ht="38.25" customHeight="1">
      <c r="A72" s="33" t="s">
        <v>97</v>
      </c>
      <c r="B72" s="34" t="s">
        <v>98</v>
      </c>
      <c r="C72" s="54"/>
      <c r="D72" s="59">
        <f>F72</f>
        <v>1617265.9</v>
      </c>
      <c r="E72" s="36" t="s">
        <v>14</v>
      </c>
      <c r="F72" s="57">
        <f>'[1]ekam erams bashx nor'!O83</f>
        <v>1617265.9</v>
      </c>
    </row>
    <row r="73" spans="1:6" s="7" customFormat="1" ht="39" customHeight="1">
      <c r="A73" s="33" t="s">
        <v>99</v>
      </c>
      <c r="B73" s="34" t="s">
        <v>100</v>
      </c>
      <c r="C73" s="54"/>
      <c r="D73" s="30"/>
      <c r="E73" s="36" t="s">
        <v>14</v>
      </c>
      <c r="F73" s="36"/>
    </row>
    <row r="74" spans="1:6" s="7" customFormat="1" ht="15.75" customHeight="1">
      <c r="A74" s="24">
        <v>1300</v>
      </c>
      <c r="B74" s="32" t="s">
        <v>101</v>
      </c>
      <c r="C74" s="14">
        <v>7400</v>
      </c>
      <c r="D74" s="59">
        <f>E74+F74-F124</f>
        <v>1073706.9412999998</v>
      </c>
      <c r="E74" s="60">
        <f>E78+E80+E85+E89+E113+E116+E122</f>
        <v>110628.94699999999</v>
      </c>
      <c r="F74" s="59">
        <f>F122+F119+F76</f>
        <v>1116077.9942999999</v>
      </c>
    </row>
    <row r="75" spans="1:6" s="7" customFormat="1" ht="25.5" customHeight="1">
      <c r="A75" s="22"/>
      <c r="B75" s="28" t="s">
        <v>102</v>
      </c>
      <c r="C75" s="29"/>
      <c r="D75" s="23"/>
      <c r="E75" s="23"/>
      <c r="F75" s="30"/>
    </row>
    <row r="76" spans="1:6" s="7" customFormat="1" ht="28.5" customHeight="1">
      <c r="A76" s="24">
        <v>1310</v>
      </c>
      <c r="B76" s="32" t="s">
        <v>103</v>
      </c>
      <c r="C76" s="14">
        <v>7411</v>
      </c>
      <c r="D76" s="26">
        <f>F76</f>
        <v>0</v>
      </c>
      <c r="E76" s="27" t="s">
        <v>14</v>
      </c>
      <c r="F76" s="27">
        <f>F77</f>
        <v>0</v>
      </c>
    </row>
    <row r="77" spans="1:6" s="10" customFormat="1" ht="37.5" customHeight="1">
      <c r="A77" s="33" t="s">
        <v>104</v>
      </c>
      <c r="B77" s="43" t="s">
        <v>105</v>
      </c>
      <c r="C77" s="54"/>
      <c r="D77" s="30"/>
      <c r="E77" s="36" t="s">
        <v>14</v>
      </c>
      <c r="F77" s="36"/>
    </row>
    <row r="78" spans="1:6" s="7" customFormat="1" ht="27" customHeight="1">
      <c r="A78" s="24">
        <v>1320</v>
      </c>
      <c r="B78" s="32" t="s">
        <v>106</v>
      </c>
      <c r="C78" s="14">
        <v>7412</v>
      </c>
      <c r="D78" s="26">
        <f>E78</f>
        <v>0</v>
      </c>
      <c r="E78" s="26">
        <f>E79</f>
        <v>0</v>
      </c>
      <c r="F78" s="27" t="s">
        <v>14</v>
      </c>
    </row>
    <row r="79" spans="1:6" s="10" customFormat="1" ht="38.25" customHeight="1">
      <c r="A79" s="33" t="s">
        <v>107</v>
      </c>
      <c r="B79" s="34" t="s">
        <v>108</v>
      </c>
      <c r="C79" s="54"/>
      <c r="D79" s="30"/>
      <c r="E79" s="36"/>
      <c r="F79" s="36" t="s">
        <v>14</v>
      </c>
    </row>
    <row r="80" spans="1:6" s="7" customFormat="1" ht="33" customHeight="1">
      <c r="A80" s="24">
        <v>1330</v>
      </c>
      <c r="B80" s="32" t="s">
        <v>109</v>
      </c>
      <c r="C80" s="14">
        <v>7415</v>
      </c>
      <c r="D80" s="26">
        <f t="shared" ref="D80:D85" si="1">E80</f>
        <v>14963.9</v>
      </c>
      <c r="E80" s="26">
        <f>E81+E82+E83+E84</f>
        <v>14963.9</v>
      </c>
      <c r="F80" s="27" t="s">
        <v>14</v>
      </c>
    </row>
    <row r="81" spans="1:6" s="10" customFormat="1" ht="27" customHeight="1">
      <c r="A81" s="33" t="s">
        <v>110</v>
      </c>
      <c r="B81" s="34" t="s">
        <v>111</v>
      </c>
      <c r="C81" s="54"/>
      <c r="D81" s="30">
        <f t="shared" si="1"/>
        <v>11313.9</v>
      </c>
      <c r="E81" s="36">
        <f>'[1]ekam erams bashx nor'!K91</f>
        <v>11313.9</v>
      </c>
      <c r="F81" s="36" t="s">
        <v>14</v>
      </c>
    </row>
    <row r="82" spans="1:6" s="7" customFormat="1" ht="42.75" customHeight="1">
      <c r="A82" s="33" t="s">
        <v>112</v>
      </c>
      <c r="B82" s="34" t="s">
        <v>113</v>
      </c>
      <c r="C82" s="54"/>
      <c r="D82" s="30">
        <f t="shared" si="1"/>
        <v>0</v>
      </c>
      <c r="E82" s="36">
        <f>'[1]ekam. erams. bashx'!K109</f>
        <v>0</v>
      </c>
      <c r="F82" s="36" t="s">
        <v>14</v>
      </c>
    </row>
    <row r="83" spans="1:6" s="10" customFormat="1" ht="54" customHeight="1">
      <c r="A83" s="33" t="s">
        <v>114</v>
      </c>
      <c r="B83" s="34" t="s">
        <v>115</v>
      </c>
      <c r="C83" s="54"/>
      <c r="D83" s="30">
        <f t="shared" si="1"/>
        <v>2500</v>
      </c>
      <c r="E83" s="36">
        <f>'[1]ekam erams bashx nor'!K93</f>
        <v>2500</v>
      </c>
      <c r="F83" s="36" t="s">
        <v>14</v>
      </c>
    </row>
    <row r="84" spans="1:6" s="7" customFormat="1" ht="24" customHeight="1">
      <c r="A84" s="22" t="s">
        <v>116</v>
      </c>
      <c r="B84" s="34" t="s">
        <v>117</v>
      </c>
      <c r="C84" s="54"/>
      <c r="D84" s="30">
        <f t="shared" si="1"/>
        <v>1150</v>
      </c>
      <c r="E84" s="36">
        <f>'[1]ekam erams bashx nor'!K94</f>
        <v>1150</v>
      </c>
      <c r="F84" s="36" t="s">
        <v>14</v>
      </c>
    </row>
    <row r="85" spans="1:6" s="7" customFormat="1" ht="57" customHeight="1">
      <c r="A85" s="24">
        <v>1340</v>
      </c>
      <c r="B85" s="32" t="s">
        <v>118</v>
      </c>
      <c r="C85" s="14">
        <v>7421</v>
      </c>
      <c r="D85" s="26">
        <f t="shared" si="1"/>
        <v>3399</v>
      </c>
      <c r="E85" s="26">
        <f>E86+E87+E88</f>
        <v>3399</v>
      </c>
      <c r="F85" s="27" t="s">
        <v>14</v>
      </c>
    </row>
    <row r="86" spans="1:6" s="7" customFormat="1" ht="90.75" customHeight="1">
      <c r="A86" s="33" t="s">
        <v>119</v>
      </c>
      <c r="B86" s="34" t="s">
        <v>120</v>
      </c>
      <c r="C86" s="54"/>
      <c r="D86" s="30"/>
      <c r="E86" s="36"/>
      <c r="F86" s="36" t="s">
        <v>14</v>
      </c>
    </row>
    <row r="87" spans="1:6" s="7" customFormat="1" ht="57" customHeight="1">
      <c r="A87" s="33" t="s">
        <v>121</v>
      </c>
      <c r="B87" s="34" t="s">
        <v>122</v>
      </c>
      <c r="C87" s="35"/>
      <c r="D87" s="30">
        <f>E87</f>
        <v>1999</v>
      </c>
      <c r="E87" s="36">
        <f>'[1]ekam erams bashx nor'!K97</f>
        <v>1999</v>
      </c>
      <c r="F87" s="36" t="s">
        <v>14</v>
      </c>
    </row>
    <row r="88" spans="1:6" s="7" customFormat="1" ht="70.5" customHeight="1">
      <c r="A88" s="33" t="s">
        <v>123</v>
      </c>
      <c r="B88" s="34" t="s">
        <v>124</v>
      </c>
      <c r="C88" s="35"/>
      <c r="D88" s="30">
        <f>E88</f>
        <v>1400</v>
      </c>
      <c r="E88" s="52">
        <f>'[1]ekam erams bashx nor'!K98</f>
        <v>1400</v>
      </c>
      <c r="F88" s="36" t="s">
        <v>14</v>
      </c>
    </row>
    <row r="89" spans="1:6" s="10" customFormat="1" ht="42" customHeight="1">
      <c r="A89" s="24">
        <v>1350</v>
      </c>
      <c r="B89" s="32" t="s">
        <v>125</v>
      </c>
      <c r="C89" s="14">
        <v>7422</v>
      </c>
      <c r="D89" s="26">
        <f>E89</f>
        <v>75440</v>
      </c>
      <c r="E89" s="26">
        <f>D90+E111+E112</f>
        <v>75440</v>
      </c>
      <c r="F89" s="27" t="s">
        <v>14</v>
      </c>
    </row>
    <row r="90" spans="1:6" s="7" customFormat="1" ht="77.25" customHeight="1">
      <c r="A90" s="61" t="s">
        <v>126</v>
      </c>
      <c r="B90" s="62" t="s">
        <v>127</v>
      </c>
      <c r="C90" s="63"/>
      <c r="D90" s="64">
        <f>E90</f>
        <v>71440</v>
      </c>
      <c r="E90" s="65">
        <f>E91+E92+E93+E94+E95+E96+E97+E98+E99+E100+E101+E102+E103+E104+E105+E106+E107+E108+E109+E110</f>
        <v>71440</v>
      </c>
      <c r="F90" s="66" t="s">
        <v>14</v>
      </c>
    </row>
    <row r="91" spans="1:6" s="7" customFormat="1" ht="39.950000000000003" customHeight="1">
      <c r="A91" s="42">
        <v>13501</v>
      </c>
      <c r="B91" s="43" t="s">
        <v>128</v>
      </c>
      <c r="C91" s="32"/>
      <c r="D91" s="45"/>
      <c r="E91" s="27"/>
      <c r="F91" s="36"/>
    </row>
    <row r="92" spans="1:6" s="7" customFormat="1" ht="39.950000000000003" customHeight="1">
      <c r="A92" s="42">
        <v>13502</v>
      </c>
      <c r="B92" s="43" t="s">
        <v>129</v>
      </c>
      <c r="C92" s="32"/>
      <c r="D92" s="45"/>
      <c r="E92" s="27"/>
      <c r="F92" s="36"/>
    </row>
    <row r="93" spans="1:6" s="7" customFormat="1" ht="49.5" customHeight="1">
      <c r="A93" s="42">
        <v>13503</v>
      </c>
      <c r="B93" s="43" t="s">
        <v>130</v>
      </c>
      <c r="C93" s="32"/>
      <c r="D93" s="45">
        <f>E93</f>
        <v>300</v>
      </c>
      <c r="E93" s="52">
        <f>'[1]ekam erams bashx nor'!K103</f>
        <v>300</v>
      </c>
      <c r="F93" s="36"/>
    </row>
    <row r="94" spans="1:6" s="7" customFormat="1" ht="39.950000000000003" customHeight="1">
      <c r="A94" s="42">
        <v>13504</v>
      </c>
      <c r="B94" s="43" t="s">
        <v>131</v>
      </c>
      <c r="C94" s="32"/>
      <c r="D94" s="45"/>
      <c r="E94" s="27"/>
      <c r="F94" s="36"/>
    </row>
    <row r="95" spans="1:6" s="7" customFormat="1" ht="39.950000000000003" customHeight="1">
      <c r="A95" s="42">
        <v>13505</v>
      </c>
      <c r="B95" s="43" t="s">
        <v>132</v>
      </c>
      <c r="C95" s="32"/>
      <c r="D95" s="30">
        <f>E95</f>
        <v>150</v>
      </c>
      <c r="E95" s="36">
        <f>'[1]ekam erams bashx nor'!K105</f>
        <v>150</v>
      </c>
      <c r="F95" s="36"/>
    </row>
    <row r="96" spans="1:6" s="7" customFormat="1" ht="39.950000000000003" customHeight="1">
      <c r="A96" s="42">
        <v>13506</v>
      </c>
      <c r="B96" s="43" t="s">
        <v>133</v>
      </c>
      <c r="C96" s="32"/>
      <c r="D96" s="45"/>
      <c r="E96" s="27"/>
      <c r="F96" s="36"/>
    </row>
    <row r="97" spans="1:6" s="7" customFormat="1" ht="39.950000000000003" customHeight="1">
      <c r="A97" s="42">
        <v>13507</v>
      </c>
      <c r="B97" s="43" t="s">
        <v>134</v>
      </c>
      <c r="C97" s="32"/>
      <c r="D97" s="30">
        <f>E97</f>
        <v>40000</v>
      </c>
      <c r="E97" s="36">
        <f>'[1]ekam erams bashx nor'!K107</f>
        <v>40000</v>
      </c>
      <c r="F97" s="36"/>
    </row>
    <row r="98" spans="1:6" s="7" customFormat="1" ht="39.950000000000003" customHeight="1">
      <c r="A98" s="42">
        <v>13508</v>
      </c>
      <c r="B98" s="43" t="s">
        <v>135</v>
      </c>
      <c r="C98" s="32"/>
      <c r="D98" s="45"/>
      <c r="E98" s="27"/>
      <c r="F98" s="36"/>
    </row>
    <row r="99" spans="1:6" s="7" customFormat="1" ht="21" customHeight="1">
      <c r="A99" s="42">
        <v>13509</v>
      </c>
      <c r="B99" s="43" t="s">
        <v>136</v>
      </c>
      <c r="C99" s="32"/>
      <c r="D99" s="45"/>
      <c r="E99" s="27"/>
      <c r="F99" s="36"/>
    </row>
    <row r="100" spans="1:6" s="7" customFormat="1" ht="39.950000000000003" customHeight="1">
      <c r="A100" s="42">
        <v>13510</v>
      </c>
      <c r="B100" s="43" t="s">
        <v>137</v>
      </c>
      <c r="C100" s="32"/>
      <c r="D100" s="45"/>
      <c r="E100" s="27"/>
      <c r="F100" s="36"/>
    </row>
    <row r="101" spans="1:6" s="7" customFormat="1" ht="39.950000000000003" customHeight="1">
      <c r="A101" s="42">
        <v>13511</v>
      </c>
      <c r="B101" s="43" t="s">
        <v>138</v>
      </c>
      <c r="C101" s="32"/>
      <c r="D101" s="45"/>
      <c r="E101" s="27"/>
      <c r="F101" s="36"/>
    </row>
    <row r="102" spans="1:6" s="7" customFormat="1" ht="39.950000000000003" customHeight="1">
      <c r="A102" s="42">
        <v>13512</v>
      </c>
      <c r="B102" s="43" t="s">
        <v>139</v>
      </c>
      <c r="C102" s="32"/>
      <c r="D102" s="30">
        <f>E102</f>
        <v>6200</v>
      </c>
      <c r="E102" s="36">
        <f>'[1]ekam erams bashx nor'!K112</f>
        <v>6200</v>
      </c>
      <c r="F102" s="36"/>
    </row>
    <row r="103" spans="1:6" s="7" customFormat="1" ht="35.25" customHeight="1">
      <c r="A103" s="42">
        <v>13513</v>
      </c>
      <c r="B103" s="43" t="s">
        <v>140</v>
      </c>
      <c r="C103" s="32"/>
      <c r="D103" s="30">
        <f>E103</f>
        <v>15690</v>
      </c>
      <c r="E103" s="36">
        <f>'[1]ekam erams bashx nor'!K113</f>
        <v>15690</v>
      </c>
      <c r="F103" s="36"/>
    </row>
    <row r="104" spans="1:6" s="7" customFormat="1" ht="39.950000000000003" customHeight="1">
      <c r="A104" s="42">
        <v>13514</v>
      </c>
      <c r="B104" s="43" t="s">
        <v>141</v>
      </c>
      <c r="C104" s="32"/>
      <c r="D104" s="30">
        <f>E104</f>
        <v>9100</v>
      </c>
      <c r="E104" s="36">
        <f>'[1]ekam erams bashx nor'!K118</f>
        <v>9100</v>
      </c>
      <c r="F104" s="36"/>
    </row>
    <row r="105" spans="1:6" s="7" customFormat="1" ht="39.950000000000003" customHeight="1">
      <c r="A105" s="42">
        <v>13515</v>
      </c>
      <c r="B105" s="43" t="s">
        <v>142</v>
      </c>
      <c r="C105" s="32"/>
      <c r="D105" s="45"/>
      <c r="E105" s="27"/>
      <c r="F105" s="36"/>
    </row>
    <row r="106" spans="1:6" s="7" customFormat="1" ht="39.950000000000003" customHeight="1">
      <c r="A106" s="42">
        <v>13516</v>
      </c>
      <c r="B106" s="43" t="s">
        <v>143</v>
      </c>
      <c r="C106" s="32"/>
      <c r="D106" s="45"/>
      <c r="E106" s="27"/>
      <c r="F106" s="36"/>
    </row>
    <row r="107" spans="1:6" s="7" customFormat="1" ht="39.950000000000003" customHeight="1">
      <c r="A107" s="42">
        <v>13517</v>
      </c>
      <c r="B107" s="43" t="s">
        <v>144</v>
      </c>
      <c r="C107" s="32"/>
      <c r="D107" s="45"/>
      <c r="E107" s="27"/>
      <c r="F107" s="36"/>
    </row>
    <row r="108" spans="1:6" s="7" customFormat="1" ht="30.75" customHeight="1">
      <c r="A108" s="42">
        <v>13518</v>
      </c>
      <c r="B108" s="43" t="s">
        <v>145</v>
      </c>
      <c r="C108" s="32"/>
      <c r="D108" s="45"/>
      <c r="E108" s="27"/>
      <c r="F108" s="36"/>
    </row>
    <row r="109" spans="1:6" s="7" customFormat="1" ht="27" customHeight="1">
      <c r="A109" s="42">
        <v>13519</v>
      </c>
      <c r="B109" s="43" t="s">
        <v>146</v>
      </c>
      <c r="C109" s="32"/>
      <c r="D109" s="30">
        <f>E109</f>
        <v>0</v>
      </c>
      <c r="E109" s="36">
        <f>'[1]ekam erams bashx nor'!K125</f>
        <v>0</v>
      </c>
      <c r="F109" s="36"/>
    </row>
    <row r="110" spans="1:6" s="7" customFormat="1" ht="22.5" customHeight="1">
      <c r="A110" s="42">
        <v>13520</v>
      </c>
      <c r="B110" s="43" t="s">
        <v>147</v>
      </c>
      <c r="C110" s="32"/>
      <c r="D110" s="45"/>
      <c r="E110" s="27"/>
      <c r="F110" s="36"/>
    </row>
    <row r="111" spans="1:6" s="7" customFormat="1" ht="32.25" customHeight="1">
      <c r="A111" s="42">
        <v>1352</v>
      </c>
      <c r="B111" s="43" t="s">
        <v>148</v>
      </c>
      <c r="C111" s="32"/>
      <c r="D111" s="30">
        <f>E111</f>
        <v>4000</v>
      </c>
      <c r="E111" s="36">
        <f>'[1]ekam erams bashx nor'!K127</f>
        <v>4000</v>
      </c>
      <c r="F111" s="36"/>
    </row>
    <row r="112" spans="1:6" s="10" customFormat="1" ht="25.5" customHeight="1">
      <c r="A112" s="42">
        <v>1353</v>
      </c>
      <c r="B112" s="43" t="s">
        <v>149</v>
      </c>
      <c r="C112" s="35"/>
      <c r="D112" s="26"/>
      <c r="E112" s="27"/>
      <c r="F112" s="36" t="s">
        <v>14</v>
      </c>
    </row>
    <row r="113" spans="1:7" s="7" customFormat="1" ht="30" customHeight="1">
      <c r="A113" s="24">
        <v>1360</v>
      </c>
      <c r="B113" s="32" t="s">
        <v>150</v>
      </c>
      <c r="C113" s="14">
        <v>7431</v>
      </c>
      <c r="D113" s="26">
        <f>E113</f>
        <v>100</v>
      </c>
      <c r="E113" s="26">
        <f>E114+E115</f>
        <v>100</v>
      </c>
      <c r="F113" s="27" t="s">
        <v>14</v>
      </c>
    </row>
    <row r="114" spans="1:7" s="7" customFormat="1" ht="57" customHeight="1">
      <c r="A114" s="33" t="s">
        <v>151</v>
      </c>
      <c r="B114" s="34" t="s">
        <v>152</v>
      </c>
      <c r="C114" s="54"/>
      <c r="D114" s="30">
        <f>E114</f>
        <v>100</v>
      </c>
      <c r="E114" s="36">
        <f>'[1]ekam erams bashx nor'!K130</f>
        <v>100</v>
      </c>
      <c r="F114" s="36" t="s">
        <v>14</v>
      </c>
    </row>
    <row r="115" spans="1:7" s="7" customFormat="1" ht="48.75" customHeight="1">
      <c r="A115" s="33" t="s">
        <v>153</v>
      </c>
      <c r="B115" s="34" t="s">
        <v>154</v>
      </c>
      <c r="C115" s="54"/>
      <c r="D115" s="30"/>
      <c r="E115" s="36"/>
      <c r="F115" s="36" t="s">
        <v>14</v>
      </c>
    </row>
    <row r="116" spans="1:7" s="7" customFormat="1" ht="41.25" hidden="1" customHeight="1">
      <c r="A116" s="24">
        <v>1370</v>
      </c>
      <c r="B116" s="67" t="s">
        <v>155</v>
      </c>
      <c r="C116" s="14">
        <v>7441</v>
      </c>
      <c r="D116" s="30">
        <f>E116</f>
        <v>0</v>
      </c>
      <c r="E116" s="36">
        <f>E117+E118</f>
        <v>0</v>
      </c>
      <c r="F116" s="27" t="s">
        <v>14</v>
      </c>
    </row>
    <row r="117" spans="1:7" s="7" customFormat="1" ht="116.25" hidden="1" customHeight="1">
      <c r="A117" s="22" t="s">
        <v>156</v>
      </c>
      <c r="B117" s="34" t="s">
        <v>157</v>
      </c>
      <c r="C117" s="54"/>
      <c r="D117" s="30"/>
      <c r="E117" s="36"/>
      <c r="F117" s="36" t="s">
        <v>14</v>
      </c>
    </row>
    <row r="118" spans="1:7" s="7" customFormat="1" ht="111" hidden="1" customHeight="1">
      <c r="A118" s="33" t="s">
        <v>158</v>
      </c>
      <c r="B118" s="34" t="s">
        <v>159</v>
      </c>
      <c r="C118" s="54"/>
      <c r="D118" s="30"/>
      <c r="E118" s="36"/>
      <c r="F118" s="36" t="s">
        <v>14</v>
      </c>
    </row>
    <row r="119" spans="1:7" s="7" customFormat="1" ht="40.5" customHeight="1">
      <c r="A119" s="24">
        <v>1380</v>
      </c>
      <c r="B119" s="67" t="s">
        <v>160</v>
      </c>
      <c r="C119" s="14">
        <v>7442</v>
      </c>
      <c r="D119" s="26">
        <f>F119</f>
        <v>963077.99430000002</v>
      </c>
      <c r="E119" s="27" t="s">
        <v>14</v>
      </c>
      <c r="F119" s="27">
        <f>F120+F121</f>
        <v>963077.99430000002</v>
      </c>
    </row>
    <row r="120" spans="1:7" s="7" customFormat="1" ht="140.25" customHeight="1">
      <c r="A120" s="33" t="s">
        <v>161</v>
      </c>
      <c r="B120" s="34" t="s">
        <v>162</v>
      </c>
      <c r="C120" s="54"/>
      <c r="D120" s="26">
        <f>F120</f>
        <v>85750</v>
      </c>
      <c r="E120" s="36" t="s">
        <v>14</v>
      </c>
      <c r="F120" s="45">
        <f>'[1]ekam erams bashx nor'!O136</f>
        <v>85750</v>
      </c>
    </row>
    <row r="121" spans="1:7" s="7" customFormat="1" ht="137.25" customHeight="1">
      <c r="A121" s="33" t="s">
        <v>163</v>
      </c>
      <c r="B121" s="34" t="s">
        <v>164</v>
      </c>
      <c r="C121" s="54"/>
      <c r="D121" s="26">
        <f>F121</f>
        <v>877327.99430000002</v>
      </c>
      <c r="E121" s="36" t="s">
        <v>14</v>
      </c>
      <c r="F121" s="68">
        <f>'[1]ekam erams bashx nor'!O137</f>
        <v>877327.99430000002</v>
      </c>
    </row>
    <row r="122" spans="1:7" s="7" customFormat="1" ht="31.5" customHeight="1">
      <c r="A122" s="55" t="s">
        <v>165</v>
      </c>
      <c r="B122" s="67" t="s">
        <v>166</v>
      </c>
      <c r="C122" s="14">
        <v>7451</v>
      </c>
      <c r="D122" s="26">
        <f>D125</f>
        <v>16726.046999999999</v>
      </c>
      <c r="E122" s="26">
        <f>E125</f>
        <v>16726.046999999999</v>
      </c>
      <c r="F122" s="27">
        <f>F123+F124+F125</f>
        <v>153000</v>
      </c>
      <c r="G122" s="37"/>
    </row>
    <row r="123" spans="1:7" s="7" customFormat="1" ht="33" customHeight="1">
      <c r="A123" s="33" t="s">
        <v>167</v>
      </c>
      <c r="B123" s="34" t="s">
        <v>168</v>
      </c>
      <c r="C123" s="54"/>
      <c r="D123" s="30"/>
      <c r="E123" s="36" t="s">
        <v>14</v>
      </c>
      <c r="F123" s="36"/>
    </row>
    <row r="124" spans="1:7" s="7" customFormat="1" ht="31.5" customHeight="1">
      <c r="A124" s="33" t="s">
        <v>169</v>
      </c>
      <c r="B124" s="34" t="s">
        <v>170</v>
      </c>
      <c r="C124" s="54"/>
      <c r="D124" s="36">
        <f>F124</f>
        <v>153000</v>
      </c>
      <c r="E124" s="36" t="s">
        <v>14</v>
      </c>
      <c r="F124" s="36">
        <f>'[1]ekam erams bashx nor'!O140</f>
        <v>153000</v>
      </c>
    </row>
    <row r="125" spans="1:7" s="7" customFormat="1" ht="47.25" customHeight="1">
      <c r="A125" s="33" t="s">
        <v>171</v>
      </c>
      <c r="B125" s="34" t="s">
        <v>172</v>
      </c>
      <c r="C125" s="54"/>
      <c r="D125" s="30">
        <f>E125</f>
        <v>16726.046999999999</v>
      </c>
      <c r="E125" s="36">
        <f>'[1]ekam erams bashx nor'!K141</f>
        <v>16726.046999999999</v>
      </c>
      <c r="F125" s="36"/>
    </row>
    <row r="126" spans="1:7" s="7" customFormat="1" ht="13.5"/>
    <row r="127" spans="1:7" s="7" customFormat="1" ht="13.5"/>
    <row r="128" spans="1:7" s="7" customFormat="1" ht="13.5"/>
    <row r="129" spans="1:6" s="7" customFormat="1" ht="13.5"/>
    <row r="130" spans="1:6" s="7" customFormat="1" ht="13.5"/>
    <row r="131" spans="1:6" s="7" customFormat="1" ht="13.5"/>
    <row r="132" spans="1:6" s="7" customFormat="1" ht="13.5"/>
    <row r="133" spans="1:6" s="7" customFormat="1" ht="13.5"/>
    <row r="134" spans="1:6" s="7" customFormat="1" ht="13.5"/>
    <row r="135" spans="1:6" s="7" customFormat="1" ht="13.5"/>
    <row r="136" spans="1:6" s="7" customFormat="1" ht="13.5"/>
    <row r="137" spans="1:6" s="7" customFormat="1" ht="13.5"/>
    <row r="138" spans="1:6" s="7" customFormat="1" ht="13.5"/>
    <row r="139" spans="1:6" s="7" customFormat="1" ht="13.5">
      <c r="A139" s="69"/>
      <c r="B139" s="70"/>
      <c r="C139" s="70"/>
      <c r="D139" s="70"/>
      <c r="E139" s="70"/>
      <c r="F139" s="71"/>
    </row>
    <row r="140" spans="1:6" s="7" customFormat="1" ht="13.5"/>
    <row r="141" spans="1:6" s="7" customFormat="1" ht="13.5"/>
    <row r="142" spans="1:6" s="7" customFormat="1" ht="13.5"/>
    <row r="143" spans="1:6" s="7" customFormat="1" ht="13.5"/>
    <row r="144" spans="1:6" s="7" customFormat="1" ht="13.5"/>
    <row r="145" s="7" customFormat="1" ht="13.5"/>
    <row r="146" s="7" customFormat="1" ht="13.5"/>
    <row r="147" s="7" customFormat="1" ht="13.5"/>
    <row r="148" s="7" customFormat="1" ht="13.5"/>
    <row r="149" s="7" customFormat="1" ht="13.5"/>
    <row r="150" s="7" customFormat="1" ht="13.5"/>
    <row r="151" s="7" customFormat="1" ht="13.5"/>
    <row r="152" s="7" customFormat="1" ht="13.5"/>
    <row r="153" s="7" customFormat="1" ht="13.5"/>
    <row r="154" s="7" customFormat="1" ht="13.5"/>
    <row r="155" s="7" customFormat="1" ht="13.5"/>
    <row r="156" s="7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43"/>
  <sheetViews>
    <sheetView tabSelected="1" workbookViewId="0">
      <selection activeCell="A24" sqref="A24"/>
    </sheetView>
  </sheetViews>
  <sheetFormatPr defaultRowHeight="12.75"/>
  <cols>
    <col min="1" max="1" width="100.28515625" style="596" customWidth="1"/>
    <col min="2" max="256" width="9.140625" style="596"/>
    <col min="257" max="257" width="100.28515625" style="596" customWidth="1"/>
    <col min="258" max="512" width="9.140625" style="596"/>
    <col min="513" max="513" width="100.28515625" style="596" customWidth="1"/>
    <col min="514" max="768" width="9.140625" style="596"/>
    <col min="769" max="769" width="100.28515625" style="596" customWidth="1"/>
    <col min="770" max="1024" width="9.140625" style="596"/>
    <col min="1025" max="1025" width="100.28515625" style="596" customWidth="1"/>
    <col min="1026" max="1280" width="9.140625" style="596"/>
    <col min="1281" max="1281" width="100.28515625" style="596" customWidth="1"/>
    <col min="1282" max="1536" width="9.140625" style="596"/>
    <col min="1537" max="1537" width="100.28515625" style="596" customWidth="1"/>
    <col min="1538" max="1792" width="9.140625" style="596"/>
    <col min="1793" max="1793" width="100.28515625" style="596" customWidth="1"/>
    <col min="1794" max="2048" width="9.140625" style="596"/>
    <col min="2049" max="2049" width="100.28515625" style="596" customWidth="1"/>
    <col min="2050" max="2304" width="9.140625" style="596"/>
    <col min="2305" max="2305" width="100.28515625" style="596" customWidth="1"/>
    <col min="2306" max="2560" width="9.140625" style="596"/>
    <col min="2561" max="2561" width="100.28515625" style="596" customWidth="1"/>
    <col min="2562" max="2816" width="9.140625" style="596"/>
    <col min="2817" max="2817" width="100.28515625" style="596" customWidth="1"/>
    <col min="2818" max="3072" width="9.140625" style="596"/>
    <col min="3073" max="3073" width="100.28515625" style="596" customWidth="1"/>
    <col min="3074" max="3328" width="9.140625" style="596"/>
    <col min="3329" max="3329" width="100.28515625" style="596" customWidth="1"/>
    <col min="3330" max="3584" width="9.140625" style="596"/>
    <col min="3585" max="3585" width="100.28515625" style="596" customWidth="1"/>
    <col min="3586" max="3840" width="9.140625" style="596"/>
    <col min="3841" max="3841" width="100.28515625" style="596" customWidth="1"/>
    <col min="3842" max="4096" width="9.140625" style="596"/>
    <col min="4097" max="4097" width="100.28515625" style="596" customWidth="1"/>
    <col min="4098" max="4352" width="9.140625" style="596"/>
    <col min="4353" max="4353" width="100.28515625" style="596" customWidth="1"/>
    <col min="4354" max="4608" width="9.140625" style="596"/>
    <col min="4609" max="4609" width="100.28515625" style="596" customWidth="1"/>
    <col min="4610" max="4864" width="9.140625" style="596"/>
    <col min="4865" max="4865" width="100.28515625" style="596" customWidth="1"/>
    <col min="4866" max="5120" width="9.140625" style="596"/>
    <col min="5121" max="5121" width="100.28515625" style="596" customWidth="1"/>
    <col min="5122" max="5376" width="9.140625" style="596"/>
    <col min="5377" max="5377" width="100.28515625" style="596" customWidth="1"/>
    <col min="5378" max="5632" width="9.140625" style="596"/>
    <col min="5633" max="5633" width="100.28515625" style="596" customWidth="1"/>
    <col min="5634" max="5888" width="9.140625" style="596"/>
    <col min="5889" max="5889" width="100.28515625" style="596" customWidth="1"/>
    <col min="5890" max="6144" width="9.140625" style="596"/>
    <col min="6145" max="6145" width="100.28515625" style="596" customWidth="1"/>
    <col min="6146" max="6400" width="9.140625" style="596"/>
    <col min="6401" max="6401" width="100.28515625" style="596" customWidth="1"/>
    <col min="6402" max="6656" width="9.140625" style="596"/>
    <col min="6657" max="6657" width="100.28515625" style="596" customWidth="1"/>
    <col min="6658" max="6912" width="9.140625" style="596"/>
    <col min="6913" max="6913" width="100.28515625" style="596" customWidth="1"/>
    <col min="6914" max="7168" width="9.140625" style="596"/>
    <col min="7169" max="7169" width="100.28515625" style="596" customWidth="1"/>
    <col min="7170" max="7424" width="9.140625" style="596"/>
    <col min="7425" max="7425" width="100.28515625" style="596" customWidth="1"/>
    <col min="7426" max="7680" width="9.140625" style="596"/>
    <col min="7681" max="7681" width="100.28515625" style="596" customWidth="1"/>
    <col min="7682" max="7936" width="9.140625" style="596"/>
    <col min="7937" max="7937" width="100.28515625" style="596" customWidth="1"/>
    <col min="7938" max="8192" width="9.140625" style="596"/>
    <col min="8193" max="8193" width="100.28515625" style="596" customWidth="1"/>
    <col min="8194" max="8448" width="9.140625" style="596"/>
    <col min="8449" max="8449" width="100.28515625" style="596" customWidth="1"/>
    <col min="8450" max="8704" width="9.140625" style="596"/>
    <col min="8705" max="8705" width="100.28515625" style="596" customWidth="1"/>
    <col min="8706" max="8960" width="9.140625" style="596"/>
    <col min="8961" max="8961" width="100.28515625" style="596" customWidth="1"/>
    <col min="8962" max="9216" width="9.140625" style="596"/>
    <col min="9217" max="9217" width="100.28515625" style="596" customWidth="1"/>
    <col min="9218" max="9472" width="9.140625" style="596"/>
    <col min="9473" max="9473" width="100.28515625" style="596" customWidth="1"/>
    <col min="9474" max="9728" width="9.140625" style="596"/>
    <col min="9729" max="9729" width="100.28515625" style="596" customWidth="1"/>
    <col min="9730" max="9984" width="9.140625" style="596"/>
    <col min="9985" max="9985" width="100.28515625" style="596" customWidth="1"/>
    <col min="9986" max="10240" width="9.140625" style="596"/>
    <col min="10241" max="10241" width="100.28515625" style="596" customWidth="1"/>
    <col min="10242" max="10496" width="9.140625" style="596"/>
    <col min="10497" max="10497" width="100.28515625" style="596" customWidth="1"/>
    <col min="10498" max="10752" width="9.140625" style="596"/>
    <col min="10753" max="10753" width="100.28515625" style="596" customWidth="1"/>
    <col min="10754" max="11008" width="9.140625" style="596"/>
    <col min="11009" max="11009" width="100.28515625" style="596" customWidth="1"/>
    <col min="11010" max="11264" width="9.140625" style="596"/>
    <col min="11265" max="11265" width="100.28515625" style="596" customWidth="1"/>
    <col min="11266" max="11520" width="9.140625" style="596"/>
    <col min="11521" max="11521" width="100.28515625" style="596" customWidth="1"/>
    <col min="11522" max="11776" width="9.140625" style="596"/>
    <col min="11777" max="11777" width="100.28515625" style="596" customWidth="1"/>
    <col min="11778" max="12032" width="9.140625" style="596"/>
    <col min="12033" max="12033" width="100.28515625" style="596" customWidth="1"/>
    <col min="12034" max="12288" width="9.140625" style="596"/>
    <col min="12289" max="12289" width="100.28515625" style="596" customWidth="1"/>
    <col min="12290" max="12544" width="9.140625" style="596"/>
    <col min="12545" max="12545" width="100.28515625" style="596" customWidth="1"/>
    <col min="12546" max="12800" width="9.140625" style="596"/>
    <col min="12801" max="12801" width="100.28515625" style="596" customWidth="1"/>
    <col min="12802" max="13056" width="9.140625" style="596"/>
    <col min="13057" max="13057" width="100.28515625" style="596" customWidth="1"/>
    <col min="13058" max="13312" width="9.140625" style="596"/>
    <col min="13313" max="13313" width="100.28515625" style="596" customWidth="1"/>
    <col min="13314" max="13568" width="9.140625" style="596"/>
    <col min="13569" max="13569" width="100.28515625" style="596" customWidth="1"/>
    <col min="13570" max="13824" width="9.140625" style="596"/>
    <col min="13825" max="13825" width="100.28515625" style="596" customWidth="1"/>
    <col min="13826" max="14080" width="9.140625" style="596"/>
    <col min="14081" max="14081" width="100.28515625" style="596" customWidth="1"/>
    <col min="14082" max="14336" width="9.140625" style="596"/>
    <col min="14337" max="14337" width="100.28515625" style="596" customWidth="1"/>
    <col min="14338" max="14592" width="9.140625" style="596"/>
    <col min="14593" max="14593" width="100.28515625" style="596" customWidth="1"/>
    <col min="14594" max="14848" width="9.140625" style="596"/>
    <col min="14849" max="14849" width="100.28515625" style="596" customWidth="1"/>
    <col min="14850" max="15104" width="9.140625" style="596"/>
    <col min="15105" max="15105" width="100.28515625" style="596" customWidth="1"/>
    <col min="15106" max="15360" width="9.140625" style="596"/>
    <col min="15361" max="15361" width="100.28515625" style="596" customWidth="1"/>
    <col min="15362" max="15616" width="9.140625" style="596"/>
    <col min="15617" max="15617" width="100.28515625" style="596" customWidth="1"/>
    <col min="15618" max="15872" width="9.140625" style="596"/>
    <col min="15873" max="15873" width="100.28515625" style="596" customWidth="1"/>
    <col min="15874" max="16128" width="9.140625" style="596"/>
    <col min="16129" max="16129" width="100.28515625" style="596" customWidth="1"/>
    <col min="16130" max="16384" width="9.140625" style="596"/>
  </cols>
  <sheetData>
    <row r="1" spans="1:1" ht="17.25">
      <c r="A1" s="595" t="s">
        <v>827</v>
      </c>
    </row>
    <row r="2" spans="1:1" ht="17.25">
      <c r="A2" s="597"/>
    </row>
    <row r="3" spans="1:1" ht="17.25">
      <c r="A3" s="598"/>
    </row>
    <row r="4" spans="1:1" ht="17.25">
      <c r="A4" s="598"/>
    </row>
    <row r="5" spans="1:1" ht="14.25">
      <c r="A5" s="599"/>
    </row>
    <row r="6" spans="1:1" ht="20.25">
      <c r="A6" s="600"/>
    </row>
    <row r="7" spans="1:1" ht="22.5">
      <c r="A7" s="601" t="s">
        <v>828</v>
      </c>
    </row>
    <row r="8" spans="1:1" ht="13.5">
      <c r="A8" s="602" t="s">
        <v>829</v>
      </c>
    </row>
    <row r="9" spans="1:1" ht="20.25">
      <c r="A9" s="600"/>
    </row>
    <row r="10" spans="1:1" ht="20.25">
      <c r="A10" s="600"/>
    </row>
    <row r="11" spans="1:1" ht="22.5">
      <c r="A11" s="601" t="s">
        <v>830</v>
      </c>
    </row>
    <row r="12" spans="1:1" ht="13.5">
      <c r="A12" s="602" t="s">
        <v>831</v>
      </c>
    </row>
    <row r="13" spans="1:1" ht="13.5">
      <c r="A13" s="603"/>
    </row>
    <row r="14" spans="1:1" ht="20.25">
      <c r="A14" s="600"/>
    </row>
    <row r="15" spans="1:1" ht="20.25">
      <c r="A15" s="600"/>
    </row>
    <row r="16" spans="1:1" ht="20.25">
      <c r="A16" s="600"/>
    </row>
    <row r="17" spans="1:1" ht="22.5">
      <c r="A17" s="604" t="s">
        <v>832</v>
      </c>
    </row>
    <row r="18" spans="1:1" ht="20.25">
      <c r="A18" s="600"/>
    </row>
    <row r="19" spans="1:1" ht="20.25">
      <c r="A19" s="600"/>
    </row>
    <row r="20" spans="1:1" ht="20.25">
      <c r="A20" s="600"/>
    </row>
    <row r="21" spans="1:1" ht="20.25">
      <c r="A21" s="601" t="s">
        <v>833</v>
      </c>
    </row>
    <row r="22" spans="1:1" ht="13.5">
      <c r="A22" s="603" t="s">
        <v>834</v>
      </c>
    </row>
    <row r="23" spans="1:1" ht="20.25">
      <c r="A23" s="605"/>
    </row>
    <row r="24" spans="1:1" ht="20.25">
      <c r="A24" s="601" t="s">
        <v>840</v>
      </c>
    </row>
    <row r="25" spans="1:1" ht="13.5">
      <c r="A25" s="603" t="s">
        <v>835</v>
      </c>
    </row>
    <row r="26" spans="1:1" ht="20.25">
      <c r="A26" s="601"/>
    </row>
    <row r="27" spans="1:1" ht="20.25">
      <c r="A27" s="601"/>
    </row>
    <row r="28" spans="1:1" ht="20.25">
      <c r="A28" s="601"/>
    </row>
    <row r="29" spans="1:1" ht="20.25">
      <c r="A29" s="601"/>
    </row>
    <row r="30" spans="1:1" ht="20.25">
      <c r="A30" s="601" t="s">
        <v>836</v>
      </c>
    </row>
    <row r="31" spans="1:1" ht="13.5">
      <c r="A31" s="602" t="s">
        <v>837</v>
      </c>
    </row>
    <row r="32" spans="1:1" ht="13.5">
      <c r="A32" s="602"/>
    </row>
    <row r="33" spans="1:1" ht="20.25">
      <c r="A33" s="601"/>
    </row>
    <row r="34" spans="1:1" ht="20.25">
      <c r="A34" s="601"/>
    </row>
    <row r="35" spans="1:1" ht="20.25">
      <c r="A35" s="601"/>
    </row>
    <row r="36" spans="1:1" ht="20.25">
      <c r="A36" s="601"/>
    </row>
    <row r="37" spans="1:1" ht="20.25">
      <c r="A37" s="601"/>
    </row>
    <row r="38" spans="1:1" ht="20.25">
      <c r="A38" s="601"/>
    </row>
    <row r="39" spans="1:1" ht="22.5">
      <c r="A39" s="606" t="s">
        <v>838</v>
      </c>
    </row>
    <row r="40" spans="1:1" ht="13.5">
      <c r="A40" s="603" t="s">
        <v>839</v>
      </c>
    </row>
    <row r="41" spans="1:1">
      <c r="A41" s="607"/>
    </row>
    <row r="42" spans="1:1">
      <c r="A42" s="607"/>
    </row>
    <row r="43" spans="1:1">
      <c r="A43" s="608"/>
    </row>
  </sheetData>
  <pageMargins left="0" right="0" top="0.5" bottom="0.5" header="0.25" footer="0.25"/>
  <pageSetup paperSize="9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56"/>
  <sheetViews>
    <sheetView zoomScale="112" zoomScaleNormal="112" workbookViewId="0">
      <selection activeCell="F8" sqref="F8"/>
    </sheetView>
  </sheetViews>
  <sheetFormatPr defaultRowHeight="12.75" outlineLevelCol="1"/>
  <cols>
    <col min="1" max="1" width="6" style="72" customWidth="1"/>
    <col min="2" max="2" width="42.7109375" style="73" customWidth="1"/>
    <col min="3" max="3" width="8.85546875" style="72" customWidth="1" outlineLevel="1"/>
    <col min="4" max="4" width="13.85546875" style="74" customWidth="1"/>
    <col min="5" max="5" width="13.7109375" style="72" customWidth="1"/>
    <col min="6" max="6" width="16.28515625" style="72" customWidth="1"/>
    <col min="7" max="7" width="35.28515625" style="74" customWidth="1"/>
    <col min="8" max="8" width="9.140625" style="74"/>
    <col min="9" max="9" width="16.85546875" style="74" customWidth="1"/>
    <col min="10" max="10" width="9.140625" style="74"/>
    <col min="11" max="11" width="11.42578125" style="74" bestFit="1" customWidth="1"/>
    <col min="12" max="256" width="9.140625" style="74"/>
    <col min="257" max="257" width="6" style="74" customWidth="1"/>
    <col min="258" max="258" width="42.7109375" style="74" customWidth="1"/>
    <col min="259" max="259" width="8.85546875" style="74" customWidth="1"/>
    <col min="260" max="260" width="13.85546875" style="74" customWidth="1"/>
    <col min="261" max="261" width="13.7109375" style="74" customWidth="1"/>
    <col min="262" max="262" width="16.28515625" style="74" customWidth="1"/>
    <col min="263" max="263" width="35.28515625" style="74" customWidth="1"/>
    <col min="264" max="264" width="9.140625" style="74"/>
    <col min="265" max="265" width="16.85546875" style="74" customWidth="1"/>
    <col min="266" max="266" width="9.140625" style="74"/>
    <col min="267" max="267" width="11.42578125" style="74" bestFit="1" customWidth="1"/>
    <col min="268" max="512" width="9.140625" style="74"/>
    <col min="513" max="513" width="6" style="74" customWidth="1"/>
    <col min="514" max="514" width="42.7109375" style="74" customWidth="1"/>
    <col min="515" max="515" width="8.85546875" style="74" customWidth="1"/>
    <col min="516" max="516" width="13.85546875" style="74" customWidth="1"/>
    <col min="517" max="517" width="13.7109375" style="74" customWidth="1"/>
    <col min="518" max="518" width="16.28515625" style="74" customWidth="1"/>
    <col min="519" max="519" width="35.28515625" style="74" customWidth="1"/>
    <col min="520" max="520" width="9.140625" style="74"/>
    <col min="521" max="521" width="16.85546875" style="74" customWidth="1"/>
    <col min="522" max="522" width="9.140625" style="74"/>
    <col min="523" max="523" width="11.42578125" style="74" bestFit="1" customWidth="1"/>
    <col min="524" max="768" width="9.140625" style="74"/>
    <col min="769" max="769" width="6" style="74" customWidth="1"/>
    <col min="770" max="770" width="42.7109375" style="74" customWidth="1"/>
    <col min="771" max="771" width="8.85546875" style="74" customWidth="1"/>
    <col min="772" max="772" width="13.85546875" style="74" customWidth="1"/>
    <col min="773" max="773" width="13.7109375" style="74" customWidth="1"/>
    <col min="774" max="774" width="16.28515625" style="74" customWidth="1"/>
    <col min="775" max="775" width="35.28515625" style="74" customWidth="1"/>
    <col min="776" max="776" width="9.140625" style="74"/>
    <col min="777" max="777" width="16.85546875" style="74" customWidth="1"/>
    <col min="778" max="778" width="9.140625" style="74"/>
    <col min="779" max="779" width="11.42578125" style="74" bestFit="1" customWidth="1"/>
    <col min="780" max="1024" width="9.140625" style="74"/>
    <col min="1025" max="1025" width="6" style="74" customWidth="1"/>
    <col min="1026" max="1026" width="42.7109375" style="74" customWidth="1"/>
    <col min="1027" max="1027" width="8.85546875" style="74" customWidth="1"/>
    <col min="1028" max="1028" width="13.85546875" style="74" customWidth="1"/>
    <col min="1029" max="1029" width="13.7109375" style="74" customWidth="1"/>
    <col min="1030" max="1030" width="16.28515625" style="74" customWidth="1"/>
    <col min="1031" max="1031" width="35.28515625" style="74" customWidth="1"/>
    <col min="1032" max="1032" width="9.140625" style="74"/>
    <col min="1033" max="1033" width="16.85546875" style="74" customWidth="1"/>
    <col min="1034" max="1034" width="9.140625" style="74"/>
    <col min="1035" max="1035" width="11.42578125" style="74" bestFit="1" customWidth="1"/>
    <col min="1036" max="1280" width="9.140625" style="74"/>
    <col min="1281" max="1281" width="6" style="74" customWidth="1"/>
    <col min="1282" max="1282" width="42.7109375" style="74" customWidth="1"/>
    <col min="1283" max="1283" width="8.85546875" style="74" customWidth="1"/>
    <col min="1284" max="1284" width="13.85546875" style="74" customWidth="1"/>
    <col min="1285" max="1285" width="13.7109375" style="74" customWidth="1"/>
    <col min="1286" max="1286" width="16.28515625" style="74" customWidth="1"/>
    <col min="1287" max="1287" width="35.28515625" style="74" customWidth="1"/>
    <col min="1288" max="1288" width="9.140625" style="74"/>
    <col min="1289" max="1289" width="16.85546875" style="74" customWidth="1"/>
    <col min="1290" max="1290" width="9.140625" style="74"/>
    <col min="1291" max="1291" width="11.42578125" style="74" bestFit="1" customWidth="1"/>
    <col min="1292" max="1536" width="9.140625" style="74"/>
    <col min="1537" max="1537" width="6" style="74" customWidth="1"/>
    <col min="1538" max="1538" width="42.7109375" style="74" customWidth="1"/>
    <col min="1539" max="1539" width="8.85546875" style="74" customWidth="1"/>
    <col min="1540" max="1540" width="13.85546875" style="74" customWidth="1"/>
    <col min="1541" max="1541" width="13.7109375" style="74" customWidth="1"/>
    <col min="1542" max="1542" width="16.28515625" style="74" customWidth="1"/>
    <col min="1543" max="1543" width="35.28515625" style="74" customWidth="1"/>
    <col min="1544" max="1544" width="9.140625" style="74"/>
    <col min="1545" max="1545" width="16.85546875" style="74" customWidth="1"/>
    <col min="1546" max="1546" width="9.140625" style="74"/>
    <col min="1547" max="1547" width="11.42578125" style="74" bestFit="1" customWidth="1"/>
    <col min="1548" max="1792" width="9.140625" style="74"/>
    <col min="1793" max="1793" width="6" style="74" customWidth="1"/>
    <col min="1794" max="1794" width="42.7109375" style="74" customWidth="1"/>
    <col min="1795" max="1795" width="8.85546875" style="74" customWidth="1"/>
    <col min="1796" max="1796" width="13.85546875" style="74" customWidth="1"/>
    <col min="1797" max="1797" width="13.7109375" style="74" customWidth="1"/>
    <col min="1798" max="1798" width="16.28515625" style="74" customWidth="1"/>
    <col min="1799" max="1799" width="35.28515625" style="74" customWidth="1"/>
    <col min="1800" max="1800" width="9.140625" style="74"/>
    <col min="1801" max="1801" width="16.85546875" style="74" customWidth="1"/>
    <col min="1802" max="1802" width="9.140625" style="74"/>
    <col min="1803" max="1803" width="11.42578125" style="74" bestFit="1" customWidth="1"/>
    <col min="1804" max="2048" width="9.140625" style="74"/>
    <col min="2049" max="2049" width="6" style="74" customWidth="1"/>
    <col min="2050" max="2050" width="42.7109375" style="74" customWidth="1"/>
    <col min="2051" max="2051" width="8.85546875" style="74" customWidth="1"/>
    <col min="2052" max="2052" width="13.85546875" style="74" customWidth="1"/>
    <col min="2053" max="2053" width="13.7109375" style="74" customWidth="1"/>
    <col min="2054" max="2054" width="16.28515625" style="74" customWidth="1"/>
    <col min="2055" max="2055" width="35.28515625" style="74" customWidth="1"/>
    <col min="2056" max="2056" width="9.140625" style="74"/>
    <col min="2057" max="2057" width="16.85546875" style="74" customWidth="1"/>
    <col min="2058" max="2058" width="9.140625" style="74"/>
    <col min="2059" max="2059" width="11.42578125" style="74" bestFit="1" customWidth="1"/>
    <col min="2060" max="2304" width="9.140625" style="74"/>
    <col min="2305" max="2305" width="6" style="74" customWidth="1"/>
    <col min="2306" max="2306" width="42.7109375" style="74" customWidth="1"/>
    <col min="2307" max="2307" width="8.85546875" style="74" customWidth="1"/>
    <col min="2308" max="2308" width="13.85546875" style="74" customWidth="1"/>
    <col min="2309" max="2309" width="13.7109375" style="74" customWidth="1"/>
    <col min="2310" max="2310" width="16.28515625" style="74" customWidth="1"/>
    <col min="2311" max="2311" width="35.28515625" style="74" customWidth="1"/>
    <col min="2312" max="2312" width="9.140625" style="74"/>
    <col min="2313" max="2313" width="16.85546875" style="74" customWidth="1"/>
    <col min="2314" max="2314" width="9.140625" style="74"/>
    <col min="2315" max="2315" width="11.42578125" style="74" bestFit="1" customWidth="1"/>
    <col min="2316" max="2560" width="9.140625" style="74"/>
    <col min="2561" max="2561" width="6" style="74" customWidth="1"/>
    <col min="2562" max="2562" width="42.7109375" style="74" customWidth="1"/>
    <col min="2563" max="2563" width="8.85546875" style="74" customWidth="1"/>
    <col min="2564" max="2564" width="13.85546875" style="74" customWidth="1"/>
    <col min="2565" max="2565" width="13.7109375" style="74" customWidth="1"/>
    <col min="2566" max="2566" width="16.28515625" style="74" customWidth="1"/>
    <col min="2567" max="2567" width="35.28515625" style="74" customWidth="1"/>
    <col min="2568" max="2568" width="9.140625" style="74"/>
    <col min="2569" max="2569" width="16.85546875" style="74" customWidth="1"/>
    <col min="2570" max="2570" width="9.140625" style="74"/>
    <col min="2571" max="2571" width="11.42578125" style="74" bestFit="1" customWidth="1"/>
    <col min="2572" max="2816" width="9.140625" style="74"/>
    <col min="2817" max="2817" width="6" style="74" customWidth="1"/>
    <col min="2818" max="2818" width="42.7109375" style="74" customWidth="1"/>
    <col min="2819" max="2819" width="8.85546875" style="74" customWidth="1"/>
    <col min="2820" max="2820" width="13.85546875" style="74" customWidth="1"/>
    <col min="2821" max="2821" width="13.7109375" style="74" customWidth="1"/>
    <col min="2822" max="2822" width="16.28515625" style="74" customWidth="1"/>
    <col min="2823" max="2823" width="35.28515625" style="74" customWidth="1"/>
    <col min="2824" max="2824" width="9.140625" style="74"/>
    <col min="2825" max="2825" width="16.85546875" style="74" customWidth="1"/>
    <col min="2826" max="2826" width="9.140625" style="74"/>
    <col min="2827" max="2827" width="11.42578125" style="74" bestFit="1" customWidth="1"/>
    <col min="2828" max="3072" width="9.140625" style="74"/>
    <col min="3073" max="3073" width="6" style="74" customWidth="1"/>
    <col min="3074" max="3074" width="42.7109375" style="74" customWidth="1"/>
    <col min="3075" max="3075" width="8.85546875" style="74" customWidth="1"/>
    <col min="3076" max="3076" width="13.85546875" style="74" customWidth="1"/>
    <col min="3077" max="3077" width="13.7109375" style="74" customWidth="1"/>
    <col min="3078" max="3078" width="16.28515625" style="74" customWidth="1"/>
    <col min="3079" max="3079" width="35.28515625" style="74" customWidth="1"/>
    <col min="3080" max="3080" width="9.140625" style="74"/>
    <col min="3081" max="3081" width="16.85546875" style="74" customWidth="1"/>
    <col min="3082" max="3082" width="9.140625" style="74"/>
    <col min="3083" max="3083" width="11.42578125" style="74" bestFit="1" customWidth="1"/>
    <col min="3084" max="3328" width="9.140625" style="74"/>
    <col min="3329" max="3329" width="6" style="74" customWidth="1"/>
    <col min="3330" max="3330" width="42.7109375" style="74" customWidth="1"/>
    <col min="3331" max="3331" width="8.85546875" style="74" customWidth="1"/>
    <col min="3332" max="3332" width="13.85546875" style="74" customWidth="1"/>
    <col min="3333" max="3333" width="13.7109375" style="74" customWidth="1"/>
    <col min="3334" max="3334" width="16.28515625" style="74" customWidth="1"/>
    <col min="3335" max="3335" width="35.28515625" style="74" customWidth="1"/>
    <col min="3336" max="3336" width="9.140625" style="74"/>
    <col min="3337" max="3337" width="16.85546875" style="74" customWidth="1"/>
    <col min="3338" max="3338" width="9.140625" style="74"/>
    <col min="3339" max="3339" width="11.42578125" style="74" bestFit="1" customWidth="1"/>
    <col min="3340" max="3584" width="9.140625" style="74"/>
    <col min="3585" max="3585" width="6" style="74" customWidth="1"/>
    <col min="3586" max="3586" width="42.7109375" style="74" customWidth="1"/>
    <col min="3587" max="3587" width="8.85546875" style="74" customWidth="1"/>
    <col min="3588" max="3588" width="13.85546875" style="74" customWidth="1"/>
    <col min="3589" max="3589" width="13.7109375" style="74" customWidth="1"/>
    <col min="3590" max="3590" width="16.28515625" style="74" customWidth="1"/>
    <col min="3591" max="3591" width="35.28515625" style="74" customWidth="1"/>
    <col min="3592" max="3592" width="9.140625" style="74"/>
    <col min="3593" max="3593" width="16.85546875" style="74" customWidth="1"/>
    <col min="3594" max="3594" width="9.140625" style="74"/>
    <col min="3595" max="3595" width="11.42578125" style="74" bestFit="1" customWidth="1"/>
    <col min="3596" max="3840" width="9.140625" style="74"/>
    <col min="3841" max="3841" width="6" style="74" customWidth="1"/>
    <col min="3842" max="3842" width="42.7109375" style="74" customWidth="1"/>
    <col min="3843" max="3843" width="8.85546875" style="74" customWidth="1"/>
    <col min="3844" max="3844" width="13.85546875" style="74" customWidth="1"/>
    <col min="3845" max="3845" width="13.7109375" style="74" customWidth="1"/>
    <col min="3846" max="3846" width="16.28515625" style="74" customWidth="1"/>
    <col min="3847" max="3847" width="35.28515625" style="74" customWidth="1"/>
    <col min="3848" max="3848" width="9.140625" style="74"/>
    <col min="3849" max="3849" width="16.85546875" style="74" customWidth="1"/>
    <col min="3850" max="3850" width="9.140625" style="74"/>
    <col min="3851" max="3851" width="11.42578125" style="74" bestFit="1" customWidth="1"/>
    <col min="3852" max="4096" width="9.140625" style="74"/>
    <col min="4097" max="4097" width="6" style="74" customWidth="1"/>
    <col min="4098" max="4098" width="42.7109375" style="74" customWidth="1"/>
    <col min="4099" max="4099" width="8.85546875" style="74" customWidth="1"/>
    <col min="4100" max="4100" width="13.85546875" style="74" customWidth="1"/>
    <col min="4101" max="4101" width="13.7109375" style="74" customWidth="1"/>
    <col min="4102" max="4102" width="16.28515625" style="74" customWidth="1"/>
    <col min="4103" max="4103" width="35.28515625" style="74" customWidth="1"/>
    <col min="4104" max="4104" width="9.140625" style="74"/>
    <col min="4105" max="4105" width="16.85546875" style="74" customWidth="1"/>
    <col min="4106" max="4106" width="9.140625" style="74"/>
    <col min="4107" max="4107" width="11.42578125" style="74" bestFit="1" customWidth="1"/>
    <col min="4108" max="4352" width="9.140625" style="74"/>
    <col min="4353" max="4353" width="6" style="74" customWidth="1"/>
    <col min="4354" max="4354" width="42.7109375" style="74" customWidth="1"/>
    <col min="4355" max="4355" width="8.85546875" style="74" customWidth="1"/>
    <col min="4356" max="4356" width="13.85546875" style="74" customWidth="1"/>
    <col min="4357" max="4357" width="13.7109375" style="74" customWidth="1"/>
    <col min="4358" max="4358" width="16.28515625" style="74" customWidth="1"/>
    <col min="4359" max="4359" width="35.28515625" style="74" customWidth="1"/>
    <col min="4360" max="4360" width="9.140625" style="74"/>
    <col min="4361" max="4361" width="16.85546875" style="74" customWidth="1"/>
    <col min="4362" max="4362" width="9.140625" style="74"/>
    <col min="4363" max="4363" width="11.42578125" style="74" bestFit="1" customWidth="1"/>
    <col min="4364" max="4608" width="9.140625" style="74"/>
    <col min="4609" max="4609" width="6" style="74" customWidth="1"/>
    <col min="4610" max="4610" width="42.7109375" style="74" customWidth="1"/>
    <col min="4611" max="4611" width="8.85546875" style="74" customWidth="1"/>
    <col min="4612" max="4612" width="13.85546875" style="74" customWidth="1"/>
    <col min="4613" max="4613" width="13.7109375" style="74" customWidth="1"/>
    <col min="4614" max="4614" width="16.28515625" style="74" customWidth="1"/>
    <col min="4615" max="4615" width="35.28515625" style="74" customWidth="1"/>
    <col min="4616" max="4616" width="9.140625" style="74"/>
    <col min="4617" max="4617" width="16.85546875" style="74" customWidth="1"/>
    <col min="4618" max="4618" width="9.140625" style="74"/>
    <col min="4619" max="4619" width="11.42578125" style="74" bestFit="1" customWidth="1"/>
    <col min="4620" max="4864" width="9.140625" style="74"/>
    <col min="4865" max="4865" width="6" style="74" customWidth="1"/>
    <col min="4866" max="4866" width="42.7109375" style="74" customWidth="1"/>
    <col min="4867" max="4867" width="8.85546875" style="74" customWidth="1"/>
    <col min="4868" max="4868" width="13.85546875" style="74" customWidth="1"/>
    <col min="4869" max="4869" width="13.7109375" style="74" customWidth="1"/>
    <col min="4870" max="4870" width="16.28515625" style="74" customWidth="1"/>
    <col min="4871" max="4871" width="35.28515625" style="74" customWidth="1"/>
    <col min="4872" max="4872" width="9.140625" style="74"/>
    <col min="4873" max="4873" width="16.85546875" style="74" customWidth="1"/>
    <col min="4874" max="4874" width="9.140625" style="74"/>
    <col min="4875" max="4875" width="11.42578125" style="74" bestFit="1" customWidth="1"/>
    <col min="4876" max="5120" width="9.140625" style="74"/>
    <col min="5121" max="5121" width="6" style="74" customWidth="1"/>
    <col min="5122" max="5122" width="42.7109375" style="74" customWidth="1"/>
    <col min="5123" max="5123" width="8.85546875" style="74" customWidth="1"/>
    <col min="5124" max="5124" width="13.85546875" style="74" customWidth="1"/>
    <col min="5125" max="5125" width="13.7109375" style="74" customWidth="1"/>
    <col min="5126" max="5126" width="16.28515625" style="74" customWidth="1"/>
    <col min="5127" max="5127" width="35.28515625" style="74" customWidth="1"/>
    <col min="5128" max="5128" width="9.140625" style="74"/>
    <col min="5129" max="5129" width="16.85546875" style="74" customWidth="1"/>
    <col min="5130" max="5130" width="9.140625" style="74"/>
    <col min="5131" max="5131" width="11.42578125" style="74" bestFit="1" customWidth="1"/>
    <col min="5132" max="5376" width="9.140625" style="74"/>
    <col min="5377" max="5377" width="6" style="74" customWidth="1"/>
    <col min="5378" max="5378" width="42.7109375" style="74" customWidth="1"/>
    <col min="5379" max="5379" width="8.85546875" style="74" customWidth="1"/>
    <col min="5380" max="5380" width="13.85546875" style="74" customWidth="1"/>
    <col min="5381" max="5381" width="13.7109375" style="74" customWidth="1"/>
    <col min="5382" max="5382" width="16.28515625" style="74" customWidth="1"/>
    <col min="5383" max="5383" width="35.28515625" style="74" customWidth="1"/>
    <col min="5384" max="5384" width="9.140625" style="74"/>
    <col min="5385" max="5385" width="16.85546875" style="74" customWidth="1"/>
    <col min="5386" max="5386" width="9.140625" style="74"/>
    <col min="5387" max="5387" width="11.42578125" style="74" bestFit="1" customWidth="1"/>
    <col min="5388" max="5632" width="9.140625" style="74"/>
    <col min="5633" max="5633" width="6" style="74" customWidth="1"/>
    <col min="5634" max="5634" width="42.7109375" style="74" customWidth="1"/>
    <col min="5635" max="5635" width="8.85546875" style="74" customWidth="1"/>
    <col min="5636" max="5636" width="13.85546875" style="74" customWidth="1"/>
    <col min="5637" max="5637" width="13.7109375" style="74" customWidth="1"/>
    <col min="5638" max="5638" width="16.28515625" style="74" customWidth="1"/>
    <col min="5639" max="5639" width="35.28515625" style="74" customWidth="1"/>
    <col min="5640" max="5640" width="9.140625" style="74"/>
    <col min="5641" max="5641" width="16.85546875" style="74" customWidth="1"/>
    <col min="5642" max="5642" width="9.140625" style="74"/>
    <col min="5643" max="5643" width="11.42578125" style="74" bestFit="1" customWidth="1"/>
    <col min="5644" max="5888" width="9.140625" style="74"/>
    <col min="5889" max="5889" width="6" style="74" customWidth="1"/>
    <col min="5890" max="5890" width="42.7109375" style="74" customWidth="1"/>
    <col min="5891" max="5891" width="8.85546875" style="74" customWidth="1"/>
    <col min="5892" max="5892" width="13.85546875" style="74" customWidth="1"/>
    <col min="5893" max="5893" width="13.7109375" style="74" customWidth="1"/>
    <col min="5894" max="5894" width="16.28515625" style="74" customWidth="1"/>
    <col min="5895" max="5895" width="35.28515625" style="74" customWidth="1"/>
    <col min="5896" max="5896" width="9.140625" style="74"/>
    <col min="5897" max="5897" width="16.85546875" style="74" customWidth="1"/>
    <col min="5898" max="5898" width="9.140625" style="74"/>
    <col min="5899" max="5899" width="11.42578125" style="74" bestFit="1" customWidth="1"/>
    <col min="5900" max="6144" width="9.140625" style="74"/>
    <col min="6145" max="6145" width="6" style="74" customWidth="1"/>
    <col min="6146" max="6146" width="42.7109375" style="74" customWidth="1"/>
    <col min="6147" max="6147" width="8.85546875" style="74" customWidth="1"/>
    <col min="6148" max="6148" width="13.85546875" style="74" customWidth="1"/>
    <col min="6149" max="6149" width="13.7109375" style="74" customWidth="1"/>
    <col min="6150" max="6150" width="16.28515625" style="74" customWidth="1"/>
    <col min="6151" max="6151" width="35.28515625" style="74" customWidth="1"/>
    <col min="6152" max="6152" width="9.140625" style="74"/>
    <col min="6153" max="6153" width="16.85546875" style="74" customWidth="1"/>
    <col min="6154" max="6154" width="9.140625" style="74"/>
    <col min="6155" max="6155" width="11.42578125" style="74" bestFit="1" customWidth="1"/>
    <col min="6156" max="6400" width="9.140625" style="74"/>
    <col min="6401" max="6401" width="6" style="74" customWidth="1"/>
    <col min="6402" max="6402" width="42.7109375" style="74" customWidth="1"/>
    <col min="6403" max="6403" width="8.85546875" style="74" customWidth="1"/>
    <col min="6404" max="6404" width="13.85546875" style="74" customWidth="1"/>
    <col min="6405" max="6405" width="13.7109375" style="74" customWidth="1"/>
    <col min="6406" max="6406" width="16.28515625" style="74" customWidth="1"/>
    <col min="6407" max="6407" width="35.28515625" style="74" customWidth="1"/>
    <col min="6408" max="6408" width="9.140625" style="74"/>
    <col min="6409" max="6409" width="16.85546875" style="74" customWidth="1"/>
    <col min="6410" max="6410" width="9.140625" style="74"/>
    <col min="6411" max="6411" width="11.42578125" style="74" bestFit="1" customWidth="1"/>
    <col min="6412" max="6656" width="9.140625" style="74"/>
    <col min="6657" max="6657" width="6" style="74" customWidth="1"/>
    <col min="6658" max="6658" width="42.7109375" style="74" customWidth="1"/>
    <col min="6659" max="6659" width="8.85546875" style="74" customWidth="1"/>
    <col min="6660" max="6660" width="13.85546875" style="74" customWidth="1"/>
    <col min="6661" max="6661" width="13.7109375" style="74" customWidth="1"/>
    <col min="6662" max="6662" width="16.28515625" style="74" customWidth="1"/>
    <col min="6663" max="6663" width="35.28515625" style="74" customWidth="1"/>
    <col min="6664" max="6664" width="9.140625" style="74"/>
    <col min="6665" max="6665" width="16.85546875" style="74" customWidth="1"/>
    <col min="6666" max="6666" width="9.140625" style="74"/>
    <col min="6667" max="6667" width="11.42578125" style="74" bestFit="1" customWidth="1"/>
    <col min="6668" max="6912" width="9.140625" style="74"/>
    <col min="6913" max="6913" width="6" style="74" customWidth="1"/>
    <col min="6914" max="6914" width="42.7109375" style="74" customWidth="1"/>
    <col min="6915" max="6915" width="8.85546875" style="74" customWidth="1"/>
    <col min="6916" max="6916" width="13.85546875" style="74" customWidth="1"/>
    <col min="6917" max="6917" width="13.7109375" style="74" customWidth="1"/>
    <col min="6918" max="6918" width="16.28515625" style="74" customWidth="1"/>
    <col min="6919" max="6919" width="35.28515625" style="74" customWidth="1"/>
    <col min="6920" max="6920" width="9.140625" style="74"/>
    <col min="6921" max="6921" width="16.85546875" style="74" customWidth="1"/>
    <col min="6922" max="6922" width="9.140625" style="74"/>
    <col min="6923" max="6923" width="11.42578125" style="74" bestFit="1" customWidth="1"/>
    <col min="6924" max="7168" width="9.140625" style="74"/>
    <col min="7169" max="7169" width="6" style="74" customWidth="1"/>
    <col min="7170" max="7170" width="42.7109375" style="74" customWidth="1"/>
    <col min="7171" max="7171" width="8.85546875" style="74" customWidth="1"/>
    <col min="7172" max="7172" width="13.85546875" style="74" customWidth="1"/>
    <col min="7173" max="7173" width="13.7109375" style="74" customWidth="1"/>
    <col min="7174" max="7174" width="16.28515625" style="74" customWidth="1"/>
    <col min="7175" max="7175" width="35.28515625" style="74" customWidth="1"/>
    <col min="7176" max="7176" width="9.140625" style="74"/>
    <col min="7177" max="7177" width="16.85546875" style="74" customWidth="1"/>
    <col min="7178" max="7178" width="9.140625" style="74"/>
    <col min="7179" max="7179" width="11.42578125" style="74" bestFit="1" customWidth="1"/>
    <col min="7180" max="7424" width="9.140625" style="74"/>
    <col min="7425" max="7425" width="6" style="74" customWidth="1"/>
    <col min="7426" max="7426" width="42.7109375" style="74" customWidth="1"/>
    <col min="7427" max="7427" width="8.85546875" style="74" customWidth="1"/>
    <col min="7428" max="7428" width="13.85546875" style="74" customWidth="1"/>
    <col min="7429" max="7429" width="13.7109375" style="74" customWidth="1"/>
    <col min="7430" max="7430" width="16.28515625" style="74" customWidth="1"/>
    <col min="7431" max="7431" width="35.28515625" style="74" customWidth="1"/>
    <col min="7432" max="7432" width="9.140625" style="74"/>
    <col min="7433" max="7433" width="16.85546875" style="74" customWidth="1"/>
    <col min="7434" max="7434" width="9.140625" style="74"/>
    <col min="7435" max="7435" width="11.42578125" style="74" bestFit="1" customWidth="1"/>
    <col min="7436" max="7680" width="9.140625" style="74"/>
    <col min="7681" max="7681" width="6" style="74" customWidth="1"/>
    <col min="7682" max="7682" width="42.7109375" style="74" customWidth="1"/>
    <col min="7683" max="7683" width="8.85546875" style="74" customWidth="1"/>
    <col min="7684" max="7684" width="13.85546875" style="74" customWidth="1"/>
    <col min="7685" max="7685" width="13.7109375" style="74" customWidth="1"/>
    <col min="7686" max="7686" width="16.28515625" style="74" customWidth="1"/>
    <col min="7687" max="7687" width="35.28515625" style="74" customWidth="1"/>
    <col min="7688" max="7688" width="9.140625" style="74"/>
    <col min="7689" max="7689" width="16.85546875" style="74" customWidth="1"/>
    <col min="7690" max="7690" width="9.140625" style="74"/>
    <col min="7691" max="7691" width="11.42578125" style="74" bestFit="1" customWidth="1"/>
    <col min="7692" max="7936" width="9.140625" style="74"/>
    <col min="7937" max="7937" width="6" style="74" customWidth="1"/>
    <col min="7938" max="7938" width="42.7109375" style="74" customWidth="1"/>
    <col min="7939" max="7939" width="8.85546875" style="74" customWidth="1"/>
    <col min="7940" max="7940" width="13.85546875" style="74" customWidth="1"/>
    <col min="7941" max="7941" width="13.7109375" style="74" customWidth="1"/>
    <col min="7942" max="7942" width="16.28515625" style="74" customWidth="1"/>
    <col min="7943" max="7943" width="35.28515625" style="74" customWidth="1"/>
    <col min="7944" max="7944" width="9.140625" style="74"/>
    <col min="7945" max="7945" width="16.85546875" style="74" customWidth="1"/>
    <col min="7946" max="7946" width="9.140625" style="74"/>
    <col min="7947" max="7947" width="11.42578125" style="74" bestFit="1" customWidth="1"/>
    <col min="7948" max="8192" width="9.140625" style="74"/>
    <col min="8193" max="8193" width="6" style="74" customWidth="1"/>
    <col min="8194" max="8194" width="42.7109375" style="74" customWidth="1"/>
    <col min="8195" max="8195" width="8.85546875" style="74" customWidth="1"/>
    <col min="8196" max="8196" width="13.85546875" style="74" customWidth="1"/>
    <col min="8197" max="8197" width="13.7109375" style="74" customWidth="1"/>
    <col min="8198" max="8198" width="16.28515625" style="74" customWidth="1"/>
    <col min="8199" max="8199" width="35.28515625" style="74" customWidth="1"/>
    <col min="8200" max="8200" width="9.140625" style="74"/>
    <col min="8201" max="8201" width="16.85546875" style="74" customWidth="1"/>
    <col min="8202" max="8202" width="9.140625" style="74"/>
    <col min="8203" max="8203" width="11.42578125" style="74" bestFit="1" customWidth="1"/>
    <col min="8204" max="8448" width="9.140625" style="74"/>
    <col min="8449" max="8449" width="6" style="74" customWidth="1"/>
    <col min="8450" max="8450" width="42.7109375" style="74" customWidth="1"/>
    <col min="8451" max="8451" width="8.85546875" style="74" customWidth="1"/>
    <col min="8452" max="8452" width="13.85546875" style="74" customWidth="1"/>
    <col min="8453" max="8453" width="13.7109375" style="74" customWidth="1"/>
    <col min="8454" max="8454" width="16.28515625" style="74" customWidth="1"/>
    <col min="8455" max="8455" width="35.28515625" style="74" customWidth="1"/>
    <col min="8456" max="8456" width="9.140625" style="74"/>
    <col min="8457" max="8457" width="16.85546875" style="74" customWidth="1"/>
    <col min="8458" max="8458" width="9.140625" style="74"/>
    <col min="8459" max="8459" width="11.42578125" style="74" bestFit="1" customWidth="1"/>
    <col min="8460" max="8704" width="9.140625" style="74"/>
    <col min="8705" max="8705" width="6" style="74" customWidth="1"/>
    <col min="8706" max="8706" width="42.7109375" style="74" customWidth="1"/>
    <col min="8707" max="8707" width="8.85546875" style="74" customWidth="1"/>
    <col min="8708" max="8708" width="13.85546875" style="74" customWidth="1"/>
    <col min="8709" max="8709" width="13.7109375" style="74" customWidth="1"/>
    <col min="8710" max="8710" width="16.28515625" style="74" customWidth="1"/>
    <col min="8711" max="8711" width="35.28515625" style="74" customWidth="1"/>
    <col min="8712" max="8712" width="9.140625" style="74"/>
    <col min="8713" max="8713" width="16.85546875" style="74" customWidth="1"/>
    <col min="8714" max="8714" width="9.140625" style="74"/>
    <col min="8715" max="8715" width="11.42578125" style="74" bestFit="1" customWidth="1"/>
    <col min="8716" max="8960" width="9.140625" style="74"/>
    <col min="8961" max="8961" width="6" style="74" customWidth="1"/>
    <col min="8962" max="8962" width="42.7109375" style="74" customWidth="1"/>
    <col min="8963" max="8963" width="8.85546875" style="74" customWidth="1"/>
    <col min="8964" max="8964" width="13.85546875" style="74" customWidth="1"/>
    <col min="8965" max="8965" width="13.7109375" style="74" customWidth="1"/>
    <col min="8966" max="8966" width="16.28515625" style="74" customWidth="1"/>
    <col min="8967" max="8967" width="35.28515625" style="74" customWidth="1"/>
    <col min="8968" max="8968" width="9.140625" style="74"/>
    <col min="8969" max="8969" width="16.85546875" style="74" customWidth="1"/>
    <col min="8970" max="8970" width="9.140625" style="74"/>
    <col min="8971" max="8971" width="11.42578125" style="74" bestFit="1" customWidth="1"/>
    <col min="8972" max="9216" width="9.140625" style="74"/>
    <col min="9217" max="9217" width="6" style="74" customWidth="1"/>
    <col min="9218" max="9218" width="42.7109375" style="74" customWidth="1"/>
    <col min="9219" max="9219" width="8.85546875" style="74" customWidth="1"/>
    <col min="9220" max="9220" width="13.85546875" style="74" customWidth="1"/>
    <col min="9221" max="9221" width="13.7109375" style="74" customWidth="1"/>
    <col min="9222" max="9222" width="16.28515625" style="74" customWidth="1"/>
    <col min="9223" max="9223" width="35.28515625" style="74" customWidth="1"/>
    <col min="9224" max="9224" width="9.140625" style="74"/>
    <col min="9225" max="9225" width="16.85546875" style="74" customWidth="1"/>
    <col min="9226" max="9226" width="9.140625" style="74"/>
    <col min="9227" max="9227" width="11.42578125" style="74" bestFit="1" customWidth="1"/>
    <col min="9228" max="9472" width="9.140625" style="74"/>
    <col min="9473" max="9473" width="6" style="74" customWidth="1"/>
    <col min="9474" max="9474" width="42.7109375" style="74" customWidth="1"/>
    <col min="9475" max="9475" width="8.85546875" style="74" customWidth="1"/>
    <col min="9476" max="9476" width="13.85546875" style="74" customWidth="1"/>
    <col min="9477" max="9477" width="13.7109375" style="74" customWidth="1"/>
    <col min="9478" max="9478" width="16.28515625" style="74" customWidth="1"/>
    <col min="9479" max="9479" width="35.28515625" style="74" customWidth="1"/>
    <col min="9480" max="9480" width="9.140625" style="74"/>
    <col min="9481" max="9481" width="16.85546875" style="74" customWidth="1"/>
    <col min="9482" max="9482" width="9.140625" style="74"/>
    <col min="9483" max="9483" width="11.42578125" style="74" bestFit="1" customWidth="1"/>
    <col min="9484" max="9728" width="9.140625" style="74"/>
    <col min="9729" max="9729" width="6" style="74" customWidth="1"/>
    <col min="9730" max="9730" width="42.7109375" style="74" customWidth="1"/>
    <col min="9731" max="9731" width="8.85546875" style="74" customWidth="1"/>
    <col min="9732" max="9732" width="13.85546875" style="74" customWidth="1"/>
    <col min="9733" max="9733" width="13.7109375" style="74" customWidth="1"/>
    <col min="9734" max="9734" width="16.28515625" style="74" customWidth="1"/>
    <col min="9735" max="9735" width="35.28515625" style="74" customWidth="1"/>
    <col min="9736" max="9736" width="9.140625" style="74"/>
    <col min="9737" max="9737" width="16.85546875" style="74" customWidth="1"/>
    <col min="9738" max="9738" width="9.140625" style="74"/>
    <col min="9739" max="9739" width="11.42578125" style="74" bestFit="1" customWidth="1"/>
    <col min="9740" max="9984" width="9.140625" style="74"/>
    <col min="9985" max="9985" width="6" style="74" customWidth="1"/>
    <col min="9986" max="9986" width="42.7109375" style="74" customWidth="1"/>
    <col min="9987" max="9987" width="8.85546875" style="74" customWidth="1"/>
    <col min="9988" max="9988" width="13.85546875" style="74" customWidth="1"/>
    <col min="9989" max="9989" width="13.7109375" style="74" customWidth="1"/>
    <col min="9990" max="9990" width="16.28515625" style="74" customWidth="1"/>
    <col min="9991" max="9991" width="35.28515625" style="74" customWidth="1"/>
    <col min="9992" max="9992" width="9.140625" style="74"/>
    <col min="9993" max="9993" width="16.85546875" style="74" customWidth="1"/>
    <col min="9994" max="9994" width="9.140625" style="74"/>
    <col min="9995" max="9995" width="11.42578125" style="74" bestFit="1" customWidth="1"/>
    <col min="9996" max="10240" width="9.140625" style="74"/>
    <col min="10241" max="10241" width="6" style="74" customWidth="1"/>
    <col min="10242" max="10242" width="42.7109375" style="74" customWidth="1"/>
    <col min="10243" max="10243" width="8.85546875" style="74" customWidth="1"/>
    <col min="10244" max="10244" width="13.85546875" style="74" customWidth="1"/>
    <col min="10245" max="10245" width="13.7109375" style="74" customWidth="1"/>
    <col min="10246" max="10246" width="16.28515625" style="74" customWidth="1"/>
    <col min="10247" max="10247" width="35.28515625" style="74" customWidth="1"/>
    <col min="10248" max="10248" width="9.140625" style="74"/>
    <col min="10249" max="10249" width="16.85546875" style="74" customWidth="1"/>
    <col min="10250" max="10250" width="9.140625" style="74"/>
    <col min="10251" max="10251" width="11.42578125" style="74" bestFit="1" customWidth="1"/>
    <col min="10252" max="10496" width="9.140625" style="74"/>
    <col min="10497" max="10497" width="6" style="74" customWidth="1"/>
    <col min="10498" max="10498" width="42.7109375" style="74" customWidth="1"/>
    <col min="10499" max="10499" width="8.85546875" style="74" customWidth="1"/>
    <col min="10500" max="10500" width="13.85546875" style="74" customWidth="1"/>
    <col min="10501" max="10501" width="13.7109375" style="74" customWidth="1"/>
    <col min="10502" max="10502" width="16.28515625" style="74" customWidth="1"/>
    <col min="10503" max="10503" width="35.28515625" style="74" customWidth="1"/>
    <col min="10504" max="10504" width="9.140625" style="74"/>
    <col min="10505" max="10505" width="16.85546875" style="74" customWidth="1"/>
    <col min="10506" max="10506" width="9.140625" style="74"/>
    <col min="10507" max="10507" width="11.42578125" style="74" bestFit="1" customWidth="1"/>
    <col min="10508" max="10752" width="9.140625" style="74"/>
    <col min="10753" max="10753" width="6" style="74" customWidth="1"/>
    <col min="10754" max="10754" width="42.7109375" style="74" customWidth="1"/>
    <col min="10755" max="10755" width="8.85546875" style="74" customWidth="1"/>
    <col min="10756" max="10756" width="13.85546875" style="74" customWidth="1"/>
    <col min="10757" max="10757" width="13.7109375" style="74" customWidth="1"/>
    <col min="10758" max="10758" width="16.28515625" style="74" customWidth="1"/>
    <col min="10759" max="10759" width="35.28515625" style="74" customWidth="1"/>
    <col min="10760" max="10760" width="9.140625" style="74"/>
    <col min="10761" max="10761" width="16.85546875" style="74" customWidth="1"/>
    <col min="10762" max="10762" width="9.140625" style="74"/>
    <col min="10763" max="10763" width="11.42578125" style="74" bestFit="1" customWidth="1"/>
    <col min="10764" max="11008" width="9.140625" style="74"/>
    <col min="11009" max="11009" width="6" style="74" customWidth="1"/>
    <col min="11010" max="11010" width="42.7109375" style="74" customWidth="1"/>
    <col min="11011" max="11011" width="8.85546875" style="74" customWidth="1"/>
    <col min="11012" max="11012" width="13.85546875" style="74" customWidth="1"/>
    <col min="11013" max="11013" width="13.7109375" style="74" customWidth="1"/>
    <col min="11014" max="11014" width="16.28515625" style="74" customWidth="1"/>
    <col min="11015" max="11015" width="35.28515625" style="74" customWidth="1"/>
    <col min="11016" max="11016" width="9.140625" style="74"/>
    <col min="11017" max="11017" width="16.85546875" style="74" customWidth="1"/>
    <col min="11018" max="11018" width="9.140625" style="74"/>
    <col min="11019" max="11019" width="11.42578125" style="74" bestFit="1" customWidth="1"/>
    <col min="11020" max="11264" width="9.140625" style="74"/>
    <col min="11265" max="11265" width="6" style="74" customWidth="1"/>
    <col min="11266" max="11266" width="42.7109375" style="74" customWidth="1"/>
    <col min="11267" max="11267" width="8.85546875" style="74" customWidth="1"/>
    <col min="11268" max="11268" width="13.85546875" style="74" customWidth="1"/>
    <col min="11269" max="11269" width="13.7109375" style="74" customWidth="1"/>
    <col min="11270" max="11270" width="16.28515625" style="74" customWidth="1"/>
    <col min="11271" max="11271" width="35.28515625" style="74" customWidth="1"/>
    <col min="11272" max="11272" width="9.140625" style="74"/>
    <col min="11273" max="11273" width="16.85546875" style="74" customWidth="1"/>
    <col min="11274" max="11274" width="9.140625" style="74"/>
    <col min="11275" max="11275" width="11.42578125" style="74" bestFit="1" customWidth="1"/>
    <col min="11276" max="11520" width="9.140625" style="74"/>
    <col min="11521" max="11521" width="6" style="74" customWidth="1"/>
    <col min="11522" max="11522" width="42.7109375" style="74" customWidth="1"/>
    <col min="11523" max="11523" width="8.85546875" style="74" customWidth="1"/>
    <col min="11524" max="11524" width="13.85546875" style="74" customWidth="1"/>
    <col min="11525" max="11525" width="13.7109375" style="74" customWidth="1"/>
    <col min="11526" max="11526" width="16.28515625" style="74" customWidth="1"/>
    <col min="11527" max="11527" width="35.28515625" style="74" customWidth="1"/>
    <col min="11528" max="11528" width="9.140625" style="74"/>
    <col min="11529" max="11529" width="16.85546875" style="74" customWidth="1"/>
    <col min="11530" max="11530" width="9.140625" style="74"/>
    <col min="11531" max="11531" width="11.42578125" style="74" bestFit="1" customWidth="1"/>
    <col min="11532" max="11776" width="9.140625" style="74"/>
    <col min="11777" max="11777" width="6" style="74" customWidth="1"/>
    <col min="11778" max="11778" width="42.7109375" style="74" customWidth="1"/>
    <col min="11779" max="11779" width="8.85546875" style="74" customWidth="1"/>
    <col min="11780" max="11780" width="13.85546875" style="74" customWidth="1"/>
    <col min="11781" max="11781" width="13.7109375" style="74" customWidth="1"/>
    <col min="11782" max="11782" width="16.28515625" style="74" customWidth="1"/>
    <col min="11783" max="11783" width="35.28515625" style="74" customWidth="1"/>
    <col min="11784" max="11784" width="9.140625" style="74"/>
    <col min="11785" max="11785" width="16.85546875" style="74" customWidth="1"/>
    <col min="11786" max="11786" width="9.140625" style="74"/>
    <col min="11787" max="11787" width="11.42578125" style="74" bestFit="1" customWidth="1"/>
    <col min="11788" max="12032" width="9.140625" style="74"/>
    <col min="12033" max="12033" width="6" style="74" customWidth="1"/>
    <col min="12034" max="12034" width="42.7109375" style="74" customWidth="1"/>
    <col min="12035" max="12035" width="8.85546875" style="74" customWidth="1"/>
    <col min="12036" max="12036" width="13.85546875" style="74" customWidth="1"/>
    <col min="12037" max="12037" width="13.7109375" style="74" customWidth="1"/>
    <col min="12038" max="12038" width="16.28515625" style="74" customWidth="1"/>
    <col min="12039" max="12039" width="35.28515625" style="74" customWidth="1"/>
    <col min="12040" max="12040" width="9.140625" style="74"/>
    <col min="12041" max="12041" width="16.85546875" style="74" customWidth="1"/>
    <col min="12042" max="12042" width="9.140625" style="74"/>
    <col min="12043" max="12043" width="11.42578125" style="74" bestFit="1" customWidth="1"/>
    <col min="12044" max="12288" width="9.140625" style="74"/>
    <col min="12289" max="12289" width="6" style="74" customWidth="1"/>
    <col min="12290" max="12290" width="42.7109375" style="74" customWidth="1"/>
    <col min="12291" max="12291" width="8.85546875" style="74" customWidth="1"/>
    <col min="12292" max="12292" width="13.85546875" style="74" customWidth="1"/>
    <col min="12293" max="12293" width="13.7109375" style="74" customWidth="1"/>
    <col min="12294" max="12294" width="16.28515625" style="74" customWidth="1"/>
    <col min="12295" max="12295" width="35.28515625" style="74" customWidth="1"/>
    <col min="12296" max="12296" width="9.140625" style="74"/>
    <col min="12297" max="12297" width="16.85546875" style="74" customWidth="1"/>
    <col min="12298" max="12298" width="9.140625" style="74"/>
    <col min="12299" max="12299" width="11.42578125" style="74" bestFit="1" customWidth="1"/>
    <col min="12300" max="12544" width="9.140625" style="74"/>
    <col min="12545" max="12545" width="6" style="74" customWidth="1"/>
    <col min="12546" max="12546" width="42.7109375" style="74" customWidth="1"/>
    <col min="12547" max="12547" width="8.85546875" style="74" customWidth="1"/>
    <col min="12548" max="12548" width="13.85546875" style="74" customWidth="1"/>
    <col min="12549" max="12549" width="13.7109375" style="74" customWidth="1"/>
    <col min="12550" max="12550" width="16.28515625" style="74" customWidth="1"/>
    <col min="12551" max="12551" width="35.28515625" style="74" customWidth="1"/>
    <col min="12552" max="12552" width="9.140625" style="74"/>
    <col min="12553" max="12553" width="16.85546875" style="74" customWidth="1"/>
    <col min="12554" max="12554" width="9.140625" style="74"/>
    <col min="12555" max="12555" width="11.42578125" style="74" bestFit="1" customWidth="1"/>
    <col min="12556" max="12800" width="9.140625" style="74"/>
    <col min="12801" max="12801" width="6" style="74" customWidth="1"/>
    <col min="12802" max="12802" width="42.7109375" style="74" customWidth="1"/>
    <col min="12803" max="12803" width="8.85546875" style="74" customWidth="1"/>
    <col min="12804" max="12804" width="13.85546875" style="74" customWidth="1"/>
    <col min="12805" max="12805" width="13.7109375" style="74" customWidth="1"/>
    <col min="12806" max="12806" width="16.28515625" style="74" customWidth="1"/>
    <col min="12807" max="12807" width="35.28515625" style="74" customWidth="1"/>
    <col min="12808" max="12808" width="9.140625" style="74"/>
    <col min="12809" max="12809" width="16.85546875" style="74" customWidth="1"/>
    <col min="12810" max="12810" width="9.140625" style="74"/>
    <col min="12811" max="12811" width="11.42578125" style="74" bestFit="1" customWidth="1"/>
    <col min="12812" max="13056" width="9.140625" style="74"/>
    <col min="13057" max="13057" width="6" style="74" customWidth="1"/>
    <col min="13058" max="13058" width="42.7109375" style="74" customWidth="1"/>
    <col min="13059" max="13059" width="8.85546875" style="74" customWidth="1"/>
    <col min="13060" max="13060" width="13.85546875" style="74" customWidth="1"/>
    <col min="13061" max="13061" width="13.7109375" style="74" customWidth="1"/>
    <col min="13062" max="13062" width="16.28515625" style="74" customWidth="1"/>
    <col min="13063" max="13063" width="35.28515625" style="74" customWidth="1"/>
    <col min="13064" max="13064" width="9.140625" style="74"/>
    <col min="13065" max="13065" width="16.85546875" style="74" customWidth="1"/>
    <col min="13066" max="13066" width="9.140625" style="74"/>
    <col min="13067" max="13067" width="11.42578125" style="74" bestFit="1" customWidth="1"/>
    <col min="13068" max="13312" width="9.140625" style="74"/>
    <col min="13313" max="13313" width="6" style="74" customWidth="1"/>
    <col min="13314" max="13314" width="42.7109375" style="74" customWidth="1"/>
    <col min="13315" max="13315" width="8.85546875" style="74" customWidth="1"/>
    <col min="13316" max="13316" width="13.85546875" style="74" customWidth="1"/>
    <col min="13317" max="13317" width="13.7109375" style="74" customWidth="1"/>
    <col min="13318" max="13318" width="16.28515625" style="74" customWidth="1"/>
    <col min="13319" max="13319" width="35.28515625" style="74" customWidth="1"/>
    <col min="13320" max="13320" width="9.140625" style="74"/>
    <col min="13321" max="13321" width="16.85546875" style="74" customWidth="1"/>
    <col min="13322" max="13322" width="9.140625" style="74"/>
    <col min="13323" max="13323" width="11.42578125" style="74" bestFit="1" customWidth="1"/>
    <col min="13324" max="13568" width="9.140625" style="74"/>
    <col min="13569" max="13569" width="6" style="74" customWidth="1"/>
    <col min="13570" max="13570" width="42.7109375" style="74" customWidth="1"/>
    <col min="13571" max="13571" width="8.85546875" style="74" customWidth="1"/>
    <col min="13572" max="13572" width="13.85546875" style="74" customWidth="1"/>
    <col min="13573" max="13573" width="13.7109375" style="74" customWidth="1"/>
    <col min="13574" max="13574" width="16.28515625" style="74" customWidth="1"/>
    <col min="13575" max="13575" width="35.28515625" style="74" customWidth="1"/>
    <col min="13576" max="13576" width="9.140625" style="74"/>
    <col min="13577" max="13577" width="16.85546875" style="74" customWidth="1"/>
    <col min="13578" max="13578" width="9.140625" style="74"/>
    <col min="13579" max="13579" width="11.42578125" style="74" bestFit="1" customWidth="1"/>
    <col min="13580" max="13824" width="9.140625" style="74"/>
    <col min="13825" max="13825" width="6" style="74" customWidth="1"/>
    <col min="13826" max="13826" width="42.7109375" style="74" customWidth="1"/>
    <col min="13827" max="13827" width="8.85546875" style="74" customWidth="1"/>
    <col min="13828" max="13828" width="13.85546875" style="74" customWidth="1"/>
    <col min="13829" max="13829" width="13.7109375" style="74" customWidth="1"/>
    <col min="13830" max="13830" width="16.28515625" style="74" customWidth="1"/>
    <col min="13831" max="13831" width="35.28515625" style="74" customWidth="1"/>
    <col min="13832" max="13832" width="9.140625" style="74"/>
    <col min="13833" max="13833" width="16.85546875" style="74" customWidth="1"/>
    <col min="13834" max="13834" width="9.140625" style="74"/>
    <col min="13835" max="13835" width="11.42578125" style="74" bestFit="1" customWidth="1"/>
    <col min="13836" max="14080" width="9.140625" style="74"/>
    <col min="14081" max="14081" width="6" style="74" customWidth="1"/>
    <col min="14082" max="14082" width="42.7109375" style="74" customWidth="1"/>
    <col min="14083" max="14083" width="8.85546875" style="74" customWidth="1"/>
    <col min="14084" max="14084" width="13.85546875" style="74" customWidth="1"/>
    <col min="14085" max="14085" width="13.7109375" style="74" customWidth="1"/>
    <col min="14086" max="14086" width="16.28515625" style="74" customWidth="1"/>
    <col min="14087" max="14087" width="35.28515625" style="74" customWidth="1"/>
    <col min="14088" max="14088" width="9.140625" style="74"/>
    <col min="14089" max="14089" width="16.85546875" style="74" customWidth="1"/>
    <col min="14090" max="14090" width="9.140625" style="74"/>
    <col min="14091" max="14091" width="11.42578125" style="74" bestFit="1" customWidth="1"/>
    <col min="14092" max="14336" width="9.140625" style="74"/>
    <col min="14337" max="14337" width="6" style="74" customWidth="1"/>
    <col min="14338" max="14338" width="42.7109375" style="74" customWidth="1"/>
    <col min="14339" max="14339" width="8.85546875" style="74" customWidth="1"/>
    <col min="14340" max="14340" width="13.85546875" style="74" customWidth="1"/>
    <col min="14341" max="14341" width="13.7109375" style="74" customWidth="1"/>
    <col min="14342" max="14342" width="16.28515625" style="74" customWidth="1"/>
    <col min="14343" max="14343" width="35.28515625" style="74" customWidth="1"/>
    <col min="14344" max="14344" width="9.140625" style="74"/>
    <col min="14345" max="14345" width="16.85546875" style="74" customWidth="1"/>
    <col min="14346" max="14346" width="9.140625" style="74"/>
    <col min="14347" max="14347" width="11.42578125" style="74" bestFit="1" customWidth="1"/>
    <col min="14348" max="14592" width="9.140625" style="74"/>
    <col min="14593" max="14593" width="6" style="74" customWidth="1"/>
    <col min="14594" max="14594" width="42.7109375" style="74" customWidth="1"/>
    <col min="14595" max="14595" width="8.85546875" style="74" customWidth="1"/>
    <col min="14596" max="14596" width="13.85546875" style="74" customWidth="1"/>
    <col min="14597" max="14597" width="13.7109375" style="74" customWidth="1"/>
    <col min="14598" max="14598" width="16.28515625" style="74" customWidth="1"/>
    <col min="14599" max="14599" width="35.28515625" style="74" customWidth="1"/>
    <col min="14600" max="14600" width="9.140625" style="74"/>
    <col min="14601" max="14601" width="16.85546875" style="74" customWidth="1"/>
    <col min="14602" max="14602" width="9.140625" style="74"/>
    <col min="14603" max="14603" width="11.42578125" style="74" bestFit="1" customWidth="1"/>
    <col min="14604" max="14848" width="9.140625" style="74"/>
    <col min="14849" max="14849" width="6" style="74" customWidth="1"/>
    <col min="14850" max="14850" width="42.7109375" style="74" customWidth="1"/>
    <col min="14851" max="14851" width="8.85546875" style="74" customWidth="1"/>
    <col min="14852" max="14852" width="13.85546875" style="74" customWidth="1"/>
    <col min="14853" max="14853" width="13.7109375" style="74" customWidth="1"/>
    <col min="14854" max="14854" width="16.28515625" style="74" customWidth="1"/>
    <col min="14855" max="14855" width="35.28515625" style="74" customWidth="1"/>
    <col min="14856" max="14856" width="9.140625" style="74"/>
    <col min="14857" max="14857" width="16.85546875" style="74" customWidth="1"/>
    <col min="14858" max="14858" width="9.140625" style="74"/>
    <col min="14859" max="14859" width="11.42578125" style="74" bestFit="1" customWidth="1"/>
    <col min="14860" max="15104" width="9.140625" style="74"/>
    <col min="15105" max="15105" width="6" style="74" customWidth="1"/>
    <col min="15106" max="15106" width="42.7109375" style="74" customWidth="1"/>
    <col min="15107" max="15107" width="8.85546875" style="74" customWidth="1"/>
    <col min="15108" max="15108" width="13.85546875" style="74" customWidth="1"/>
    <col min="15109" max="15109" width="13.7109375" style="74" customWidth="1"/>
    <col min="15110" max="15110" width="16.28515625" style="74" customWidth="1"/>
    <col min="15111" max="15111" width="35.28515625" style="74" customWidth="1"/>
    <col min="15112" max="15112" width="9.140625" style="74"/>
    <col min="15113" max="15113" width="16.85546875" style="74" customWidth="1"/>
    <col min="15114" max="15114" width="9.140625" style="74"/>
    <col min="15115" max="15115" width="11.42578125" style="74" bestFit="1" customWidth="1"/>
    <col min="15116" max="15360" width="9.140625" style="74"/>
    <col min="15361" max="15361" width="6" style="74" customWidth="1"/>
    <col min="15362" max="15362" width="42.7109375" style="74" customWidth="1"/>
    <col min="15363" max="15363" width="8.85546875" style="74" customWidth="1"/>
    <col min="15364" max="15364" width="13.85546875" style="74" customWidth="1"/>
    <col min="15365" max="15365" width="13.7109375" style="74" customWidth="1"/>
    <col min="15366" max="15366" width="16.28515625" style="74" customWidth="1"/>
    <col min="15367" max="15367" width="35.28515625" style="74" customWidth="1"/>
    <col min="15368" max="15368" width="9.140625" style="74"/>
    <col min="15369" max="15369" width="16.85546875" style="74" customWidth="1"/>
    <col min="15370" max="15370" width="9.140625" style="74"/>
    <col min="15371" max="15371" width="11.42578125" style="74" bestFit="1" customWidth="1"/>
    <col min="15372" max="15616" width="9.140625" style="74"/>
    <col min="15617" max="15617" width="6" style="74" customWidth="1"/>
    <col min="15618" max="15618" width="42.7109375" style="74" customWidth="1"/>
    <col min="15619" max="15619" width="8.85546875" style="74" customWidth="1"/>
    <col min="15620" max="15620" width="13.85546875" style="74" customWidth="1"/>
    <col min="15621" max="15621" width="13.7109375" style="74" customWidth="1"/>
    <col min="15622" max="15622" width="16.28515625" style="74" customWidth="1"/>
    <col min="15623" max="15623" width="35.28515625" style="74" customWidth="1"/>
    <col min="15624" max="15624" width="9.140625" style="74"/>
    <col min="15625" max="15625" width="16.85546875" style="74" customWidth="1"/>
    <col min="15626" max="15626" width="9.140625" style="74"/>
    <col min="15627" max="15627" width="11.42578125" style="74" bestFit="1" customWidth="1"/>
    <col min="15628" max="15872" width="9.140625" style="74"/>
    <col min="15873" max="15873" width="6" style="74" customWidth="1"/>
    <col min="15874" max="15874" width="42.7109375" style="74" customWidth="1"/>
    <col min="15875" max="15875" width="8.85546875" style="74" customWidth="1"/>
    <col min="15876" max="15876" width="13.85546875" style="74" customWidth="1"/>
    <col min="15877" max="15877" width="13.7109375" style="74" customWidth="1"/>
    <col min="15878" max="15878" width="16.28515625" style="74" customWidth="1"/>
    <col min="15879" max="15879" width="35.28515625" style="74" customWidth="1"/>
    <col min="15880" max="15880" width="9.140625" style="74"/>
    <col min="15881" max="15881" width="16.85546875" style="74" customWidth="1"/>
    <col min="15882" max="15882" width="9.140625" style="74"/>
    <col min="15883" max="15883" width="11.42578125" style="74" bestFit="1" customWidth="1"/>
    <col min="15884" max="16128" width="9.140625" style="74"/>
    <col min="16129" max="16129" width="6" style="74" customWidth="1"/>
    <col min="16130" max="16130" width="42.7109375" style="74" customWidth="1"/>
    <col min="16131" max="16131" width="8.85546875" style="74" customWidth="1"/>
    <col min="16132" max="16132" width="13.85546875" style="74" customWidth="1"/>
    <col min="16133" max="16133" width="13.7109375" style="74" customWidth="1"/>
    <col min="16134" max="16134" width="16.28515625" style="74" customWidth="1"/>
    <col min="16135" max="16135" width="35.28515625" style="74" customWidth="1"/>
    <col min="16136" max="16136" width="9.140625" style="74"/>
    <col min="16137" max="16137" width="16.85546875" style="74" customWidth="1"/>
    <col min="16138" max="16138" width="9.140625" style="74"/>
    <col min="16139" max="16139" width="11.42578125" style="74" bestFit="1" customWidth="1"/>
    <col min="16140" max="16384" width="9.140625" style="74"/>
  </cols>
  <sheetData>
    <row r="1" spans="1:11" s="1" customFormat="1" ht="16.5" customHeight="1">
      <c r="A1" s="609" t="s">
        <v>0</v>
      </c>
      <c r="B1" s="609"/>
      <c r="C1" s="609"/>
      <c r="D1" s="609"/>
      <c r="E1" s="609"/>
      <c r="F1" s="609"/>
    </row>
    <row r="2" spans="1:11" s="2" customFormat="1" ht="18" customHeight="1">
      <c r="A2" s="610" t="s">
        <v>1</v>
      </c>
      <c r="B2" s="610"/>
      <c r="C2" s="610"/>
      <c r="D2" s="610"/>
      <c r="E2" s="610"/>
      <c r="F2" s="610"/>
    </row>
    <row r="3" spans="1:11" s="1" customFormat="1" ht="13.5" hidden="1">
      <c r="A3" s="3"/>
      <c r="B3" s="4"/>
      <c r="C3" s="5"/>
      <c r="D3" s="4"/>
    </row>
    <row r="4" spans="1:11" s="7" customFormat="1" ht="12.75" customHeight="1">
      <c r="A4" s="6"/>
      <c r="B4" s="6"/>
      <c r="C4" s="6"/>
      <c r="F4" s="8" t="s">
        <v>2</v>
      </c>
    </row>
    <row r="5" spans="1:11" s="10" customFormat="1" ht="12.75" customHeight="1">
      <c r="A5" s="611" t="s">
        <v>3</v>
      </c>
      <c r="B5" s="611" t="s">
        <v>4</v>
      </c>
      <c r="C5" s="611" t="s">
        <v>5</v>
      </c>
      <c r="D5" s="611" t="s">
        <v>6</v>
      </c>
      <c r="E5" s="9" t="s">
        <v>7</v>
      </c>
      <c r="F5" s="9"/>
    </row>
    <row r="6" spans="1:11" s="10" customFormat="1" ht="57.75" customHeight="1">
      <c r="A6" s="612"/>
      <c r="B6" s="612"/>
      <c r="C6" s="612"/>
      <c r="D6" s="612"/>
      <c r="E6" s="439" t="s">
        <v>8</v>
      </c>
      <c r="F6" s="439" t="s">
        <v>9</v>
      </c>
      <c r="G6" s="12"/>
    </row>
    <row r="7" spans="1:11" s="15" customFormat="1" ht="14.25">
      <c r="A7" s="13" t="s">
        <v>10</v>
      </c>
      <c r="B7" s="439">
        <v>2</v>
      </c>
      <c r="C7" s="14">
        <v>3</v>
      </c>
      <c r="D7" s="14">
        <v>4</v>
      </c>
      <c r="E7" s="14">
        <v>5</v>
      </c>
      <c r="F7" s="439">
        <v>6</v>
      </c>
    </row>
    <row r="8" spans="1:11" s="21" customFormat="1" ht="32.25" customHeight="1">
      <c r="A8" s="16">
        <v>1000</v>
      </c>
      <c r="B8" s="17" t="s">
        <v>11</v>
      </c>
      <c r="C8" s="18"/>
      <c r="D8" s="23">
        <f>E8+F8-F124</f>
        <v>1875422.149</v>
      </c>
      <c r="E8" s="23">
        <f>E10+E53+E74</f>
        <v>1043963.3</v>
      </c>
      <c r="F8" s="23">
        <f>F53+F74</f>
        <v>931458.84899999993</v>
      </c>
      <c r="G8" s="20"/>
      <c r="I8" s="20"/>
    </row>
    <row r="9" spans="1:11" s="7" customFormat="1" ht="12.75" customHeight="1">
      <c r="A9" s="22"/>
      <c r="B9" s="22" t="s">
        <v>12</v>
      </c>
      <c r="C9" s="18"/>
      <c r="D9" s="23"/>
      <c r="E9" s="23"/>
      <c r="F9" s="23"/>
    </row>
    <row r="10" spans="1:11" s="7" customFormat="1" ht="15" customHeight="1">
      <c r="A10" s="24">
        <v>1100</v>
      </c>
      <c r="B10" s="25" t="s">
        <v>13</v>
      </c>
      <c r="C10" s="14">
        <v>7100</v>
      </c>
      <c r="D10" s="23">
        <f>E10</f>
        <v>180592.454</v>
      </c>
      <c r="E10" s="26">
        <f>E13+E18+E23+E43+E46</f>
        <v>180592.454</v>
      </c>
      <c r="F10" s="27" t="s">
        <v>14</v>
      </c>
    </row>
    <row r="11" spans="1:11" s="10" customFormat="1" ht="18.75" customHeight="1">
      <c r="A11" s="22"/>
      <c r="B11" s="28" t="s">
        <v>15</v>
      </c>
      <c r="C11" s="29"/>
      <c r="D11" s="23"/>
      <c r="E11" s="23"/>
      <c r="F11" s="30"/>
      <c r="G11" s="31"/>
    </row>
    <row r="12" spans="1:11" s="7" customFormat="1" ht="11.25" customHeight="1">
      <c r="A12" s="22"/>
      <c r="B12" s="28" t="s">
        <v>16</v>
      </c>
      <c r="C12" s="29"/>
      <c r="D12" s="23"/>
      <c r="E12" s="23"/>
      <c r="F12" s="30"/>
    </row>
    <row r="13" spans="1:11" s="10" customFormat="1" ht="14.25" customHeight="1">
      <c r="A13" s="24">
        <v>1110</v>
      </c>
      <c r="B13" s="32" t="s">
        <v>17</v>
      </c>
      <c r="C13" s="14">
        <v>7131</v>
      </c>
      <c r="D13" s="26">
        <f>E13</f>
        <v>52767.258000000002</v>
      </c>
      <c r="E13" s="26">
        <f>E15+E16+E17</f>
        <v>52767.258000000002</v>
      </c>
      <c r="F13" s="27" t="s">
        <v>14</v>
      </c>
    </row>
    <row r="14" spans="1:11" s="7" customFormat="1" ht="13.5" customHeight="1">
      <c r="A14" s="22"/>
      <c r="B14" s="28" t="s">
        <v>16</v>
      </c>
      <c r="C14" s="29"/>
      <c r="D14" s="23"/>
      <c r="E14" s="23"/>
      <c r="F14" s="30"/>
    </row>
    <row r="15" spans="1:11" s="7" customFormat="1" ht="30" customHeight="1">
      <c r="A15" s="33" t="s">
        <v>18</v>
      </c>
      <c r="B15" s="34" t="s">
        <v>19</v>
      </c>
      <c r="C15" s="35"/>
      <c r="D15" s="30">
        <f>E15</f>
        <v>0</v>
      </c>
      <c r="E15" s="36">
        <f>'[2]ekam erams bashx nor'!K11</f>
        <v>0</v>
      </c>
      <c r="F15" s="36" t="s">
        <v>14</v>
      </c>
      <c r="I15" s="37"/>
      <c r="K15" s="38"/>
    </row>
    <row r="16" spans="1:11" s="7" customFormat="1" ht="27.75" customHeight="1">
      <c r="A16" s="33" t="s">
        <v>20</v>
      </c>
      <c r="B16" s="34" t="s">
        <v>21</v>
      </c>
      <c r="C16" s="35"/>
      <c r="D16" s="30">
        <f>E16</f>
        <v>4000</v>
      </c>
      <c r="E16" s="36">
        <f>'[2]ekam erams bashx nor'!K12</f>
        <v>4000</v>
      </c>
      <c r="F16" s="36" t="s">
        <v>14</v>
      </c>
      <c r="I16" s="37"/>
    </row>
    <row r="17" spans="1:6" s="7" customFormat="1" ht="27.75" customHeight="1">
      <c r="A17" s="22" t="s">
        <v>22</v>
      </c>
      <c r="B17" s="34" t="s">
        <v>23</v>
      </c>
      <c r="C17" s="35"/>
      <c r="D17" s="30">
        <f>E17</f>
        <v>48767.258000000002</v>
      </c>
      <c r="E17" s="36">
        <f>'[2]ekam erams bashx nor'!K13</f>
        <v>48767.258000000002</v>
      </c>
      <c r="F17" s="36"/>
    </row>
    <row r="18" spans="1:6" s="10" customFormat="1" ht="14.25" customHeight="1">
      <c r="A18" s="24">
        <v>1120</v>
      </c>
      <c r="B18" s="32" t="s">
        <v>24</v>
      </c>
      <c r="C18" s="14">
        <v>7136</v>
      </c>
      <c r="D18" s="26">
        <f>E18</f>
        <v>107250.196</v>
      </c>
      <c r="E18" s="39">
        <f>E20</f>
        <v>107250.196</v>
      </c>
      <c r="F18" s="27" t="s">
        <v>14</v>
      </c>
    </row>
    <row r="19" spans="1:6" s="7" customFormat="1" ht="14.25" customHeight="1">
      <c r="A19" s="22"/>
      <c r="B19" s="28" t="s">
        <v>16</v>
      </c>
      <c r="C19" s="29"/>
      <c r="D19" s="23"/>
      <c r="E19" s="23"/>
      <c r="F19" s="30"/>
    </row>
    <row r="20" spans="1:6" s="7" customFormat="1" ht="19.5" customHeight="1">
      <c r="A20" s="33" t="s">
        <v>25</v>
      </c>
      <c r="B20" s="34" t="s">
        <v>26</v>
      </c>
      <c r="C20" s="35"/>
      <c r="D20" s="30">
        <f>E20</f>
        <v>107250.196</v>
      </c>
      <c r="E20" s="40">
        <f>'[2]ekam erams bashx nor'!K25</f>
        <v>107250.196</v>
      </c>
      <c r="F20" s="36" t="s">
        <v>14</v>
      </c>
    </row>
    <row r="21" spans="1:6" s="10" customFormat="1" ht="42" customHeight="1">
      <c r="A21" s="24">
        <v>1130</v>
      </c>
      <c r="B21" s="32" t="s">
        <v>27</v>
      </c>
      <c r="C21" s="14">
        <v>7145</v>
      </c>
      <c r="D21" s="26">
        <f>E21</f>
        <v>11575</v>
      </c>
      <c r="E21" s="26">
        <f>E23</f>
        <v>11575</v>
      </c>
      <c r="F21" s="27" t="s">
        <v>14</v>
      </c>
    </row>
    <row r="22" spans="1:6" s="7" customFormat="1" ht="12.75" customHeight="1">
      <c r="A22" s="22"/>
      <c r="B22" s="28" t="s">
        <v>16</v>
      </c>
      <c r="C22" s="29"/>
      <c r="D22" s="23"/>
      <c r="E22" s="23"/>
      <c r="F22" s="30"/>
    </row>
    <row r="23" spans="1:6" s="7" customFormat="1" ht="84" customHeight="1">
      <c r="A23" s="33" t="s">
        <v>28</v>
      </c>
      <c r="B23" s="41" t="s">
        <v>29</v>
      </c>
      <c r="C23" s="35">
        <v>71452</v>
      </c>
      <c r="D23" s="30">
        <f>E23</f>
        <v>11575</v>
      </c>
      <c r="E23" s="36">
        <f>SUM(E24:E42)</f>
        <v>11575</v>
      </c>
      <c r="F23" s="36" t="s">
        <v>14</v>
      </c>
    </row>
    <row r="24" spans="1:6" s="7" customFormat="1" ht="53.25" customHeight="1">
      <c r="A24" s="42">
        <v>11301</v>
      </c>
      <c r="B24" s="43" t="s">
        <v>30</v>
      </c>
      <c r="C24" s="35"/>
      <c r="D24" s="36">
        <f>E24</f>
        <v>1000</v>
      </c>
      <c r="E24" s="36">
        <f>'[2]ekam erams bashx nor'!K38</f>
        <v>1000</v>
      </c>
      <c r="F24" s="36" t="s">
        <v>14</v>
      </c>
    </row>
    <row r="25" spans="1:6" s="7" customFormat="1" ht="60.75" customHeight="1">
      <c r="A25" s="42">
        <v>11302</v>
      </c>
      <c r="B25" s="43" t="s">
        <v>31</v>
      </c>
      <c r="C25" s="29"/>
      <c r="D25" s="36"/>
      <c r="E25" s="36">
        <f>'[2]ekam erams bashx nor'!K39</f>
        <v>0</v>
      </c>
      <c r="F25" s="36"/>
    </row>
    <row r="26" spans="1:6" s="7" customFormat="1" ht="40.5" customHeight="1">
      <c r="A26" s="42">
        <v>11303</v>
      </c>
      <c r="B26" s="43" t="s">
        <v>32</v>
      </c>
      <c r="C26" s="35"/>
      <c r="D26" s="36">
        <f>E26</f>
        <v>100</v>
      </c>
      <c r="E26" s="36">
        <f>'[2]ekam erams bashx nor'!K40</f>
        <v>100</v>
      </c>
      <c r="F26" s="36"/>
    </row>
    <row r="27" spans="1:6" s="7" customFormat="1" ht="94.5" customHeight="1">
      <c r="A27" s="42">
        <v>11304</v>
      </c>
      <c r="B27" s="43" t="s">
        <v>33</v>
      </c>
      <c r="C27" s="35"/>
      <c r="D27" s="36">
        <f>E27</f>
        <v>2100</v>
      </c>
      <c r="E27" s="36">
        <f>'[2]ekam erams bashx nor'!K41</f>
        <v>2100</v>
      </c>
      <c r="F27" s="36"/>
    </row>
    <row r="28" spans="1:6" s="7" customFormat="1" ht="84.75" customHeight="1">
      <c r="A28" s="42">
        <v>11305</v>
      </c>
      <c r="B28" s="43" t="s">
        <v>34</v>
      </c>
      <c r="C28" s="35"/>
      <c r="D28" s="36"/>
      <c r="E28" s="36"/>
      <c r="F28" s="36" t="s">
        <v>14</v>
      </c>
    </row>
    <row r="29" spans="1:6" s="7" customFormat="1" ht="42" customHeight="1">
      <c r="A29" s="42">
        <v>11306</v>
      </c>
      <c r="B29" s="43" t="s">
        <v>35</v>
      </c>
      <c r="C29" s="35"/>
      <c r="D29" s="36">
        <f>E29</f>
        <v>50</v>
      </c>
      <c r="E29" s="36">
        <f>'[2]ekam erams bashx nor'!K43</f>
        <v>50</v>
      </c>
      <c r="F29" s="36" t="s">
        <v>14</v>
      </c>
    </row>
    <row r="30" spans="1:6" s="7" customFormat="1" ht="43.5" customHeight="1">
      <c r="A30" s="42">
        <v>11307</v>
      </c>
      <c r="B30" s="43" t="s">
        <v>36</v>
      </c>
      <c r="C30" s="35"/>
      <c r="D30" s="36">
        <f>E30</f>
        <v>5500</v>
      </c>
      <c r="E30" s="36">
        <f>'[2]ekam erams bashx nor'!K44</f>
        <v>5500</v>
      </c>
      <c r="F30" s="36" t="s">
        <v>14</v>
      </c>
    </row>
    <row r="31" spans="1:6" s="7" customFormat="1" ht="73.5" customHeight="1">
      <c r="A31" s="42">
        <v>11308</v>
      </c>
      <c r="B31" s="43" t="s">
        <v>37</v>
      </c>
      <c r="C31" s="35"/>
      <c r="D31" s="36">
        <f>E31</f>
        <v>0</v>
      </c>
      <c r="E31" s="36">
        <f>'[2]ekam erams bashx nor'!K45</f>
        <v>0</v>
      </c>
      <c r="F31" s="36" t="s">
        <v>14</v>
      </c>
    </row>
    <row r="32" spans="1:6" s="7" customFormat="1" ht="73.5" customHeight="1">
      <c r="A32" s="42">
        <v>11309</v>
      </c>
      <c r="B32" s="43" t="s">
        <v>38</v>
      </c>
      <c r="C32" s="35"/>
      <c r="D32" s="36">
        <f>E32</f>
        <v>150</v>
      </c>
      <c r="E32" s="36">
        <f>'[2]ekam erams bashx nor'!K46</f>
        <v>150</v>
      </c>
      <c r="F32" s="36" t="s">
        <v>14</v>
      </c>
    </row>
    <row r="33" spans="1:6" s="7" customFormat="1" ht="48" customHeight="1">
      <c r="A33" s="42">
        <v>11310</v>
      </c>
      <c r="B33" s="43" t="s">
        <v>39</v>
      </c>
      <c r="C33" s="35"/>
      <c r="D33" s="36">
        <f>E33</f>
        <v>1000</v>
      </c>
      <c r="E33" s="36">
        <f>'[2]ekam erams bashx nor'!K47</f>
        <v>1000</v>
      </c>
      <c r="F33" s="36" t="s">
        <v>14</v>
      </c>
    </row>
    <row r="34" spans="1:6" s="7" customFormat="1" ht="39.75" customHeight="1">
      <c r="A34" s="42">
        <v>11311</v>
      </c>
      <c r="B34" s="43" t="s">
        <v>40</v>
      </c>
      <c r="C34" s="35"/>
      <c r="D34" s="36"/>
      <c r="E34" s="36"/>
      <c r="F34" s="36" t="s">
        <v>14</v>
      </c>
    </row>
    <row r="35" spans="1:6" s="7" customFormat="1" ht="107.25" customHeight="1">
      <c r="A35" s="42">
        <v>11312</v>
      </c>
      <c r="B35" s="43" t="s">
        <v>41</v>
      </c>
      <c r="C35" s="35"/>
      <c r="D35" s="36">
        <f>E35</f>
        <v>1300</v>
      </c>
      <c r="E35" s="36">
        <f>'[2]ekam erams bashx nor'!K49</f>
        <v>1300</v>
      </c>
      <c r="F35" s="36" t="s">
        <v>14</v>
      </c>
    </row>
    <row r="36" spans="1:6" s="7" customFormat="1" ht="79.5" customHeight="1">
      <c r="A36" s="42">
        <v>11313</v>
      </c>
      <c r="B36" s="43" t="s">
        <v>42</v>
      </c>
      <c r="C36" s="35"/>
      <c r="D36" s="36"/>
      <c r="E36" s="36"/>
      <c r="F36" s="36" t="s">
        <v>14</v>
      </c>
    </row>
    <row r="37" spans="1:6" s="10" customFormat="1" ht="57.75" customHeight="1">
      <c r="A37" s="42">
        <v>11314</v>
      </c>
      <c r="B37" s="43" t="s">
        <v>43</v>
      </c>
      <c r="C37" s="35"/>
      <c r="D37" s="36">
        <f>E37</f>
        <v>0</v>
      </c>
      <c r="E37" s="36">
        <f>'[2]ekam erams bashx nor'!K51</f>
        <v>0</v>
      </c>
      <c r="F37" s="36" t="s">
        <v>14</v>
      </c>
    </row>
    <row r="38" spans="1:6" s="7" customFormat="1" ht="59.25" customHeight="1">
      <c r="A38" s="42">
        <v>11315</v>
      </c>
      <c r="B38" s="43" t="s">
        <v>44</v>
      </c>
      <c r="C38" s="35"/>
      <c r="D38" s="36"/>
      <c r="E38" s="36"/>
      <c r="F38" s="36" t="s">
        <v>14</v>
      </c>
    </row>
    <row r="39" spans="1:6" s="7" customFormat="1" ht="39.75" customHeight="1">
      <c r="A39" s="42">
        <v>11316</v>
      </c>
      <c r="B39" s="43" t="s">
        <v>45</v>
      </c>
      <c r="C39" s="35"/>
      <c r="D39" s="36"/>
      <c r="E39" s="36"/>
      <c r="F39" s="36" t="s">
        <v>14</v>
      </c>
    </row>
    <row r="40" spans="1:6" s="7" customFormat="1" ht="43.5" customHeight="1">
      <c r="A40" s="42">
        <v>11317</v>
      </c>
      <c r="B40" s="43" t="s">
        <v>46</v>
      </c>
      <c r="C40" s="35"/>
      <c r="D40" s="36"/>
      <c r="E40" s="36"/>
      <c r="F40" s="36" t="s">
        <v>14</v>
      </c>
    </row>
    <row r="41" spans="1:6" s="7" customFormat="1" ht="45" customHeight="1">
      <c r="A41" s="42">
        <v>11318</v>
      </c>
      <c r="B41" s="43" t="s">
        <v>47</v>
      </c>
      <c r="C41" s="35"/>
      <c r="D41" s="36"/>
      <c r="E41" s="36"/>
      <c r="F41" s="36" t="s">
        <v>14</v>
      </c>
    </row>
    <row r="42" spans="1:6" s="7" customFormat="1" ht="27.75" customHeight="1">
      <c r="A42" s="42">
        <v>11319</v>
      </c>
      <c r="B42" s="43" t="s">
        <v>48</v>
      </c>
      <c r="C42" s="35"/>
      <c r="D42" s="36">
        <f t="shared" ref="D42:D47" si="0">E42</f>
        <v>375</v>
      </c>
      <c r="E42" s="36">
        <f>'[2]ekam erams bashx nor'!K56</f>
        <v>375</v>
      </c>
      <c r="F42" s="36" t="s">
        <v>14</v>
      </c>
    </row>
    <row r="43" spans="1:6" s="7" customFormat="1" ht="44.25" customHeight="1">
      <c r="A43" s="22" t="s">
        <v>49</v>
      </c>
      <c r="B43" s="44" t="s">
        <v>50</v>
      </c>
      <c r="C43" s="14">
        <v>7146</v>
      </c>
      <c r="D43" s="45">
        <f t="shared" si="0"/>
        <v>9000</v>
      </c>
      <c r="E43" s="27">
        <f>E44+E45</f>
        <v>9000</v>
      </c>
      <c r="F43" s="27" t="s">
        <v>14</v>
      </c>
    </row>
    <row r="44" spans="1:6" s="7" customFormat="1" ht="96" customHeight="1">
      <c r="A44" s="22" t="s">
        <v>51</v>
      </c>
      <c r="B44" s="28" t="s">
        <v>52</v>
      </c>
      <c r="C44" s="35"/>
      <c r="D44" s="36">
        <f t="shared" si="0"/>
        <v>3000</v>
      </c>
      <c r="E44" s="36">
        <f>'[2]ekam erams bashx nor'!K58</f>
        <v>3000</v>
      </c>
      <c r="F44" s="36" t="s">
        <v>14</v>
      </c>
    </row>
    <row r="45" spans="1:6" s="7" customFormat="1" ht="93" customHeight="1">
      <c r="A45" s="22" t="s">
        <v>53</v>
      </c>
      <c r="B45" s="46" t="s">
        <v>54</v>
      </c>
      <c r="C45" s="35"/>
      <c r="D45" s="36">
        <f t="shared" si="0"/>
        <v>6000</v>
      </c>
      <c r="E45" s="36">
        <f>'[2]ekam erams bashx nor'!K59</f>
        <v>6000</v>
      </c>
      <c r="F45" s="36" t="s">
        <v>14</v>
      </c>
    </row>
    <row r="46" spans="1:6" s="7" customFormat="1" ht="31.5" hidden="1" customHeight="1">
      <c r="A46" s="24">
        <v>1150</v>
      </c>
      <c r="B46" s="32" t="s">
        <v>55</v>
      </c>
      <c r="C46" s="14">
        <v>7161</v>
      </c>
      <c r="D46" s="26">
        <f t="shared" si="0"/>
        <v>0</v>
      </c>
      <c r="E46" s="26">
        <f>E47+E52</f>
        <v>0</v>
      </c>
      <c r="F46" s="27" t="s">
        <v>14</v>
      </c>
    </row>
    <row r="47" spans="1:6" s="7" customFormat="1" ht="54" hidden="1" customHeight="1">
      <c r="A47" s="22" t="s">
        <v>56</v>
      </c>
      <c r="B47" s="34" t="s">
        <v>57</v>
      </c>
      <c r="C47" s="35"/>
      <c r="D47" s="30">
        <f t="shared" si="0"/>
        <v>0</v>
      </c>
      <c r="E47" s="36">
        <f>E49+E50+E51</f>
        <v>0</v>
      </c>
      <c r="F47" s="36" t="s">
        <v>14</v>
      </c>
    </row>
    <row r="48" spans="1:6" s="10" customFormat="1" ht="13.5" hidden="1" customHeight="1">
      <c r="A48" s="33"/>
      <c r="B48" s="34"/>
      <c r="C48" s="29"/>
      <c r="D48" s="23"/>
      <c r="E48" s="36"/>
      <c r="F48" s="36"/>
    </row>
    <row r="49" spans="1:6" s="7" customFormat="1" ht="15" hidden="1" customHeight="1">
      <c r="A49" s="47" t="s">
        <v>58</v>
      </c>
      <c r="B49" s="48" t="s">
        <v>59</v>
      </c>
      <c r="C49" s="35"/>
      <c r="D49" s="36"/>
      <c r="E49" s="36"/>
      <c r="F49" s="36" t="s">
        <v>14</v>
      </c>
    </row>
    <row r="50" spans="1:6" s="10" customFormat="1" ht="13.5" hidden="1" customHeight="1">
      <c r="A50" s="47" t="s">
        <v>60</v>
      </c>
      <c r="B50" s="48" t="s">
        <v>61</v>
      </c>
      <c r="C50" s="35"/>
      <c r="D50" s="36"/>
      <c r="E50" s="36"/>
      <c r="F50" s="36" t="s">
        <v>14</v>
      </c>
    </row>
    <row r="51" spans="1:6" s="7" customFormat="1" ht="33.75" hidden="1" customHeight="1">
      <c r="A51" s="47" t="s">
        <v>62</v>
      </c>
      <c r="B51" s="43" t="s">
        <v>63</v>
      </c>
      <c r="C51" s="35"/>
      <c r="D51" s="36"/>
      <c r="E51" s="36"/>
      <c r="F51" s="36" t="s">
        <v>14</v>
      </c>
    </row>
    <row r="52" spans="1:6" s="7" customFormat="1" ht="78.75" hidden="1" customHeight="1">
      <c r="A52" s="49" t="s">
        <v>64</v>
      </c>
      <c r="B52" s="50" t="s">
        <v>65</v>
      </c>
      <c r="C52" s="51"/>
      <c r="D52" s="52"/>
      <c r="E52" s="52"/>
      <c r="F52" s="52" t="s">
        <v>14</v>
      </c>
    </row>
    <row r="53" spans="1:6" s="10" customFormat="1" ht="15" customHeight="1">
      <c r="A53" s="24">
        <v>1200</v>
      </c>
      <c r="B53" s="25" t="s">
        <v>66</v>
      </c>
      <c r="C53" s="14">
        <v>7300</v>
      </c>
      <c r="D53" s="26">
        <f>E53+F53</f>
        <v>1363803.699</v>
      </c>
      <c r="E53" s="26">
        <f>E56+E60+E64</f>
        <v>731964.3</v>
      </c>
      <c r="F53" s="53">
        <f>F58+F62+F71</f>
        <v>631839.39899999998</v>
      </c>
    </row>
    <row r="54" spans="1:6" s="10" customFormat="1" ht="29.25" customHeight="1">
      <c r="A54" s="22"/>
      <c r="B54" s="28" t="s">
        <v>67</v>
      </c>
      <c r="C54" s="29"/>
      <c r="D54" s="23"/>
      <c r="E54" s="23"/>
      <c r="F54" s="30"/>
    </row>
    <row r="55" spans="1:6" s="7" customFormat="1" ht="12" customHeight="1">
      <c r="A55" s="22"/>
      <c r="B55" s="28" t="s">
        <v>16</v>
      </c>
      <c r="C55" s="29"/>
      <c r="D55" s="23"/>
      <c r="E55" s="23"/>
      <c r="F55" s="30"/>
    </row>
    <row r="56" spans="1:6" s="10" customFormat="1" ht="42.75" customHeight="1">
      <c r="A56" s="24">
        <v>1210</v>
      </c>
      <c r="B56" s="32" t="s">
        <v>68</v>
      </c>
      <c r="C56" s="14">
        <v>7311</v>
      </c>
      <c r="D56" s="26">
        <f>E56</f>
        <v>0</v>
      </c>
      <c r="E56" s="26">
        <f>E57</f>
        <v>0</v>
      </c>
      <c r="F56" s="27" t="s">
        <v>14</v>
      </c>
    </row>
    <row r="57" spans="1:6" s="10" customFormat="1" ht="66" customHeight="1">
      <c r="A57" s="33" t="s">
        <v>69</v>
      </c>
      <c r="B57" s="34" t="s">
        <v>70</v>
      </c>
      <c r="C57" s="54"/>
      <c r="D57" s="30"/>
      <c r="E57" s="30"/>
      <c r="F57" s="36" t="s">
        <v>14</v>
      </c>
    </row>
    <row r="58" spans="1:6" s="7" customFormat="1" ht="45" customHeight="1">
      <c r="A58" s="55" t="s">
        <v>71</v>
      </c>
      <c r="B58" s="32" t="s">
        <v>72</v>
      </c>
      <c r="C58" s="56">
        <v>7312</v>
      </c>
      <c r="D58" s="45">
        <f>F58</f>
        <v>0</v>
      </c>
      <c r="E58" s="27" t="s">
        <v>14</v>
      </c>
      <c r="F58" s="36">
        <f>F59</f>
        <v>0</v>
      </c>
    </row>
    <row r="59" spans="1:6" s="7" customFormat="1" ht="66" customHeight="1">
      <c r="A59" s="22" t="s">
        <v>73</v>
      </c>
      <c r="B59" s="34" t="s">
        <v>74</v>
      </c>
      <c r="C59" s="54"/>
      <c r="D59" s="30"/>
      <c r="E59" s="36" t="s">
        <v>14</v>
      </c>
      <c r="F59" s="36"/>
    </row>
    <row r="60" spans="1:6" s="7" customFormat="1" ht="43.5" customHeight="1">
      <c r="A60" s="55" t="s">
        <v>75</v>
      </c>
      <c r="B60" s="32" t="s">
        <v>76</v>
      </c>
      <c r="C60" s="56">
        <v>7321</v>
      </c>
      <c r="D60" s="45">
        <f>E60</f>
        <v>0</v>
      </c>
      <c r="E60" s="27">
        <f>E61</f>
        <v>0</v>
      </c>
      <c r="F60" s="27" t="s">
        <v>14</v>
      </c>
    </row>
    <row r="61" spans="1:6" s="7" customFormat="1" ht="56.25" customHeight="1">
      <c r="A61" s="33" t="s">
        <v>77</v>
      </c>
      <c r="B61" s="34" t="s">
        <v>78</v>
      </c>
      <c r="C61" s="54"/>
      <c r="D61" s="30"/>
      <c r="E61" s="36"/>
      <c r="F61" s="36" t="s">
        <v>14</v>
      </c>
    </row>
    <row r="62" spans="1:6" s="7" customFormat="1" ht="42" customHeight="1">
      <c r="A62" s="55" t="s">
        <v>79</v>
      </c>
      <c r="B62" s="32" t="s">
        <v>80</v>
      </c>
      <c r="C62" s="56">
        <v>7322</v>
      </c>
      <c r="D62" s="45">
        <f>F62</f>
        <v>0</v>
      </c>
      <c r="E62" s="27" t="s">
        <v>14</v>
      </c>
      <c r="F62" s="36">
        <f>F63</f>
        <v>0</v>
      </c>
    </row>
    <row r="63" spans="1:6" s="7" customFormat="1" ht="57.75" customHeight="1">
      <c r="A63" s="33" t="s">
        <v>81</v>
      </c>
      <c r="B63" s="34" t="s">
        <v>82</v>
      </c>
      <c r="C63" s="54"/>
      <c r="D63" s="45">
        <f>F63</f>
        <v>0</v>
      </c>
      <c r="E63" s="36" t="s">
        <v>14</v>
      </c>
      <c r="F63" s="57">
        <f>'[2]ekam erams bashx nor'!O74</f>
        <v>0</v>
      </c>
    </row>
    <row r="64" spans="1:6" s="7" customFormat="1" ht="55.5" customHeight="1">
      <c r="A64" s="24">
        <v>1250</v>
      </c>
      <c r="B64" s="32" t="s">
        <v>83</v>
      </c>
      <c r="C64" s="14">
        <v>7331</v>
      </c>
      <c r="D64" s="26">
        <f>E64</f>
        <v>731964.3</v>
      </c>
      <c r="E64" s="26">
        <f>E65+E66+E69+E70+E67</f>
        <v>731964.3</v>
      </c>
      <c r="F64" s="27" t="s">
        <v>14</v>
      </c>
    </row>
    <row r="65" spans="1:6" s="7" customFormat="1" ht="39" customHeight="1">
      <c r="A65" s="33" t="s">
        <v>84</v>
      </c>
      <c r="B65" s="34" t="s">
        <v>85</v>
      </c>
      <c r="C65" s="35"/>
      <c r="D65" s="30">
        <f>E65</f>
        <v>728913.9</v>
      </c>
      <c r="E65" s="36">
        <f>'[2]ekam erams bashx nor'!K76</f>
        <v>728913.9</v>
      </c>
      <c r="F65" s="36" t="s">
        <v>14</v>
      </c>
    </row>
    <row r="66" spans="1:6" s="7" customFormat="1" ht="27.75" customHeight="1">
      <c r="A66" s="33" t="s">
        <v>86</v>
      </c>
      <c r="B66" s="34" t="s">
        <v>87</v>
      </c>
      <c r="C66" s="54"/>
      <c r="D66" s="30">
        <f>E66</f>
        <v>0</v>
      </c>
      <c r="E66" s="36">
        <f>'[2]ekam erams bashx nor'!K79</f>
        <v>0</v>
      </c>
      <c r="F66" s="36" t="s">
        <v>14</v>
      </c>
    </row>
    <row r="67" spans="1:6" s="7" customFormat="1" ht="55.5" customHeight="1">
      <c r="A67" s="33" t="s">
        <v>88</v>
      </c>
      <c r="B67" s="58" t="s">
        <v>89</v>
      </c>
      <c r="C67" s="35"/>
      <c r="D67" s="30"/>
      <c r="E67" s="36">
        <f>'[2]ekam erams bashx nor'!K78</f>
        <v>0</v>
      </c>
      <c r="F67" s="36" t="s">
        <v>14</v>
      </c>
    </row>
    <row r="68" spans="1:6" s="7" customFormat="1" ht="33" customHeight="1">
      <c r="A68" s="33" t="s">
        <v>90</v>
      </c>
      <c r="B68" s="58" t="s">
        <v>91</v>
      </c>
      <c r="C68" s="35"/>
      <c r="D68" s="30">
        <f>E68</f>
        <v>0</v>
      </c>
      <c r="E68" s="36"/>
      <c r="F68" s="36" t="s">
        <v>14</v>
      </c>
    </row>
    <row r="69" spans="1:6" s="7" customFormat="1" ht="42.75" customHeight="1">
      <c r="A69" s="33" t="s">
        <v>92</v>
      </c>
      <c r="B69" s="34" t="s">
        <v>93</v>
      </c>
      <c r="C69" s="54"/>
      <c r="D69" s="30">
        <f>E69</f>
        <v>3050.4</v>
      </c>
      <c r="E69" s="52">
        <f>'[2]ekam erams bashx nor'!K80</f>
        <v>3050.4</v>
      </c>
      <c r="F69" s="36" t="s">
        <v>14</v>
      </c>
    </row>
    <row r="70" spans="1:6" s="7" customFormat="1" ht="40.5" customHeight="1">
      <c r="A70" s="33" t="s">
        <v>94</v>
      </c>
      <c r="B70" s="34" t="s">
        <v>95</v>
      </c>
      <c r="C70" s="54"/>
      <c r="D70" s="30"/>
      <c r="E70" s="36"/>
      <c r="F70" s="36" t="s">
        <v>14</v>
      </c>
    </row>
    <row r="71" spans="1:6" s="10" customFormat="1" ht="43.5" customHeight="1">
      <c r="A71" s="24">
        <v>1260</v>
      </c>
      <c r="B71" s="32" t="s">
        <v>96</v>
      </c>
      <c r="C71" s="14">
        <v>7332</v>
      </c>
      <c r="D71" s="59">
        <f>F71</f>
        <v>631839.39899999998</v>
      </c>
      <c r="E71" s="27" t="s">
        <v>14</v>
      </c>
      <c r="F71" s="53">
        <f>F72+F73</f>
        <v>631839.39899999998</v>
      </c>
    </row>
    <row r="72" spans="1:6" s="10" customFormat="1" ht="38.25" customHeight="1">
      <c r="A72" s="33" t="s">
        <v>97</v>
      </c>
      <c r="B72" s="34" t="s">
        <v>98</v>
      </c>
      <c r="C72" s="54"/>
      <c r="D72" s="59">
        <f>F72</f>
        <v>631839.39899999998</v>
      </c>
      <c r="E72" s="36" t="s">
        <v>14</v>
      </c>
      <c r="F72" s="57">
        <f>'[2]ekam erams bashx nor'!O83</f>
        <v>631839.39899999998</v>
      </c>
    </row>
    <row r="73" spans="1:6" s="7" customFormat="1" ht="39" customHeight="1">
      <c r="A73" s="33" t="s">
        <v>99</v>
      </c>
      <c r="B73" s="34" t="s">
        <v>100</v>
      </c>
      <c r="C73" s="54"/>
      <c r="D73" s="30"/>
      <c r="E73" s="36" t="s">
        <v>14</v>
      </c>
      <c r="F73" s="36"/>
    </row>
    <row r="74" spans="1:6" s="7" customFormat="1" ht="15.75" customHeight="1">
      <c r="A74" s="24">
        <v>1300</v>
      </c>
      <c r="B74" s="32" t="s">
        <v>101</v>
      </c>
      <c r="C74" s="14">
        <v>7400</v>
      </c>
      <c r="D74" s="59">
        <f>E74+F74-F124</f>
        <v>331025.99600000004</v>
      </c>
      <c r="E74" s="60">
        <f>E78+E80+E85+E89+E113+E116+E122</f>
        <v>131406.546</v>
      </c>
      <c r="F74" s="59">
        <f>F122+F119+F76</f>
        <v>299619.45</v>
      </c>
    </row>
    <row r="75" spans="1:6" s="7" customFormat="1" ht="25.5" customHeight="1">
      <c r="A75" s="22"/>
      <c r="B75" s="28" t="s">
        <v>102</v>
      </c>
      <c r="C75" s="29"/>
      <c r="D75" s="23"/>
      <c r="E75" s="23"/>
      <c r="F75" s="30"/>
    </row>
    <row r="76" spans="1:6" s="7" customFormat="1" ht="28.5" customHeight="1">
      <c r="A76" s="24">
        <v>1310</v>
      </c>
      <c r="B76" s="32" t="s">
        <v>103</v>
      </c>
      <c r="C76" s="14">
        <v>7411</v>
      </c>
      <c r="D76" s="26">
        <f>F76</f>
        <v>0</v>
      </c>
      <c r="E76" s="27" t="s">
        <v>14</v>
      </c>
      <c r="F76" s="27">
        <f>F77</f>
        <v>0</v>
      </c>
    </row>
    <row r="77" spans="1:6" s="10" customFormat="1" ht="37.5" customHeight="1">
      <c r="A77" s="33" t="s">
        <v>104</v>
      </c>
      <c r="B77" s="43" t="s">
        <v>105</v>
      </c>
      <c r="C77" s="54"/>
      <c r="D77" s="30"/>
      <c r="E77" s="36" t="s">
        <v>14</v>
      </c>
      <c r="F77" s="36"/>
    </row>
    <row r="78" spans="1:6" s="7" customFormat="1" ht="27" customHeight="1">
      <c r="A78" s="24">
        <v>1320</v>
      </c>
      <c r="B78" s="32" t="s">
        <v>106</v>
      </c>
      <c r="C78" s="14">
        <v>7412</v>
      </c>
      <c r="D78" s="26">
        <f>E78</f>
        <v>0</v>
      </c>
      <c r="E78" s="26">
        <f>E79</f>
        <v>0</v>
      </c>
      <c r="F78" s="27" t="s">
        <v>14</v>
      </c>
    </row>
    <row r="79" spans="1:6" s="10" customFormat="1" ht="38.25" customHeight="1">
      <c r="A79" s="33" t="s">
        <v>107</v>
      </c>
      <c r="B79" s="34" t="s">
        <v>108</v>
      </c>
      <c r="C79" s="54"/>
      <c r="D79" s="30"/>
      <c r="E79" s="36"/>
      <c r="F79" s="36" t="s">
        <v>14</v>
      </c>
    </row>
    <row r="80" spans="1:6" s="7" customFormat="1" ht="33" customHeight="1">
      <c r="A80" s="24">
        <v>1330</v>
      </c>
      <c r="B80" s="32" t="s">
        <v>109</v>
      </c>
      <c r="C80" s="14">
        <v>7415</v>
      </c>
      <c r="D80" s="26">
        <f t="shared" ref="D80:D85" si="1">E80</f>
        <v>23422.768</v>
      </c>
      <c r="E80" s="26">
        <f>E81+E82+E83+E84</f>
        <v>23422.768</v>
      </c>
      <c r="F80" s="27" t="s">
        <v>14</v>
      </c>
    </row>
    <row r="81" spans="1:6" s="10" customFormat="1" ht="27" customHeight="1">
      <c r="A81" s="33" t="s">
        <v>110</v>
      </c>
      <c r="B81" s="34" t="s">
        <v>111</v>
      </c>
      <c r="C81" s="54"/>
      <c r="D81" s="30">
        <f t="shared" si="1"/>
        <v>20390.128000000001</v>
      </c>
      <c r="E81" s="36">
        <f>'[2]ekam erams bashx nor'!K91</f>
        <v>20390.128000000001</v>
      </c>
      <c r="F81" s="36" t="s">
        <v>14</v>
      </c>
    </row>
    <row r="82" spans="1:6" s="7" customFormat="1" ht="42.75" customHeight="1">
      <c r="A82" s="33" t="s">
        <v>112</v>
      </c>
      <c r="B82" s="34" t="s">
        <v>113</v>
      </c>
      <c r="C82" s="54"/>
      <c r="D82" s="30">
        <f t="shared" si="1"/>
        <v>0</v>
      </c>
      <c r="E82" s="36">
        <f>'[2]ekam. erams. bashx'!K109</f>
        <v>0</v>
      </c>
      <c r="F82" s="36" t="s">
        <v>14</v>
      </c>
    </row>
    <row r="83" spans="1:6" s="10" customFormat="1" ht="54" customHeight="1">
      <c r="A83" s="33" t="s">
        <v>114</v>
      </c>
      <c r="B83" s="34" t="s">
        <v>115</v>
      </c>
      <c r="C83" s="54"/>
      <c r="D83" s="30">
        <f t="shared" si="1"/>
        <v>1500</v>
      </c>
      <c r="E83" s="36">
        <f>'[2]ekam erams bashx nor'!K93</f>
        <v>1500</v>
      </c>
      <c r="F83" s="36" t="s">
        <v>14</v>
      </c>
    </row>
    <row r="84" spans="1:6" s="7" customFormat="1" ht="24" customHeight="1">
      <c r="A84" s="22" t="s">
        <v>116</v>
      </c>
      <c r="B84" s="34" t="s">
        <v>117</v>
      </c>
      <c r="C84" s="54"/>
      <c r="D84" s="30">
        <f t="shared" si="1"/>
        <v>1532.64</v>
      </c>
      <c r="E84" s="36">
        <f>'[2]ekam erams bashx nor'!K94</f>
        <v>1532.64</v>
      </c>
      <c r="F84" s="36" t="s">
        <v>14</v>
      </c>
    </row>
    <row r="85" spans="1:6" s="7" customFormat="1" ht="57" customHeight="1">
      <c r="A85" s="24">
        <v>1340</v>
      </c>
      <c r="B85" s="32" t="s">
        <v>118</v>
      </c>
      <c r="C85" s="14">
        <v>7421</v>
      </c>
      <c r="D85" s="26">
        <f t="shared" si="1"/>
        <v>6099</v>
      </c>
      <c r="E85" s="26">
        <f>E86+E87+E88</f>
        <v>6099</v>
      </c>
      <c r="F85" s="27" t="s">
        <v>14</v>
      </c>
    </row>
    <row r="86" spans="1:6" s="7" customFormat="1" ht="90.75" customHeight="1">
      <c r="A86" s="33" t="s">
        <v>119</v>
      </c>
      <c r="B86" s="34" t="s">
        <v>120</v>
      </c>
      <c r="C86" s="54"/>
      <c r="D86" s="30"/>
      <c r="E86" s="36"/>
      <c r="F86" s="36" t="s">
        <v>14</v>
      </c>
    </row>
    <row r="87" spans="1:6" s="7" customFormat="1" ht="57" customHeight="1">
      <c r="A87" s="33" t="s">
        <v>121</v>
      </c>
      <c r="B87" s="34" t="s">
        <v>122</v>
      </c>
      <c r="C87" s="35"/>
      <c r="D87" s="30">
        <f>E87</f>
        <v>1999</v>
      </c>
      <c r="E87" s="36">
        <f>'[2]ekam erams bashx nor'!K97</f>
        <v>1999</v>
      </c>
      <c r="F87" s="36" t="s">
        <v>14</v>
      </c>
    </row>
    <row r="88" spans="1:6" s="7" customFormat="1" ht="70.5" customHeight="1">
      <c r="A88" s="33" t="s">
        <v>123</v>
      </c>
      <c r="B88" s="34" t="s">
        <v>124</v>
      </c>
      <c r="C88" s="35"/>
      <c r="D88" s="30">
        <f>E88</f>
        <v>4100</v>
      </c>
      <c r="E88" s="52">
        <f>'[2]ekam erams bashx nor'!K98</f>
        <v>4100</v>
      </c>
      <c r="F88" s="36" t="s">
        <v>14</v>
      </c>
    </row>
    <row r="89" spans="1:6" s="10" customFormat="1" ht="42" customHeight="1">
      <c r="A89" s="24">
        <v>1350</v>
      </c>
      <c r="B89" s="32" t="s">
        <v>125</v>
      </c>
      <c r="C89" s="14">
        <v>7422</v>
      </c>
      <c r="D89" s="26">
        <f>E89</f>
        <v>85095</v>
      </c>
      <c r="E89" s="26">
        <f>D90+E111+E112</f>
        <v>85095</v>
      </c>
      <c r="F89" s="27" t="s">
        <v>14</v>
      </c>
    </row>
    <row r="90" spans="1:6" s="7" customFormat="1" ht="77.25" customHeight="1">
      <c r="A90" s="61" t="s">
        <v>126</v>
      </c>
      <c r="B90" s="62" t="s">
        <v>127</v>
      </c>
      <c r="C90" s="63"/>
      <c r="D90" s="64">
        <f>E90</f>
        <v>78095</v>
      </c>
      <c r="E90" s="65">
        <f>E91+E92+E93+E94+E95+E96+E97+E98+E99+E100+E101+E102+E103+E104+E105+E106+E107+E108+E109+E110</f>
        <v>78095</v>
      </c>
      <c r="F90" s="66" t="s">
        <v>14</v>
      </c>
    </row>
    <row r="91" spans="1:6" s="7" customFormat="1" ht="39.950000000000003" customHeight="1">
      <c r="A91" s="42">
        <v>13501</v>
      </c>
      <c r="B91" s="43" t="s">
        <v>128</v>
      </c>
      <c r="C91" s="32"/>
      <c r="D91" s="45"/>
      <c r="E91" s="27"/>
      <c r="F91" s="36"/>
    </row>
    <row r="92" spans="1:6" s="7" customFormat="1" ht="39.950000000000003" customHeight="1">
      <c r="A92" s="42">
        <v>13502</v>
      </c>
      <c r="B92" s="43" t="s">
        <v>129</v>
      </c>
      <c r="C92" s="32"/>
      <c r="D92" s="45"/>
      <c r="E92" s="27"/>
      <c r="F92" s="36"/>
    </row>
    <row r="93" spans="1:6" s="7" customFormat="1" ht="49.5" customHeight="1">
      <c r="A93" s="42">
        <v>13503</v>
      </c>
      <c r="B93" s="43" t="s">
        <v>130</v>
      </c>
      <c r="C93" s="32"/>
      <c r="D93" s="45">
        <f>E93</f>
        <v>300</v>
      </c>
      <c r="E93" s="52">
        <f>'[2]ekam erams bashx nor'!K103</f>
        <v>300</v>
      </c>
      <c r="F93" s="36"/>
    </row>
    <row r="94" spans="1:6" s="7" customFormat="1" ht="39.950000000000003" customHeight="1">
      <c r="A94" s="42">
        <v>13504</v>
      </c>
      <c r="B94" s="43" t="s">
        <v>131</v>
      </c>
      <c r="C94" s="32"/>
      <c r="D94" s="45"/>
      <c r="E94" s="27"/>
      <c r="F94" s="36"/>
    </row>
    <row r="95" spans="1:6" s="7" customFormat="1" ht="39.950000000000003" customHeight="1">
      <c r="A95" s="42">
        <v>13505</v>
      </c>
      <c r="B95" s="43" t="s">
        <v>132</v>
      </c>
      <c r="C95" s="32"/>
      <c r="D95" s="30">
        <f>E95</f>
        <v>150</v>
      </c>
      <c r="E95" s="36">
        <f>'[2]ekam erams bashx nor'!K105</f>
        <v>150</v>
      </c>
      <c r="F95" s="36"/>
    </row>
    <row r="96" spans="1:6" s="7" customFormat="1" ht="39.950000000000003" customHeight="1">
      <c r="A96" s="42">
        <v>13506</v>
      </c>
      <c r="B96" s="43" t="s">
        <v>133</v>
      </c>
      <c r="C96" s="32"/>
      <c r="D96" s="45"/>
      <c r="E96" s="27"/>
      <c r="F96" s="36"/>
    </row>
    <row r="97" spans="1:6" s="7" customFormat="1" ht="39.950000000000003" customHeight="1">
      <c r="A97" s="42">
        <v>13507</v>
      </c>
      <c r="B97" s="43" t="s">
        <v>134</v>
      </c>
      <c r="C97" s="32"/>
      <c r="D97" s="30">
        <f>E97</f>
        <v>41000</v>
      </c>
      <c r="E97" s="36">
        <f>'[2]ekam erams bashx nor'!K107</f>
        <v>41000</v>
      </c>
      <c r="F97" s="36"/>
    </row>
    <row r="98" spans="1:6" s="7" customFormat="1" ht="39.950000000000003" customHeight="1">
      <c r="A98" s="42">
        <v>13508</v>
      </c>
      <c r="B98" s="43" t="s">
        <v>135</v>
      </c>
      <c r="C98" s="32"/>
      <c r="D98" s="45"/>
      <c r="E98" s="27"/>
      <c r="F98" s="36"/>
    </row>
    <row r="99" spans="1:6" s="7" customFormat="1" ht="21" customHeight="1">
      <c r="A99" s="42">
        <v>13509</v>
      </c>
      <c r="B99" s="43" t="s">
        <v>136</v>
      </c>
      <c r="C99" s="32"/>
      <c r="D99" s="45"/>
      <c r="E99" s="27"/>
      <c r="F99" s="36"/>
    </row>
    <row r="100" spans="1:6" s="7" customFormat="1" ht="39.950000000000003" customHeight="1">
      <c r="A100" s="42">
        <v>13510</v>
      </c>
      <c r="B100" s="43" t="s">
        <v>137</v>
      </c>
      <c r="C100" s="32"/>
      <c r="D100" s="45"/>
      <c r="E100" s="27"/>
      <c r="F100" s="36"/>
    </row>
    <row r="101" spans="1:6" s="7" customFormat="1" ht="39.950000000000003" customHeight="1">
      <c r="A101" s="42">
        <v>13511</v>
      </c>
      <c r="B101" s="43" t="s">
        <v>138</v>
      </c>
      <c r="C101" s="32"/>
      <c r="D101" s="45"/>
      <c r="E101" s="27"/>
      <c r="F101" s="36"/>
    </row>
    <row r="102" spans="1:6" s="7" customFormat="1" ht="39.950000000000003" customHeight="1">
      <c r="A102" s="42">
        <v>13512</v>
      </c>
      <c r="B102" s="43" t="s">
        <v>139</v>
      </c>
      <c r="C102" s="32"/>
      <c r="D102" s="30">
        <f>E102</f>
        <v>6500</v>
      </c>
      <c r="E102" s="36">
        <f>'[2]ekam erams bashx nor'!K112</f>
        <v>6500</v>
      </c>
      <c r="F102" s="36"/>
    </row>
    <row r="103" spans="1:6" s="7" customFormat="1" ht="35.25" customHeight="1">
      <c r="A103" s="42">
        <v>13513</v>
      </c>
      <c r="B103" s="43" t="s">
        <v>140</v>
      </c>
      <c r="C103" s="32"/>
      <c r="D103" s="30">
        <f>E103</f>
        <v>19400</v>
      </c>
      <c r="E103" s="36">
        <f>'[2]ekam erams bashx nor'!K113</f>
        <v>19400</v>
      </c>
      <c r="F103" s="36"/>
    </row>
    <row r="104" spans="1:6" s="7" customFormat="1" ht="39.950000000000003" customHeight="1">
      <c r="A104" s="42">
        <v>13514</v>
      </c>
      <c r="B104" s="43" t="s">
        <v>141</v>
      </c>
      <c r="C104" s="32"/>
      <c r="D104" s="30">
        <f>E104</f>
        <v>9745</v>
      </c>
      <c r="E104" s="36">
        <f>'[2]ekam erams bashx nor'!K118</f>
        <v>9745</v>
      </c>
      <c r="F104" s="36"/>
    </row>
    <row r="105" spans="1:6" s="7" customFormat="1" ht="39.950000000000003" customHeight="1">
      <c r="A105" s="42">
        <v>13515</v>
      </c>
      <c r="B105" s="43" t="s">
        <v>142</v>
      </c>
      <c r="C105" s="32"/>
      <c r="D105" s="45"/>
      <c r="E105" s="27"/>
      <c r="F105" s="36"/>
    </row>
    <row r="106" spans="1:6" s="7" customFormat="1" ht="39.950000000000003" customHeight="1">
      <c r="A106" s="42">
        <v>13516</v>
      </c>
      <c r="B106" s="43" t="s">
        <v>143</v>
      </c>
      <c r="C106" s="32"/>
      <c r="D106" s="45"/>
      <c r="E106" s="27"/>
      <c r="F106" s="36"/>
    </row>
    <row r="107" spans="1:6" s="7" customFormat="1" ht="39.950000000000003" customHeight="1">
      <c r="A107" s="42">
        <v>13517</v>
      </c>
      <c r="B107" s="43" t="s">
        <v>144</v>
      </c>
      <c r="C107" s="32"/>
      <c r="D107" s="45"/>
      <c r="E107" s="27"/>
      <c r="F107" s="36"/>
    </row>
    <row r="108" spans="1:6" s="7" customFormat="1" ht="30.75" customHeight="1">
      <c r="A108" s="42">
        <v>13518</v>
      </c>
      <c r="B108" s="43" t="s">
        <v>145</v>
      </c>
      <c r="C108" s="32"/>
      <c r="D108" s="45"/>
      <c r="E108" s="27"/>
      <c r="F108" s="36"/>
    </row>
    <row r="109" spans="1:6" s="7" customFormat="1" ht="27" customHeight="1">
      <c r="A109" s="42">
        <v>13519</v>
      </c>
      <c r="B109" s="43" t="s">
        <v>146</v>
      </c>
      <c r="C109" s="32"/>
      <c r="D109" s="30">
        <f>E109</f>
        <v>0</v>
      </c>
      <c r="E109" s="36"/>
      <c r="F109" s="36"/>
    </row>
    <row r="110" spans="1:6" s="7" customFormat="1" ht="22.5" customHeight="1">
      <c r="A110" s="42">
        <v>13520</v>
      </c>
      <c r="B110" s="43" t="s">
        <v>147</v>
      </c>
      <c r="C110" s="32"/>
      <c r="D110" s="45">
        <f>E110</f>
        <v>1000</v>
      </c>
      <c r="E110" s="27">
        <f>'[2]ekam erams bashx nor'!K126</f>
        <v>1000</v>
      </c>
      <c r="F110" s="36"/>
    </row>
    <row r="111" spans="1:6" s="7" customFormat="1" ht="32.25" customHeight="1">
      <c r="A111" s="42">
        <v>1352</v>
      </c>
      <c r="B111" s="43" t="s">
        <v>148</v>
      </c>
      <c r="C111" s="32"/>
      <c r="D111" s="30">
        <f>E111</f>
        <v>7000</v>
      </c>
      <c r="E111" s="36">
        <f>'[2]ekam erams bashx nor'!K127</f>
        <v>7000</v>
      </c>
      <c r="F111" s="36"/>
    </row>
    <row r="112" spans="1:6" s="10" customFormat="1" ht="25.5" customHeight="1">
      <c r="A112" s="42">
        <v>1353</v>
      </c>
      <c r="B112" s="43" t="s">
        <v>149</v>
      </c>
      <c r="C112" s="35"/>
      <c r="D112" s="26"/>
      <c r="E112" s="27"/>
      <c r="F112" s="36" t="s">
        <v>14</v>
      </c>
    </row>
    <row r="113" spans="1:7" s="7" customFormat="1" ht="30" customHeight="1">
      <c r="A113" s="24">
        <v>1360</v>
      </c>
      <c r="B113" s="32" t="s">
        <v>150</v>
      </c>
      <c r="C113" s="14">
        <v>7431</v>
      </c>
      <c r="D113" s="26">
        <f>E113</f>
        <v>100</v>
      </c>
      <c r="E113" s="26">
        <f>E114+E115</f>
        <v>100</v>
      </c>
      <c r="F113" s="27" t="s">
        <v>14</v>
      </c>
    </row>
    <row r="114" spans="1:7" s="7" customFormat="1" ht="57" customHeight="1">
      <c r="A114" s="33" t="s">
        <v>151</v>
      </c>
      <c r="B114" s="34" t="s">
        <v>152</v>
      </c>
      <c r="C114" s="54"/>
      <c r="D114" s="30">
        <f>E114</f>
        <v>100</v>
      </c>
      <c r="E114" s="36">
        <f>'[2]ekam erams bashx nor'!K130</f>
        <v>100</v>
      </c>
      <c r="F114" s="36" t="s">
        <v>14</v>
      </c>
    </row>
    <row r="115" spans="1:7" s="7" customFormat="1" ht="48.75" customHeight="1">
      <c r="A115" s="33" t="s">
        <v>153</v>
      </c>
      <c r="B115" s="34" t="s">
        <v>154</v>
      </c>
      <c r="C115" s="54"/>
      <c r="D115" s="30"/>
      <c r="E115" s="36"/>
      <c r="F115" s="36" t="s">
        <v>14</v>
      </c>
    </row>
    <row r="116" spans="1:7" s="7" customFormat="1" ht="41.25" hidden="1" customHeight="1">
      <c r="A116" s="24">
        <v>1370</v>
      </c>
      <c r="B116" s="67" t="s">
        <v>155</v>
      </c>
      <c r="C116" s="14">
        <v>7441</v>
      </c>
      <c r="D116" s="30">
        <f>E116</f>
        <v>0</v>
      </c>
      <c r="E116" s="36">
        <f>E117+E118</f>
        <v>0</v>
      </c>
      <c r="F116" s="27" t="s">
        <v>14</v>
      </c>
    </row>
    <row r="117" spans="1:7" s="7" customFormat="1" ht="116.25" hidden="1" customHeight="1">
      <c r="A117" s="22" t="s">
        <v>156</v>
      </c>
      <c r="B117" s="34" t="s">
        <v>157</v>
      </c>
      <c r="C117" s="54"/>
      <c r="D117" s="30"/>
      <c r="E117" s="36"/>
      <c r="F117" s="36" t="s">
        <v>14</v>
      </c>
    </row>
    <row r="118" spans="1:7" s="7" customFormat="1" ht="111" hidden="1" customHeight="1">
      <c r="A118" s="33" t="s">
        <v>158</v>
      </c>
      <c r="B118" s="34" t="s">
        <v>159</v>
      </c>
      <c r="C118" s="54"/>
      <c r="D118" s="30"/>
      <c r="E118" s="36"/>
      <c r="F118" s="36" t="s">
        <v>14</v>
      </c>
    </row>
    <row r="119" spans="1:7" s="7" customFormat="1" ht="40.5" customHeight="1">
      <c r="A119" s="24">
        <v>1380</v>
      </c>
      <c r="B119" s="67" t="s">
        <v>160</v>
      </c>
      <c r="C119" s="14">
        <v>7442</v>
      </c>
      <c r="D119" s="26">
        <f>F119</f>
        <v>199619.45</v>
      </c>
      <c r="E119" s="27" t="s">
        <v>14</v>
      </c>
      <c r="F119" s="27">
        <f>F120+F121</f>
        <v>199619.45</v>
      </c>
    </row>
    <row r="120" spans="1:7" s="7" customFormat="1" ht="140.25" customHeight="1">
      <c r="A120" s="33" t="s">
        <v>161</v>
      </c>
      <c r="B120" s="34" t="s">
        <v>162</v>
      </c>
      <c r="C120" s="54"/>
      <c r="D120" s="26">
        <f>F120</f>
        <v>70250</v>
      </c>
      <c r="E120" s="36" t="s">
        <v>14</v>
      </c>
      <c r="F120" s="45">
        <f>'[2]ekam erams bashx nor'!O136</f>
        <v>70250</v>
      </c>
    </row>
    <row r="121" spans="1:7" s="7" customFormat="1" ht="137.25" customHeight="1">
      <c r="A121" s="33" t="s">
        <v>163</v>
      </c>
      <c r="B121" s="34" t="s">
        <v>164</v>
      </c>
      <c r="C121" s="54"/>
      <c r="D121" s="26">
        <f>F121</f>
        <v>129369.45</v>
      </c>
      <c r="E121" s="36" t="s">
        <v>14</v>
      </c>
      <c r="F121" s="68">
        <f>'[2]ekam erams bashx nor'!O137</f>
        <v>129369.45</v>
      </c>
    </row>
    <row r="122" spans="1:7" s="7" customFormat="1" ht="31.5" customHeight="1">
      <c r="A122" s="55" t="s">
        <v>165</v>
      </c>
      <c r="B122" s="67" t="s">
        <v>166</v>
      </c>
      <c r="C122" s="14">
        <v>7451</v>
      </c>
      <c r="D122" s="26">
        <f>D125</f>
        <v>16689.777999999998</v>
      </c>
      <c r="E122" s="26">
        <f>E125</f>
        <v>16689.777999999998</v>
      </c>
      <c r="F122" s="27">
        <f>F123+F124+F125</f>
        <v>100000</v>
      </c>
      <c r="G122" s="37"/>
    </row>
    <row r="123" spans="1:7" s="7" customFormat="1" ht="33" customHeight="1">
      <c r="A123" s="33" t="s">
        <v>167</v>
      </c>
      <c r="B123" s="34" t="s">
        <v>168</v>
      </c>
      <c r="C123" s="54"/>
      <c r="D123" s="30"/>
      <c r="E123" s="36" t="s">
        <v>14</v>
      </c>
      <c r="F123" s="36"/>
    </row>
    <row r="124" spans="1:7" s="7" customFormat="1" ht="31.5" customHeight="1">
      <c r="A124" s="33" t="s">
        <v>169</v>
      </c>
      <c r="B124" s="34" t="s">
        <v>170</v>
      </c>
      <c r="C124" s="54"/>
      <c r="D124" s="36">
        <f>F124</f>
        <v>100000</v>
      </c>
      <c r="E124" s="36" t="s">
        <v>14</v>
      </c>
      <c r="F124" s="36">
        <f>'[2]ekam erams bashx nor'!O140</f>
        <v>100000</v>
      </c>
    </row>
    <row r="125" spans="1:7" s="7" customFormat="1" ht="47.25" customHeight="1">
      <c r="A125" s="33" t="s">
        <v>171</v>
      </c>
      <c r="B125" s="34" t="s">
        <v>172</v>
      </c>
      <c r="C125" s="54"/>
      <c r="D125" s="30">
        <f>E125</f>
        <v>16689.777999999998</v>
      </c>
      <c r="E125" s="36">
        <f>'[2]ekam erams bashx nor'!K141</f>
        <v>16689.777999999998</v>
      </c>
      <c r="F125" s="36"/>
    </row>
    <row r="126" spans="1:7" s="7" customFormat="1" ht="13.5"/>
    <row r="127" spans="1:7" s="7" customFormat="1" ht="13.5"/>
    <row r="128" spans="1:7" s="7" customFormat="1" ht="13.5"/>
    <row r="129" spans="1:6" s="7" customFormat="1" ht="13.5"/>
    <row r="130" spans="1:6" s="7" customFormat="1" ht="13.5"/>
    <row r="131" spans="1:6" s="7" customFormat="1" ht="13.5"/>
    <row r="132" spans="1:6" s="7" customFormat="1" ht="13.5"/>
    <row r="133" spans="1:6" s="7" customFormat="1" ht="13.5"/>
    <row r="134" spans="1:6" s="7" customFormat="1" ht="13.5"/>
    <row r="135" spans="1:6" s="7" customFormat="1" ht="13.5"/>
    <row r="136" spans="1:6" s="7" customFormat="1" ht="13.5"/>
    <row r="137" spans="1:6" s="7" customFormat="1" ht="13.5"/>
    <row r="138" spans="1:6" s="7" customFormat="1" ht="13.5"/>
    <row r="139" spans="1:6" s="7" customFormat="1" ht="13.5">
      <c r="A139" s="69"/>
      <c r="B139" s="70"/>
      <c r="C139" s="70"/>
      <c r="D139" s="70"/>
      <c r="E139" s="70"/>
      <c r="F139" s="71"/>
    </row>
    <row r="140" spans="1:6" s="7" customFormat="1" ht="13.5"/>
    <row r="141" spans="1:6" s="7" customFormat="1" ht="13.5"/>
    <row r="142" spans="1:6" s="7" customFormat="1" ht="13.5"/>
    <row r="143" spans="1:6" s="7" customFormat="1" ht="13.5"/>
    <row r="144" spans="1:6" s="7" customFormat="1" ht="13.5"/>
    <row r="145" s="7" customFormat="1" ht="13.5"/>
    <row r="146" s="7" customFormat="1" ht="13.5"/>
    <row r="147" s="7" customFormat="1" ht="13.5"/>
    <row r="148" s="7" customFormat="1" ht="13.5"/>
    <row r="149" s="7" customFormat="1" ht="13.5"/>
    <row r="150" s="7" customFormat="1" ht="13.5"/>
    <row r="151" s="7" customFormat="1" ht="13.5"/>
    <row r="152" s="7" customFormat="1" ht="13.5"/>
    <row r="153" s="7" customFormat="1" ht="13.5"/>
    <row r="154" s="7" customFormat="1" ht="13.5"/>
    <row r="155" s="7" customFormat="1" ht="13.5"/>
    <row r="156" s="7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F161" sqref="F161"/>
    </sheetView>
  </sheetViews>
  <sheetFormatPr defaultRowHeight="15"/>
  <cols>
    <col min="1" max="1" width="5.140625" style="149" customWidth="1"/>
    <col min="2" max="2" width="4" style="159" customWidth="1"/>
    <col min="3" max="3" width="4.5703125" style="160" customWidth="1"/>
    <col min="4" max="4" width="4.140625" style="161" customWidth="1"/>
    <col min="5" max="5" width="43.140625" style="153" customWidth="1"/>
    <col min="6" max="6" width="13.42578125" style="154" customWidth="1"/>
    <col min="7" max="7" width="14" style="155" customWidth="1"/>
    <col min="8" max="8" width="16.5703125" style="155" customWidth="1"/>
    <col min="9" max="9" width="22.28515625" style="155" customWidth="1"/>
    <col min="10" max="10" width="16.140625" style="155" bestFit="1" customWidth="1"/>
    <col min="11" max="11" width="16.28515625" style="155" customWidth="1"/>
    <col min="12" max="256" width="9.140625" style="155"/>
    <col min="257" max="257" width="5.140625" style="155" customWidth="1"/>
    <col min="258" max="258" width="4" style="155" customWidth="1"/>
    <col min="259" max="259" width="4.5703125" style="155" customWidth="1"/>
    <col min="260" max="260" width="4.140625" style="155" customWidth="1"/>
    <col min="261" max="261" width="43.140625" style="155" customWidth="1"/>
    <col min="262" max="262" width="13.42578125" style="155" customWidth="1"/>
    <col min="263" max="263" width="14" style="155" customWidth="1"/>
    <col min="264" max="264" width="16.5703125" style="155" customWidth="1"/>
    <col min="265" max="265" width="22.28515625" style="155" customWidth="1"/>
    <col min="266" max="266" width="16.140625" style="155" bestFit="1" customWidth="1"/>
    <col min="267" max="267" width="16.28515625" style="155" customWidth="1"/>
    <col min="268" max="512" width="9.140625" style="155"/>
    <col min="513" max="513" width="5.140625" style="155" customWidth="1"/>
    <col min="514" max="514" width="4" style="155" customWidth="1"/>
    <col min="515" max="515" width="4.5703125" style="155" customWidth="1"/>
    <col min="516" max="516" width="4.140625" style="155" customWidth="1"/>
    <col min="517" max="517" width="43.140625" style="155" customWidth="1"/>
    <col min="518" max="518" width="13.42578125" style="155" customWidth="1"/>
    <col min="519" max="519" width="14" style="155" customWidth="1"/>
    <col min="520" max="520" width="16.5703125" style="155" customWidth="1"/>
    <col min="521" max="521" width="22.28515625" style="155" customWidth="1"/>
    <col min="522" max="522" width="16.140625" style="155" bestFit="1" customWidth="1"/>
    <col min="523" max="523" width="16.28515625" style="155" customWidth="1"/>
    <col min="524" max="768" width="9.140625" style="155"/>
    <col min="769" max="769" width="5.140625" style="155" customWidth="1"/>
    <col min="770" max="770" width="4" style="155" customWidth="1"/>
    <col min="771" max="771" width="4.5703125" style="155" customWidth="1"/>
    <col min="772" max="772" width="4.140625" style="155" customWidth="1"/>
    <col min="773" max="773" width="43.140625" style="155" customWidth="1"/>
    <col min="774" max="774" width="13.42578125" style="155" customWidth="1"/>
    <col min="775" max="775" width="14" style="155" customWidth="1"/>
    <col min="776" max="776" width="16.5703125" style="155" customWidth="1"/>
    <col min="777" max="777" width="22.28515625" style="155" customWidth="1"/>
    <col min="778" max="778" width="16.140625" style="155" bestFit="1" customWidth="1"/>
    <col min="779" max="779" width="16.28515625" style="155" customWidth="1"/>
    <col min="780" max="1024" width="9.140625" style="155"/>
    <col min="1025" max="1025" width="5.140625" style="155" customWidth="1"/>
    <col min="1026" max="1026" width="4" style="155" customWidth="1"/>
    <col min="1027" max="1027" width="4.5703125" style="155" customWidth="1"/>
    <col min="1028" max="1028" width="4.140625" style="155" customWidth="1"/>
    <col min="1029" max="1029" width="43.140625" style="155" customWidth="1"/>
    <col min="1030" max="1030" width="13.42578125" style="155" customWidth="1"/>
    <col min="1031" max="1031" width="14" style="155" customWidth="1"/>
    <col min="1032" max="1032" width="16.5703125" style="155" customWidth="1"/>
    <col min="1033" max="1033" width="22.28515625" style="155" customWidth="1"/>
    <col min="1034" max="1034" width="16.140625" style="155" bestFit="1" customWidth="1"/>
    <col min="1035" max="1035" width="16.28515625" style="155" customWidth="1"/>
    <col min="1036" max="1280" width="9.140625" style="155"/>
    <col min="1281" max="1281" width="5.140625" style="155" customWidth="1"/>
    <col min="1282" max="1282" width="4" style="155" customWidth="1"/>
    <col min="1283" max="1283" width="4.5703125" style="155" customWidth="1"/>
    <col min="1284" max="1284" width="4.140625" style="155" customWidth="1"/>
    <col min="1285" max="1285" width="43.140625" style="155" customWidth="1"/>
    <col min="1286" max="1286" width="13.42578125" style="155" customWidth="1"/>
    <col min="1287" max="1287" width="14" style="155" customWidth="1"/>
    <col min="1288" max="1288" width="16.5703125" style="155" customWidth="1"/>
    <col min="1289" max="1289" width="22.28515625" style="155" customWidth="1"/>
    <col min="1290" max="1290" width="16.140625" style="155" bestFit="1" customWidth="1"/>
    <col min="1291" max="1291" width="16.28515625" style="155" customWidth="1"/>
    <col min="1292" max="1536" width="9.140625" style="155"/>
    <col min="1537" max="1537" width="5.140625" style="155" customWidth="1"/>
    <col min="1538" max="1538" width="4" style="155" customWidth="1"/>
    <col min="1539" max="1539" width="4.5703125" style="155" customWidth="1"/>
    <col min="1540" max="1540" width="4.140625" style="155" customWidth="1"/>
    <col min="1541" max="1541" width="43.140625" style="155" customWidth="1"/>
    <col min="1542" max="1542" width="13.42578125" style="155" customWidth="1"/>
    <col min="1543" max="1543" width="14" style="155" customWidth="1"/>
    <col min="1544" max="1544" width="16.5703125" style="155" customWidth="1"/>
    <col min="1545" max="1545" width="22.28515625" style="155" customWidth="1"/>
    <col min="1546" max="1546" width="16.140625" style="155" bestFit="1" customWidth="1"/>
    <col min="1547" max="1547" width="16.28515625" style="155" customWidth="1"/>
    <col min="1548" max="1792" width="9.140625" style="155"/>
    <col min="1793" max="1793" width="5.140625" style="155" customWidth="1"/>
    <col min="1794" max="1794" width="4" style="155" customWidth="1"/>
    <col min="1795" max="1795" width="4.5703125" style="155" customWidth="1"/>
    <col min="1796" max="1796" width="4.140625" style="155" customWidth="1"/>
    <col min="1797" max="1797" width="43.140625" style="155" customWidth="1"/>
    <col min="1798" max="1798" width="13.42578125" style="155" customWidth="1"/>
    <col min="1799" max="1799" width="14" style="155" customWidth="1"/>
    <col min="1800" max="1800" width="16.5703125" style="155" customWidth="1"/>
    <col min="1801" max="1801" width="22.28515625" style="155" customWidth="1"/>
    <col min="1802" max="1802" width="16.140625" style="155" bestFit="1" customWidth="1"/>
    <col min="1803" max="1803" width="16.28515625" style="155" customWidth="1"/>
    <col min="1804" max="2048" width="9.140625" style="155"/>
    <col min="2049" max="2049" width="5.140625" style="155" customWidth="1"/>
    <col min="2050" max="2050" width="4" style="155" customWidth="1"/>
    <col min="2051" max="2051" width="4.5703125" style="155" customWidth="1"/>
    <col min="2052" max="2052" width="4.140625" style="155" customWidth="1"/>
    <col min="2053" max="2053" width="43.140625" style="155" customWidth="1"/>
    <col min="2054" max="2054" width="13.42578125" style="155" customWidth="1"/>
    <col min="2055" max="2055" width="14" style="155" customWidth="1"/>
    <col min="2056" max="2056" width="16.5703125" style="155" customWidth="1"/>
    <col min="2057" max="2057" width="22.28515625" style="155" customWidth="1"/>
    <col min="2058" max="2058" width="16.140625" style="155" bestFit="1" customWidth="1"/>
    <col min="2059" max="2059" width="16.28515625" style="155" customWidth="1"/>
    <col min="2060" max="2304" width="9.140625" style="155"/>
    <col min="2305" max="2305" width="5.140625" style="155" customWidth="1"/>
    <col min="2306" max="2306" width="4" style="155" customWidth="1"/>
    <col min="2307" max="2307" width="4.5703125" style="155" customWidth="1"/>
    <col min="2308" max="2308" width="4.140625" style="155" customWidth="1"/>
    <col min="2309" max="2309" width="43.140625" style="155" customWidth="1"/>
    <col min="2310" max="2310" width="13.42578125" style="155" customWidth="1"/>
    <col min="2311" max="2311" width="14" style="155" customWidth="1"/>
    <col min="2312" max="2312" width="16.5703125" style="155" customWidth="1"/>
    <col min="2313" max="2313" width="22.28515625" style="155" customWidth="1"/>
    <col min="2314" max="2314" width="16.140625" style="155" bestFit="1" customWidth="1"/>
    <col min="2315" max="2315" width="16.28515625" style="155" customWidth="1"/>
    <col min="2316" max="2560" width="9.140625" style="155"/>
    <col min="2561" max="2561" width="5.140625" style="155" customWidth="1"/>
    <col min="2562" max="2562" width="4" style="155" customWidth="1"/>
    <col min="2563" max="2563" width="4.5703125" style="155" customWidth="1"/>
    <col min="2564" max="2564" width="4.140625" style="155" customWidth="1"/>
    <col min="2565" max="2565" width="43.140625" style="155" customWidth="1"/>
    <col min="2566" max="2566" width="13.42578125" style="155" customWidth="1"/>
    <col min="2567" max="2567" width="14" style="155" customWidth="1"/>
    <col min="2568" max="2568" width="16.5703125" style="155" customWidth="1"/>
    <col min="2569" max="2569" width="22.28515625" style="155" customWidth="1"/>
    <col min="2570" max="2570" width="16.140625" style="155" bestFit="1" customWidth="1"/>
    <col min="2571" max="2571" width="16.28515625" style="155" customWidth="1"/>
    <col min="2572" max="2816" width="9.140625" style="155"/>
    <col min="2817" max="2817" width="5.140625" style="155" customWidth="1"/>
    <col min="2818" max="2818" width="4" style="155" customWidth="1"/>
    <col min="2819" max="2819" width="4.5703125" style="155" customWidth="1"/>
    <col min="2820" max="2820" width="4.140625" style="155" customWidth="1"/>
    <col min="2821" max="2821" width="43.140625" style="155" customWidth="1"/>
    <col min="2822" max="2822" width="13.42578125" style="155" customWidth="1"/>
    <col min="2823" max="2823" width="14" style="155" customWidth="1"/>
    <col min="2824" max="2824" width="16.5703125" style="155" customWidth="1"/>
    <col min="2825" max="2825" width="22.28515625" style="155" customWidth="1"/>
    <col min="2826" max="2826" width="16.140625" style="155" bestFit="1" customWidth="1"/>
    <col min="2827" max="2827" width="16.28515625" style="155" customWidth="1"/>
    <col min="2828" max="3072" width="9.140625" style="155"/>
    <col min="3073" max="3073" width="5.140625" style="155" customWidth="1"/>
    <col min="3074" max="3074" width="4" style="155" customWidth="1"/>
    <col min="3075" max="3075" width="4.5703125" style="155" customWidth="1"/>
    <col min="3076" max="3076" width="4.140625" style="155" customWidth="1"/>
    <col min="3077" max="3077" width="43.140625" style="155" customWidth="1"/>
    <col min="3078" max="3078" width="13.42578125" style="155" customWidth="1"/>
    <col min="3079" max="3079" width="14" style="155" customWidth="1"/>
    <col min="3080" max="3080" width="16.5703125" style="155" customWidth="1"/>
    <col min="3081" max="3081" width="22.28515625" style="155" customWidth="1"/>
    <col min="3082" max="3082" width="16.140625" style="155" bestFit="1" customWidth="1"/>
    <col min="3083" max="3083" width="16.28515625" style="155" customWidth="1"/>
    <col min="3084" max="3328" width="9.140625" style="155"/>
    <col min="3329" max="3329" width="5.140625" style="155" customWidth="1"/>
    <col min="3330" max="3330" width="4" style="155" customWidth="1"/>
    <col min="3331" max="3331" width="4.5703125" style="155" customWidth="1"/>
    <col min="3332" max="3332" width="4.140625" style="155" customWidth="1"/>
    <col min="3333" max="3333" width="43.140625" style="155" customWidth="1"/>
    <col min="3334" max="3334" width="13.42578125" style="155" customWidth="1"/>
    <col min="3335" max="3335" width="14" style="155" customWidth="1"/>
    <col min="3336" max="3336" width="16.5703125" style="155" customWidth="1"/>
    <col min="3337" max="3337" width="22.28515625" style="155" customWidth="1"/>
    <col min="3338" max="3338" width="16.140625" style="155" bestFit="1" customWidth="1"/>
    <col min="3339" max="3339" width="16.28515625" style="155" customWidth="1"/>
    <col min="3340" max="3584" width="9.140625" style="155"/>
    <col min="3585" max="3585" width="5.140625" style="155" customWidth="1"/>
    <col min="3586" max="3586" width="4" style="155" customWidth="1"/>
    <col min="3587" max="3587" width="4.5703125" style="155" customWidth="1"/>
    <col min="3588" max="3588" width="4.140625" style="155" customWidth="1"/>
    <col min="3589" max="3589" width="43.140625" style="155" customWidth="1"/>
    <col min="3590" max="3590" width="13.42578125" style="155" customWidth="1"/>
    <col min="3591" max="3591" width="14" style="155" customWidth="1"/>
    <col min="3592" max="3592" width="16.5703125" style="155" customWidth="1"/>
    <col min="3593" max="3593" width="22.28515625" style="155" customWidth="1"/>
    <col min="3594" max="3594" width="16.140625" style="155" bestFit="1" customWidth="1"/>
    <col min="3595" max="3595" width="16.28515625" style="155" customWidth="1"/>
    <col min="3596" max="3840" width="9.140625" style="155"/>
    <col min="3841" max="3841" width="5.140625" style="155" customWidth="1"/>
    <col min="3842" max="3842" width="4" style="155" customWidth="1"/>
    <col min="3843" max="3843" width="4.5703125" style="155" customWidth="1"/>
    <col min="3844" max="3844" width="4.140625" style="155" customWidth="1"/>
    <col min="3845" max="3845" width="43.140625" style="155" customWidth="1"/>
    <col min="3846" max="3846" width="13.42578125" style="155" customWidth="1"/>
    <col min="3847" max="3847" width="14" style="155" customWidth="1"/>
    <col min="3848" max="3848" width="16.5703125" style="155" customWidth="1"/>
    <col min="3849" max="3849" width="22.28515625" style="155" customWidth="1"/>
    <col min="3850" max="3850" width="16.140625" style="155" bestFit="1" customWidth="1"/>
    <col min="3851" max="3851" width="16.28515625" style="155" customWidth="1"/>
    <col min="3852" max="4096" width="9.140625" style="155"/>
    <col min="4097" max="4097" width="5.140625" style="155" customWidth="1"/>
    <col min="4098" max="4098" width="4" style="155" customWidth="1"/>
    <col min="4099" max="4099" width="4.5703125" style="155" customWidth="1"/>
    <col min="4100" max="4100" width="4.140625" style="155" customWidth="1"/>
    <col min="4101" max="4101" width="43.140625" style="155" customWidth="1"/>
    <col min="4102" max="4102" width="13.42578125" style="155" customWidth="1"/>
    <col min="4103" max="4103" width="14" style="155" customWidth="1"/>
    <col min="4104" max="4104" width="16.5703125" style="155" customWidth="1"/>
    <col min="4105" max="4105" width="22.28515625" style="155" customWidth="1"/>
    <col min="4106" max="4106" width="16.140625" style="155" bestFit="1" customWidth="1"/>
    <col min="4107" max="4107" width="16.28515625" style="155" customWidth="1"/>
    <col min="4108" max="4352" width="9.140625" style="155"/>
    <col min="4353" max="4353" width="5.140625" style="155" customWidth="1"/>
    <col min="4354" max="4354" width="4" style="155" customWidth="1"/>
    <col min="4355" max="4355" width="4.5703125" style="155" customWidth="1"/>
    <col min="4356" max="4356" width="4.140625" style="155" customWidth="1"/>
    <col min="4357" max="4357" width="43.140625" style="155" customWidth="1"/>
    <col min="4358" max="4358" width="13.42578125" style="155" customWidth="1"/>
    <col min="4359" max="4359" width="14" style="155" customWidth="1"/>
    <col min="4360" max="4360" width="16.5703125" style="155" customWidth="1"/>
    <col min="4361" max="4361" width="22.28515625" style="155" customWidth="1"/>
    <col min="4362" max="4362" width="16.140625" style="155" bestFit="1" customWidth="1"/>
    <col min="4363" max="4363" width="16.28515625" style="155" customWidth="1"/>
    <col min="4364" max="4608" width="9.140625" style="155"/>
    <col min="4609" max="4609" width="5.140625" style="155" customWidth="1"/>
    <col min="4610" max="4610" width="4" style="155" customWidth="1"/>
    <col min="4611" max="4611" width="4.5703125" style="155" customWidth="1"/>
    <col min="4612" max="4612" width="4.140625" style="155" customWidth="1"/>
    <col min="4613" max="4613" width="43.140625" style="155" customWidth="1"/>
    <col min="4614" max="4614" width="13.42578125" style="155" customWidth="1"/>
    <col min="4615" max="4615" width="14" style="155" customWidth="1"/>
    <col min="4616" max="4616" width="16.5703125" style="155" customWidth="1"/>
    <col min="4617" max="4617" width="22.28515625" style="155" customWidth="1"/>
    <col min="4618" max="4618" width="16.140625" style="155" bestFit="1" customWidth="1"/>
    <col min="4619" max="4619" width="16.28515625" style="155" customWidth="1"/>
    <col min="4620" max="4864" width="9.140625" style="155"/>
    <col min="4865" max="4865" width="5.140625" style="155" customWidth="1"/>
    <col min="4866" max="4866" width="4" style="155" customWidth="1"/>
    <col min="4867" max="4867" width="4.5703125" style="155" customWidth="1"/>
    <col min="4868" max="4868" width="4.140625" style="155" customWidth="1"/>
    <col min="4869" max="4869" width="43.140625" style="155" customWidth="1"/>
    <col min="4870" max="4870" width="13.42578125" style="155" customWidth="1"/>
    <col min="4871" max="4871" width="14" style="155" customWidth="1"/>
    <col min="4872" max="4872" width="16.5703125" style="155" customWidth="1"/>
    <col min="4873" max="4873" width="22.28515625" style="155" customWidth="1"/>
    <col min="4874" max="4874" width="16.140625" style="155" bestFit="1" customWidth="1"/>
    <col min="4875" max="4875" width="16.28515625" style="155" customWidth="1"/>
    <col min="4876" max="5120" width="9.140625" style="155"/>
    <col min="5121" max="5121" width="5.140625" style="155" customWidth="1"/>
    <col min="5122" max="5122" width="4" style="155" customWidth="1"/>
    <col min="5123" max="5123" width="4.5703125" style="155" customWidth="1"/>
    <col min="5124" max="5124" width="4.140625" style="155" customWidth="1"/>
    <col min="5125" max="5125" width="43.140625" style="155" customWidth="1"/>
    <col min="5126" max="5126" width="13.42578125" style="155" customWidth="1"/>
    <col min="5127" max="5127" width="14" style="155" customWidth="1"/>
    <col min="5128" max="5128" width="16.5703125" style="155" customWidth="1"/>
    <col min="5129" max="5129" width="22.28515625" style="155" customWidth="1"/>
    <col min="5130" max="5130" width="16.140625" style="155" bestFit="1" customWidth="1"/>
    <col min="5131" max="5131" width="16.28515625" style="155" customWidth="1"/>
    <col min="5132" max="5376" width="9.140625" style="155"/>
    <col min="5377" max="5377" width="5.140625" style="155" customWidth="1"/>
    <col min="5378" max="5378" width="4" style="155" customWidth="1"/>
    <col min="5379" max="5379" width="4.5703125" style="155" customWidth="1"/>
    <col min="5380" max="5380" width="4.140625" style="155" customWidth="1"/>
    <col min="5381" max="5381" width="43.140625" style="155" customWidth="1"/>
    <col min="5382" max="5382" width="13.42578125" style="155" customWidth="1"/>
    <col min="5383" max="5383" width="14" style="155" customWidth="1"/>
    <col min="5384" max="5384" width="16.5703125" style="155" customWidth="1"/>
    <col min="5385" max="5385" width="22.28515625" style="155" customWidth="1"/>
    <col min="5386" max="5386" width="16.140625" style="155" bestFit="1" customWidth="1"/>
    <col min="5387" max="5387" width="16.28515625" style="155" customWidth="1"/>
    <col min="5388" max="5632" width="9.140625" style="155"/>
    <col min="5633" max="5633" width="5.140625" style="155" customWidth="1"/>
    <col min="5634" max="5634" width="4" style="155" customWidth="1"/>
    <col min="5635" max="5635" width="4.5703125" style="155" customWidth="1"/>
    <col min="5636" max="5636" width="4.140625" style="155" customWidth="1"/>
    <col min="5637" max="5637" width="43.140625" style="155" customWidth="1"/>
    <col min="5638" max="5638" width="13.42578125" style="155" customWidth="1"/>
    <col min="5639" max="5639" width="14" style="155" customWidth="1"/>
    <col min="5640" max="5640" width="16.5703125" style="155" customWidth="1"/>
    <col min="5641" max="5641" width="22.28515625" style="155" customWidth="1"/>
    <col min="5642" max="5642" width="16.140625" style="155" bestFit="1" customWidth="1"/>
    <col min="5643" max="5643" width="16.28515625" style="155" customWidth="1"/>
    <col min="5644" max="5888" width="9.140625" style="155"/>
    <col min="5889" max="5889" width="5.140625" style="155" customWidth="1"/>
    <col min="5890" max="5890" width="4" style="155" customWidth="1"/>
    <col min="5891" max="5891" width="4.5703125" style="155" customWidth="1"/>
    <col min="5892" max="5892" width="4.140625" style="155" customWidth="1"/>
    <col min="5893" max="5893" width="43.140625" style="155" customWidth="1"/>
    <col min="5894" max="5894" width="13.42578125" style="155" customWidth="1"/>
    <col min="5895" max="5895" width="14" style="155" customWidth="1"/>
    <col min="5896" max="5896" width="16.5703125" style="155" customWidth="1"/>
    <col min="5897" max="5897" width="22.28515625" style="155" customWidth="1"/>
    <col min="5898" max="5898" width="16.140625" style="155" bestFit="1" customWidth="1"/>
    <col min="5899" max="5899" width="16.28515625" style="155" customWidth="1"/>
    <col min="5900" max="6144" width="9.140625" style="155"/>
    <col min="6145" max="6145" width="5.140625" style="155" customWidth="1"/>
    <col min="6146" max="6146" width="4" style="155" customWidth="1"/>
    <col min="6147" max="6147" width="4.5703125" style="155" customWidth="1"/>
    <col min="6148" max="6148" width="4.140625" style="155" customWidth="1"/>
    <col min="6149" max="6149" width="43.140625" style="155" customWidth="1"/>
    <col min="6150" max="6150" width="13.42578125" style="155" customWidth="1"/>
    <col min="6151" max="6151" width="14" style="155" customWidth="1"/>
    <col min="6152" max="6152" width="16.5703125" style="155" customWidth="1"/>
    <col min="6153" max="6153" width="22.28515625" style="155" customWidth="1"/>
    <col min="6154" max="6154" width="16.140625" style="155" bestFit="1" customWidth="1"/>
    <col min="6155" max="6155" width="16.28515625" style="155" customWidth="1"/>
    <col min="6156" max="6400" width="9.140625" style="155"/>
    <col min="6401" max="6401" width="5.140625" style="155" customWidth="1"/>
    <col min="6402" max="6402" width="4" style="155" customWidth="1"/>
    <col min="6403" max="6403" width="4.5703125" style="155" customWidth="1"/>
    <col min="6404" max="6404" width="4.140625" style="155" customWidth="1"/>
    <col min="6405" max="6405" width="43.140625" style="155" customWidth="1"/>
    <col min="6406" max="6406" width="13.42578125" style="155" customWidth="1"/>
    <col min="6407" max="6407" width="14" style="155" customWidth="1"/>
    <col min="6408" max="6408" width="16.5703125" style="155" customWidth="1"/>
    <col min="6409" max="6409" width="22.28515625" style="155" customWidth="1"/>
    <col min="6410" max="6410" width="16.140625" style="155" bestFit="1" customWidth="1"/>
    <col min="6411" max="6411" width="16.28515625" style="155" customWidth="1"/>
    <col min="6412" max="6656" width="9.140625" style="155"/>
    <col min="6657" max="6657" width="5.140625" style="155" customWidth="1"/>
    <col min="6658" max="6658" width="4" style="155" customWidth="1"/>
    <col min="6659" max="6659" width="4.5703125" style="155" customWidth="1"/>
    <col min="6660" max="6660" width="4.140625" style="155" customWidth="1"/>
    <col min="6661" max="6661" width="43.140625" style="155" customWidth="1"/>
    <col min="6662" max="6662" width="13.42578125" style="155" customWidth="1"/>
    <col min="6663" max="6663" width="14" style="155" customWidth="1"/>
    <col min="6664" max="6664" width="16.5703125" style="155" customWidth="1"/>
    <col min="6665" max="6665" width="22.28515625" style="155" customWidth="1"/>
    <col min="6666" max="6666" width="16.140625" style="155" bestFit="1" customWidth="1"/>
    <col min="6667" max="6667" width="16.28515625" style="155" customWidth="1"/>
    <col min="6668" max="6912" width="9.140625" style="155"/>
    <col min="6913" max="6913" width="5.140625" style="155" customWidth="1"/>
    <col min="6914" max="6914" width="4" style="155" customWidth="1"/>
    <col min="6915" max="6915" width="4.5703125" style="155" customWidth="1"/>
    <col min="6916" max="6916" width="4.140625" style="155" customWidth="1"/>
    <col min="6917" max="6917" width="43.140625" style="155" customWidth="1"/>
    <col min="6918" max="6918" width="13.42578125" style="155" customWidth="1"/>
    <col min="6919" max="6919" width="14" style="155" customWidth="1"/>
    <col min="6920" max="6920" width="16.5703125" style="155" customWidth="1"/>
    <col min="6921" max="6921" width="22.28515625" style="155" customWidth="1"/>
    <col min="6922" max="6922" width="16.140625" style="155" bestFit="1" customWidth="1"/>
    <col min="6923" max="6923" width="16.28515625" style="155" customWidth="1"/>
    <col min="6924" max="7168" width="9.140625" style="155"/>
    <col min="7169" max="7169" width="5.140625" style="155" customWidth="1"/>
    <col min="7170" max="7170" width="4" style="155" customWidth="1"/>
    <col min="7171" max="7171" width="4.5703125" style="155" customWidth="1"/>
    <col min="7172" max="7172" width="4.140625" style="155" customWidth="1"/>
    <col min="7173" max="7173" width="43.140625" style="155" customWidth="1"/>
    <col min="7174" max="7174" width="13.42578125" style="155" customWidth="1"/>
    <col min="7175" max="7175" width="14" style="155" customWidth="1"/>
    <col min="7176" max="7176" width="16.5703125" style="155" customWidth="1"/>
    <col min="7177" max="7177" width="22.28515625" style="155" customWidth="1"/>
    <col min="7178" max="7178" width="16.140625" style="155" bestFit="1" customWidth="1"/>
    <col min="7179" max="7179" width="16.28515625" style="155" customWidth="1"/>
    <col min="7180" max="7424" width="9.140625" style="155"/>
    <col min="7425" max="7425" width="5.140625" style="155" customWidth="1"/>
    <col min="7426" max="7426" width="4" style="155" customWidth="1"/>
    <col min="7427" max="7427" width="4.5703125" style="155" customWidth="1"/>
    <col min="7428" max="7428" width="4.140625" style="155" customWidth="1"/>
    <col min="7429" max="7429" width="43.140625" style="155" customWidth="1"/>
    <col min="7430" max="7430" width="13.42578125" style="155" customWidth="1"/>
    <col min="7431" max="7431" width="14" style="155" customWidth="1"/>
    <col min="7432" max="7432" width="16.5703125" style="155" customWidth="1"/>
    <col min="7433" max="7433" width="22.28515625" style="155" customWidth="1"/>
    <col min="7434" max="7434" width="16.140625" style="155" bestFit="1" customWidth="1"/>
    <col min="7435" max="7435" width="16.28515625" style="155" customWidth="1"/>
    <col min="7436" max="7680" width="9.140625" style="155"/>
    <col min="7681" max="7681" width="5.140625" style="155" customWidth="1"/>
    <col min="7682" max="7682" width="4" style="155" customWidth="1"/>
    <col min="7683" max="7683" width="4.5703125" style="155" customWidth="1"/>
    <col min="7684" max="7684" width="4.140625" style="155" customWidth="1"/>
    <col min="7685" max="7685" width="43.140625" style="155" customWidth="1"/>
    <col min="7686" max="7686" width="13.42578125" style="155" customWidth="1"/>
    <col min="7687" max="7687" width="14" style="155" customWidth="1"/>
    <col min="7688" max="7688" width="16.5703125" style="155" customWidth="1"/>
    <col min="7689" max="7689" width="22.28515625" style="155" customWidth="1"/>
    <col min="7690" max="7690" width="16.140625" style="155" bestFit="1" customWidth="1"/>
    <col min="7691" max="7691" width="16.28515625" style="155" customWidth="1"/>
    <col min="7692" max="7936" width="9.140625" style="155"/>
    <col min="7937" max="7937" width="5.140625" style="155" customWidth="1"/>
    <col min="7938" max="7938" width="4" style="155" customWidth="1"/>
    <col min="7939" max="7939" width="4.5703125" style="155" customWidth="1"/>
    <col min="7940" max="7940" width="4.140625" style="155" customWidth="1"/>
    <col min="7941" max="7941" width="43.140625" style="155" customWidth="1"/>
    <col min="7942" max="7942" width="13.42578125" style="155" customWidth="1"/>
    <col min="7943" max="7943" width="14" style="155" customWidth="1"/>
    <col min="7944" max="7944" width="16.5703125" style="155" customWidth="1"/>
    <col min="7945" max="7945" width="22.28515625" style="155" customWidth="1"/>
    <col min="7946" max="7946" width="16.140625" style="155" bestFit="1" customWidth="1"/>
    <col min="7947" max="7947" width="16.28515625" style="155" customWidth="1"/>
    <col min="7948" max="8192" width="9.140625" style="155"/>
    <col min="8193" max="8193" width="5.140625" style="155" customWidth="1"/>
    <col min="8194" max="8194" width="4" style="155" customWidth="1"/>
    <col min="8195" max="8195" width="4.5703125" style="155" customWidth="1"/>
    <col min="8196" max="8196" width="4.140625" style="155" customWidth="1"/>
    <col min="8197" max="8197" width="43.140625" style="155" customWidth="1"/>
    <col min="8198" max="8198" width="13.42578125" style="155" customWidth="1"/>
    <col min="8199" max="8199" width="14" style="155" customWidth="1"/>
    <col min="8200" max="8200" width="16.5703125" style="155" customWidth="1"/>
    <col min="8201" max="8201" width="22.28515625" style="155" customWidth="1"/>
    <col min="8202" max="8202" width="16.140625" style="155" bestFit="1" customWidth="1"/>
    <col min="8203" max="8203" width="16.28515625" style="155" customWidth="1"/>
    <col min="8204" max="8448" width="9.140625" style="155"/>
    <col min="8449" max="8449" width="5.140625" style="155" customWidth="1"/>
    <col min="8450" max="8450" width="4" style="155" customWidth="1"/>
    <col min="8451" max="8451" width="4.5703125" style="155" customWidth="1"/>
    <col min="8452" max="8452" width="4.140625" style="155" customWidth="1"/>
    <col min="8453" max="8453" width="43.140625" style="155" customWidth="1"/>
    <col min="8454" max="8454" width="13.42578125" style="155" customWidth="1"/>
    <col min="8455" max="8455" width="14" style="155" customWidth="1"/>
    <col min="8456" max="8456" width="16.5703125" style="155" customWidth="1"/>
    <col min="8457" max="8457" width="22.28515625" style="155" customWidth="1"/>
    <col min="8458" max="8458" width="16.140625" style="155" bestFit="1" customWidth="1"/>
    <col min="8459" max="8459" width="16.28515625" style="155" customWidth="1"/>
    <col min="8460" max="8704" width="9.140625" style="155"/>
    <col min="8705" max="8705" width="5.140625" style="155" customWidth="1"/>
    <col min="8706" max="8706" width="4" style="155" customWidth="1"/>
    <col min="8707" max="8707" width="4.5703125" style="155" customWidth="1"/>
    <col min="8708" max="8708" width="4.140625" style="155" customWidth="1"/>
    <col min="8709" max="8709" width="43.140625" style="155" customWidth="1"/>
    <col min="8710" max="8710" width="13.42578125" style="155" customWidth="1"/>
    <col min="8711" max="8711" width="14" style="155" customWidth="1"/>
    <col min="8712" max="8712" width="16.5703125" style="155" customWidth="1"/>
    <col min="8713" max="8713" width="22.28515625" style="155" customWidth="1"/>
    <col min="8714" max="8714" width="16.140625" style="155" bestFit="1" customWidth="1"/>
    <col min="8715" max="8715" width="16.28515625" style="155" customWidth="1"/>
    <col min="8716" max="8960" width="9.140625" style="155"/>
    <col min="8961" max="8961" width="5.140625" style="155" customWidth="1"/>
    <col min="8962" max="8962" width="4" style="155" customWidth="1"/>
    <col min="8963" max="8963" width="4.5703125" style="155" customWidth="1"/>
    <col min="8964" max="8964" width="4.140625" style="155" customWidth="1"/>
    <col min="8965" max="8965" width="43.140625" style="155" customWidth="1"/>
    <col min="8966" max="8966" width="13.42578125" style="155" customWidth="1"/>
    <col min="8967" max="8967" width="14" style="155" customWidth="1"/>
    <col min="8968" max="8968" width="16.5703125" style="155" customWidth="1"/>
    <col min="8969" max="8969" width="22.28515625" style="155" customWidth="1"/>
    <col min="8970" max="8970" width="16.140625" style="155" bestFit="1" customWidth="1"/>
    <col min="8971" max="8971" width="16.28515625" style="155" customWidth="1"/>
    <col min="8972" max="9216" width="9.140625" style="155"/>
    <col min="9217" max="9217" width="5.140625" style="155" customWidth="1"/>
    <col min="9218" max="9218" width="4" style="155" customWidth="1"/>
    <col min="9219" max="9219" width="4.5703125" style="155" customWidth="1"/>
    <col min="9220" max="9220" width="4.140625" style="155" customWidth="1"/>
    <col min="9221" max="9221" width="43.140625" style="155" customWidth="1"/>
    <col min="9222" max="9222" width="13.42578125" style="155" customWidth="1"/>
    <col min="9223" max="9223" width="14" style="155" customWidth="1"/>
    <col min="9224" max="9224" width="16.5703125" style="155" customWidth="1"/>
    <col min="9225" max="9225" width="22.28515625" style="155" customWidth="1"/>
    <col min="9226" max="9226" width="16.140625" style="155" bestFit="1" customWidth="1"/>
    <col min="9227" max="9227" width="16.28515625" style="155" customWidth="1"/>
    <col min="9228" max="9472" width="9.140625" style="155"/>
    <col min="9473" max="9473" width="5.140625" style="155" customWidth="1"/>
    <col min="9474" max="9474" width="4" style="155" customWidth="1"/>
    <col min="9475" max="9475" width="4.5703125" style="155" customWidth="1"/>
    <col min="9476" max="9476" width="4.140625" style="155" customWidth="1"/>
    <col min="9477" max="9477" width="43.140625" style="155" customWidth="1"/>
    <col min="9478" max="9478" width="13.42578125" style="155" customWidth="1"/>
    <col min="9479" max="9479" width="14" style="155" customWidth="1"/>
    <col min="9480" max="9480" width="16.5703125" style="155" customWidth="1"/>
    <col min="9481" max="9481" width="22.28515625" style="155" customWidth="1"/>
    <col min="9482" max="9482" width="16.140625" style="155" bestFit="1" customWidth="1"/>
    <col min="9483" max="9483" width="16.28515625" style="155" customWidth="1"/>
    <col min="9484" max="9728" width="9.140625" style="155"/>
    <col min="9729" max="9729" width="5.140625" style="155" customWidth="1"/>
    <col min="9730" max="9730" width="4" style="155" customWidth="1"/>
    <col min="9731" max="9731" width="4.5703125" style="155" customWidth="1"/>
    <col min="9732" max="9732" width="4.140625" style="155" customWidth="1"/>
    <col min="9733" max="9733" width="43.140625" style="155" customWidth="1"/>
    <col min="9734" max="9734" width="13.42578125" style="155" customWidth="1"/>
    <col min="9735" max="9735" width="14" style="155" customWidth="1"/>
    <col min="9736" max="9736" width="16.5703125" style="155" customWidth="1"/>
    <col min="9737" max="9737" width="22.28515625" style="155" customWidth="1"/>
    <col min="9738" max="9738" width="16.140625" style="155" bestFit="1" customWidth="1"/>
    <col min="9739" max="9739" width="16.28515625" style="155" customWidth="1"/>
    <col min="9740" max="9984" width="9.140625" style="155"/>
    <col min="9985" max="9985" width="5.140625" style="155" customWidth="1"/>
    <col min="9986" max="9986" width="4" style="155" customWidth="1"/>
    <col min="9987" max="9987" width="4.5703125" style="155" customWidth="1"/>
    <col min="9988" max="9988" width="4.140625" style="155" customWidth="1"/>
    <col min="9989" max="9989" width="43.140625" style="155" customWidth="1"/>
    <col min="9990" max="9990" width="13.42578125" style="155" customWidth="1"/>
    <col min="9991" max="9991" width="14" style="155" customWidth="1"/>
    <col min="9992" max="9992" width="16.5703125" style="155" customWidth="1"/>
    <col min="9993" max="9993" width="22.28515625" style="155" customWidth="1"/>
    <col min="9994" max="9994" width="16.140625" style="155" bestFit="1" customWidth="1"/>
    <col min="9995" max="9995" width="16.28515625" style="155" customWidth="1"/>
    <col min="9996" max="10240" width="9.140625" style="155"/>
    <col min="10241" max="10241" width="5.140625" style="155" customWidth="1"/>
    <col min="10242" max="10242" width="4" style="155" customWidth="1"/>
    <col min="10243" max="10243" width="4.5703125" style="155" customWidth="1"/>
    <col min="10244" max="10244" width="4.140625" style="155" customWidth="1"/>
    <col min="10245" max="10245" width="43.140625" style="155" customWidth="1"/>
    <col min="10246" max="10246" width="13.42578125" style="155" customWidth="1"/>
    <col min="10247" max="10247" width="14" style="155" customWidth="1"/>
    <col min="10248" max="10248" width="16.5703125" style="155" customWidth="1"/>
    <col min="10249" max="10249" width="22.28515625" style="155" customWidth="1"/>
    <col min="10250" max="10250" width="16.140625" style="155" bestFit="1" customWidth="1"/>
    <col min="10251" max="10251" width="16.28515625" style="155" customWidth="1"/>
    <col min="10252" max="10496" width="9.140625" style="155"/>
    <col min="10497" max="10497" width="5.140625" style="155" customWidth="1"/>
    <col min="10498" max="10498" width="4" style="155" customWidth="1"/>
    <col min="10499" max="10499" width="4.5703125" style="155" customWidth="1"/>
    <col min="10500" max="10500" width="4.140625" style="155" customWidth="1"/>
    <col min="10501" max="10501" width="43.140625" style="155" customWidth="1"/>
    <col min="10502" max="10502" width="13.42578125" style="155" customWidth="1"/>
    <col min="10503" max="10503" width="14" style="155" customWidth="1"/>
    <col min="10504" max="10504" width="16.5703125" style="155" customWidth="1"/>
    <col min="10505" max="10505" width="22.28515625" style="155" customWidth="1"/>
    <col min="10506" max="10506" width="16.140625" style="155" bestFit="1" customWidth="1"/>
    <col min="10507" max="10507" width="16.28515625" style="155" customWidth="1"/>
    <col min="10508" max="10752" width="9.140625" style="155"/>
    <col min="10753" max="10753" width="5.140625" style="155" customWidth="1"/>
    <col min="10754" max="10754" width="4" style="155" customWidth="1"/>
    <col min="10755" max="10755" width="4.5703125" style="155" customWidth="1"/>
    <col min="10756" max="10756" width="4.140625" style="155" customWidth="1"/>
    <col min="10757" max="10757" width="43.140625" style="155" customWidth="1"/>
    <col min="10758" max="10758" width="13.42578125" style="155" customWidth="1"/>
    <col min="10759" max="10759" width="14" style="155" customWidth="1"/>
    <col min="10760" max="10760" width="16.5703125" style="155" customWidth="1"/>
    <col min="10761" max="10761" width="22.28515625" style="155" customWidth="1"/>
    <col min="10762" max="10762" width="16.140625" style="155" bestFit="1" customWidth="1"/>
    <col min="10763" max="10763" width="16.28515625" style="155" customWidth="1"/>
    <col min="10764" max="11008" width="9.140625" style="155"/>
    <col min="11009" max="11009" width="5.140625" style="155" customWidth="1"/>
    <col min="11010" max="11010" width="4" style="155" customWidth="1"/>
    <col min="11011" max="11011" width="4.5703125" style="155" customWidth="1"/>
    <col min="11012" max="11012" width="4.140625" style="155" customWidth="1"/>
    <col min="11013" max="11013" width="43.140625" style="155" customWidth="1"/>
    <col min="11014" max="11014" width="13.42578125" style="155" customWidth="1"/>
    <col min="11015" max="11015" width="14" style="155" customWidth="1"/>
    <col min="11016" max="11016" width="16.5703125" style="155" customWidth="1"/>
    <col min="11017" max="11017" width="22.28515625" style="155" customWidth="1"/>
    <col min="11018" max="11018" width="16.140625" style="155" bestFit="1" customWidth="1"/>
    <col min="11019" max="11019" width="16.28515625" style="155" customWidth="1"/>
    <col min="11020" max="11264" width="9.140625" style="155"/>
    <col min="11265" max="11265" width="5.140625" style="155" customWidth="1"/>
    <col min="11266" max="11266" width="4" style="155" customWidth="1"/>
    <col min="11267" max="11267" width="4.5703125" style="155" customWidth="1"/>
    <col min="11268" max="11268" width="4.140625" style="155" customWidth="1"/>
    <col min="11269" max="11269" width="43.140625" style="155" customWidth="1"/>
    <col min="11270" max="11270" width="13.42578125" style="155" customWidth="1"/>
    <col min="11271" max="11271" width="14" style="155" customWidth="1"/>
    <col min="11272" max="11272" width="16.5703125" style="155" customWidth="1"/>
    <col min="11273" max="11273" width="22.28515625" style="155" customWidth="1"/>
    <col min="11274" max="11274" width="16.140625" style="155" bestFit="1" customWidth="1"/>
    <col min="11275" max="11275" width="16.28515625" style="155" customWidth="1"/>
    <col min="11276" max="11520" width="9.140625" style="155"/>
    <col min="11521" max="11521" width="5.140625" style="155" customWidth="1"/>
    <col min="11522" max="11522" width="4" style="155" customWidth="1"/>
    <col min="11523" max="11523" width="4.5703125" style="155" customWidth="1"/>
    <col min="11524" max="11524" width="4.140625" style="155" customWidth="1"/>
    <col min="11525" max="11525" width="43.140625" style="155" customWidth="1"/>
    <col min="11526" max="11526" width="13.42578125" style="155" customWidth="1"/>
    <col min="11527" max="11527" width="14" style="155" customWidth="1"/>
    <col min="11528" max="11528" width="16.5703125" style="155" customWidth="1"/>
    <col min="11529" max="11529" width="22.28515625" style="155" customWidth="1"/>
    <col min="11530" max="11530" width="16.140625" style="155" bestFit="1" customWidth="1"/>
    <col min="11531" max="11531" width="16.28515625" style="155" customWidth="1"/>
    <col min="11532" max="11776" width="9.140625" style="155"/>
    <col min="11777" max="11777" width="5.140625" style="155" customWidth="1"/>
    <col min="11778" max="11778" width="4" style="155" customWidth="1"/>
    <col min="11779" max="11779" width="4.5703125" style="155" customWidth="1"/>
    <col min="11780" max="11780" width="4.140625" style="155" customWidth="1"/>
    <col min="11781" max="11781" width="43.140625" style="155" customWidth="1"/>
    <col min="11782" max="11782" width="13.42578125" style="155" customWidth="1"/>
    <col min="11783" max="11783" width="14" style="155" customWidth="1"/>
    <col min="11784" max="11784" width="16.5703125" style="155" customWidth="1"/>
    <col min="11785" max="11785" width="22.28515625" style="155" customWidth="1"/>
    <col min="11786" max="11786" width="16.140625" style="155" bestFit="1" customWidth="1"/>
    <col min="11787" max="11787" width="16.28515625" style="155" customWidth="1"/>
    <col min="11788" max="12032" width="9.140625" style="155"/>
    <col min="12033" max="12033" width="5.140625" style="155" customWidth="1"/>
    <col min="12034" max="12034" width="4" style="155" customWidth="1"/>
    <col min="12035" max="12035" width="4.5703125" style="155" customWidth="1"/>
    <col min="12036" max="12036" width="4.140625" style="155" customWidth="1"/>
    <col min="12037" max="12037" width="43.140625" style="155" customWidth="1"/>
    <col min="12038" max="12038" width="13.42578125" style="155" customWidth="1"/>
    <col min="12039" max="12039" width="14" style="155" customWidth="1"/>
    <col min="12040" max="12040" width="16.5703125" style="155" customWidth="1"/>
    <col min="12041" max="12041" width="22.28515625" style="155" customWidth="1"/>
    <col min="12042" max="12042" width="16.140625" style="155" bestFit="1" customWidth="1"/>
    <col min="12043" max="12043" width="16.28515625" style="155" customWidth="1"/>
    <col min="12044" max="12288" width="9.140625" style="155"/>
    <col min="12289" max="12289" width="5.140625" style="155" customWidth="1"/>
    <col min="12290" max="12290" width="4" style="155" customWidth="1"/>
    <col min="12291" max="12291" width="4.5703125" style="155" customWidth="1"/>
    <col min="12292" max="12292" width="4.140625" style="155" customWidth="1"/>
    <col min="12293" max="12293" width="43.140625" style="155" customWidth="1"/>
    <col min="12294" max="12294" width="13.42578125" style="155" customWidth="1"/>
    <col min="12295" max="12295" width="14" style="155" customWidth="1"/>
    <col min="12296" max="12296" width="16.5703125" style="155" customWidth="1"/>
    <col min="12297" max="12297" width="22.28515625" style="155" customWidth="1"/>
    <col min="12298" max="12298" width="16.140625" style="155" bestFit="1" customWidth="1"/>
    <col min="12299" max="12299" width="16.28515625" style="155" customWidth="1"/>
    <col min="12300" max="12544" width="9.140625" style="155"/>
    <col min="12545" max="12545" width="5.140625" style="155" customWidth="1"/>
    <col min="12546" max="12546" width="4" style="155" customWidth="1"/>
    <col min="12547" max="12547" width="4.5703125" style="155" customWidth="1"/>
    <col min="12548" max="12548" width="4.140625" style="155" customWidth="1"/>
    <col min="12549" max="12549" width="43.140625" style="155" customWidth="1"/>
    <col min="12550" max="12550" width="13.42578125" style="155" customWidth="1"/>
    <col min="12551" max="12551" width="14" style="155" customWidth="1"/>
    <col min="12552" max="12552" width="16.5703125" style="155" customWidth="1"/>
    <col min="12553" max="12553" width="22.28515625" style="155" customWidth="1"/>
    <col min="12554" max="12554" width="16.140625" style="155" bestFit="1" customWidth="1"/>
    <col min="12555" max="12555" width="16.28515625" style="155" customWidth="1"/>
    <col min="12556" max="12800" width="9.140625" style="155"/>
    <col min="12801" max="12801" width="5.140625" style="155" customWidth="1"/>
    <col min="12802" max="12802" width="4" style="155" customWidth="1"/>
    <col min="12803" max="12803" width="4.5703125" style="155" customWidth="1"/>
    <col min="12804" max="12804" width="4.140625" style="155" customWidth="1"/>
    <col min="12805" max="12805" width="43.140625" style="155" customWidth="1"/>
    <col min="12806" max="12806" width="13.42578125" style="155" customWidth="1"/>
    <col min="12807" max="12807" width="14" style="155" customWidth="1"/>
    <col min="12808" max="12808" width="16.5703125" style="155" customWidth="1"/>
    <col min="12809" max="12809" width="22.28515625" style="155" customWidth="1"/>
    <col min="12810" max="12810" width="16.140625" style="155" bestFit="1" customWidth="1"/>
    <col min="12811" max="12811" width="16.28515625" style="155" customWidth="1"/>
    <col min="12812" max="13056" width="9.140625" style="155"/>
    <col min="13057" max="13057" width="5.140625" style="155" customWidth="1"/>
    <col min="13058" max="13058" width="4" style="155" customWidth="1"/>
    <col min="13059" max="13059" width="4.5703125" style="155" customWidth="1"/>
    <col min="13060" max="13060" width="4.140625" style="155" customWidth="1"/>
    <col min="13061" max="13061" width="43.140625" style="155" customWidth="1"/>
    <col min="13062" max="13062" width="13.42578125" style="155" customWidth="1"/>
    <col min="13063" max="13063" width="14" style="155" customWidth="1"/>
    <col min="13064" max="13064" width="16.5703125" style="155" customWidth="1"/>
    <col min="13065" max="13065" width="22.28515625" style="155" customWidth="1"/>
    <col min="13066" max="13066" width="16.140625" style="155" bestFit="1" customWidth="1"/>
    <col min="13067" max="13067" width="16.28515625" style="155" customWidth="1"/>
    <col min="13068" max="13312" width="9.140625" style="155"/>
    <col min="13313" max="13313" width="5.140625" style="155" customWidth="1"/>
    <col min="13314" max="13314" width="4" style="155" customWidth="1"/>
    <col min="13315" max="13315" width="4.5703125" style="155" customWidth="1"/>
    <col min="13316" max="13316" width="4.140625" style="155" customWidth="1"/>
    <col min="13317" max="13317" width="43.140625" style="155" customWidth="1"/>
    <col min="13318" max="13318" width="13.42578125" style="155" customWidth="1"/>
    <col min="13319" max="13319" width="14" style="155" customWidth="1"/>
    <col min="13320" max="13320" width="16.5703125" style="155" customWidth="1"/>
    <col min="13321" max="13321" width="22.28515625" style="155" customWidth="1"/>
    <col min="13322" max="13322" width="16.140625" style="155" bestFit="1" customWidth="1"/>
    <col min="13323" max="13323" width="16.28515625" style="155" customWidth="1"/>
    <col min="13324" max="13568" width="9.140625" style="155"/>
    <col min="13569" max="13569" width="5.140625" style="155" customWidth="1"/>
    <col min="13570" max="13570" width="4" style="155" customWidth="1"/>
    <col min="13571" max="13571" width="4.5703125" style="155" customWidth="1"/>
    <col min="13572" max="13572" width="4.140625" style="155" customWidth="1"/>
    <col min="13573" max="13573" width="43.140625" style="155" customWidth="1"/>
    <col min="13574" max="13574" width="13.42578125" style="155" customWidth="1"/>
    <col min="13575" max="13575" width="14" style="155" customWidth="1"/>
    <col min="13576" max="13576" width="16.5703125" style="155" customWidth="1"/>
    <col min="13577" max="13577" width="22.28515625" style="155" customWidth="1"/>
    <col min="13578" max="13578" width="16.140625" style="155" bestFit="1" customWidth="1"/>
    <col min="13579" max="13579" width="16.28515625" style="155" customWidth="1"/>
    <col min="13580" max="13824" width="9.140625" style="155"/>
    <col min="13825" max="13825" width="5.140625" style="155" customWidth="1"/>
    <col min="13826" max="13826" width="4" style="155" customWidth="1"/>
    <col min="13827" max="13827" width="4.5703125" style="155" customWidth="1"/>
    <col min="13828" max="13828" width="4.140625" style="155" customWidth="1"/>
    <col min="13829" max="13829" width="43.140625" style="155" customWidth="1"/>
    <col min="13830" max="13830" width="13.42578125" style="155" customWidth="1"/>
    <col min="13831" max="13831" width="14" style="155" customWidth="1"/>
    <col min="13832" max="13832" width="16.5703125" style="155" customWidth="1"/>
    <col min="13833" max="13833" width="22.28515625" style="155" customWidth="1"/>
    <col min="13834" max="13834" width="16.140625" style="155" bestFit="1" customWidth="1"/>
    <col min="13835" max="13835" width="16.28515625" style="155" customWidth="1"/>
    <col min="13836" max="14080" width="9.140625" style="155"/>
    <col min="14081" max="14081" width="5.140625" style="155" customWidth="1"/>
    <col min="14082" max="14082" width="4" style="155" customWidth="1"/>
    <col min="14083" max="14083" width="4.5703125" style="155" customWidth="1"/>
    <col min="14084" max="14084" width="4.140625" style="155" customWidth="1"/>
    <col min="14085" max="14085" width="43.140625" style="155" customWidth="1"/>
    <col min="14086" max="14086" width="13.42578125" style="155" customWidth="1"/>
    <col min="14087" max="14087" width="14" style="155" customWidth="1"/>
    <col min="14088" max="14088" width="16.5703125" style="155" customWidth="1"/>
    <col min="14089" max="14089" width="22.28515625" style="155" customWidth="1"/>
    <col min="14090" max="14090" width="16.140625" style="155" bestFit="1" customWidth="1"/>
    <col min="14091" max="14091" width="16.28515625" style="155" customWidth="1"/>
    <col min="14092" max="14336" width="9.140625" style="155"/>
    <col min="14337" max="14337" width="5.140625" style="155" customWidth="1"/>
    <col min="14338" max="14338" width="4" style="155" customWidth="1"/>
    <col min="14339" max="14339" width="4.5703125" style="155" customWidth="1"/>
    <col min="14340" max="14340" width="4.140625" style="155" customWidth="1"/>
    <col min="14341" max="14341" width="43.140625" style="155" customWidth="1"/>
    <col min="14342" max="14342" width="13.42578125" style="155" customWidth="1"/>
    <col min="14343" max="14343" width="14" style="155" customWidth="1"/>
    <col min="14344" max="14344" width="16.5703125" style="155" customWidth="1"/>
    <col min="14345" max="14345" width="22.28515625" style="155" customWidth="1"/>
    <col min="14346" max="14346" width="16.140625" style="155" bestFit="1" customWidth="1"/>
    <col min="14347" max="14347" width="16.28515625" style="155" customWidth="1"/>
    <col min="14348" max="14592" width="9.140625" style="155"/>
    <col min="14593" max="14593" width="5.140625" style="155" customWidth="1"/>
    <col min="14594" max="14594" width="4" style="155" customWidth="1"/>
    <col min="14595" max="14595" width="4.5703125" style="155" customWidth="1"/>
    <col min="14596" max="14596" width="4.140625" style="155" customWidth="1"/>
    <col min="14597" max="14597" width="43.140625" style="155" customWidth="1"/>
    <col min="14598" max="14598" width="13.42578125" style="155" customWidth="1"/>
    <col min="14599" max="14599" width="14" style="155" customWidth="1"/>
    <col min="14600" max="14600" width="16.5703125" style="155" customWidth="1"/>
    <col min="14601" max="14601" width="22.28515625" style="155" customWidth="1"/>
    <col min="14602" max="14602" width="16.140625" style="155" bestFit="1" customWidth="1"/>
    <col min="14603" max="14603" width="16.28515625" style="155" customWidth="1"/>
    <col min="14604" max="14848" width="9.140625" style="155"/>
    <col min="14849" max="14849" width="5.140625" style="155" customWidth="1"/>
    <col min="14850" max="14850" width="4" style="155" customWidth="1"/>
    <col min="14851" max="14851" width="4.5703125" style="155" customWidth="1"/>
    <col min="14852" max="14852" width="4.140625" style="155" customWidth="1"/>
    <col min="14853" max="14853" width="43.140625" style="155" customWidth="1"/>
    <col min="14854" max="14854" width="13.42578125" style="155" customWidth="1"/>
    <col min="14855" max="14855" width="14" style="155" customWidth="1"/>
    <col min="14856" max="14856" width="16.5703125" style="155" customWidth="1"/>
    <col min="14857" max="14857" width="22.28515625" style="155" customWidth="1"/>
    <col min="14858" max="14858" width="16.140625" style="155" bestFit="1" customWidth="1"/>
    <col min="14859" max="14859" width="16.28515625" style="155" customWidth="1"/>
    <col min="14860" max="15104" width="9.140625" style="155"/>
    <col min="15105" max="15105" width="5.140625" style="155" customWidth="1"/>
    <col min="15106" max="15106" width="4" style="155" customWidth="1"/>
    <col min="15107" max="15107" width="4.5703125" style="155" customWidth="1"/>
    <col min="15108" max="15108" width="4.140625" style="155" customWidth="1"/>
    <col min="15109" max="15109" width="43.140625" style="155" customWidth="1"/>
    <col min="15110" max="15110" width="13.42578125" style="155" customWidth="1"/>
    <col min="15111" max="15111" width="14" style="155" customWidth="1"/>
    <col min="15112" max="15112" width="16.5703125" style="155" customWidth="1"/>
    <col min="15113" max="15113" width="22.28515625" style="155" customWidth="1"/>
    <col min="15114" max="15114" width="16.140625" style="155" bestFit="1" customWidth="1"/>
    <col min="15115" max="15115" width="16.28515625" style="155" customWidth="1"/>
    <col min="15116" max="15360" width="9.140625" style="155"/>
    <col min="15361" max="15361" width="5.140625" style="155" customWidth="1"/>
    <col min="15362" max="15362" width="4" style="155" customWidth="1"/>
    <col min="15363" max="15363" width="4.5703125" style="155" customWidth="1"/>
    <col min="15364" max="15364" width="4.140625" style="155" customWidth="1"/>
    <col min="15365" max="15365" width="43.140625" style="155" customWidth="1"/>
    <col min="15366" max="15366" width="13.42578125" style="155" customWidth="1"/>
    <col min="15367" max="15367" width="14" style="155" customWidth="1"/>
    <col min="15368" max="15368" width="16.5703125" style="155" customWidth="1"/>
    <col min="15369" max="15369" width="22.28515625" style="155" customWidth="1"/>
    <col min="15370" max="15370" width="16.140625" style="155" bestFit="1" customWidth="1"/>
    <col min="15371" max="15371" width="16.28515625" style="155" customWidth="1"/>
    <col min="15372" max="15616" width="9.140625" style="155"/>
    <col min="15617" max="15617" width="5.140625" style="155" customWidth="1"/>
    <col min="15618" max="15618" width="4" style="155" customWidth="1"/>
    <col min="15619" max="15619" width="4.5703125" style="155" customWidth="1"/>
    <col min="15620" max="15620" width="4.140625" style="155" customWidth="1"/>
    <col min="15621" max="15621" width="43.140625" style="155" customWidth="1"/>
    <col min="15622" max="15622" width="13.42578125" style="155" customWidth="1"/>
    <col min="15623" max="15623" width="14" style="155" customWidth="1"/>
    <col min="15624" max="15624" width="16.5703125" style="155" customWidth="1"/>
    <col min="15625" max="15625" width="22.28515625" style="155" customWidth="1"/>
    <col min="15626" max="15626" width="16.140625" style="155" bestFit="1" customWidth="1"/>
    <col min="15627" max="15627" width="16.28515625" style="155" customWidth="1"/>
    <col min="15628" max="15872" width="9.140625" style="155"/>
    <col min="15873" max="15873" width="5.140625" style="155" customWidth="1"/>
    <col min="15874" max="15874" width="4" style="155" customWidth="1"/>
    <col min="15875" max="15875" width="4.5703125" style="155" customWidth="1"/>
    <col min="15876" max="15876" width="4.140625" style="155" customWidth="1"/>
    <col min="15877" max="15877" width="43.140625" style="155" customWidth="1"/>
    <col min="15878" max="15878" width="13.42578125" style="155" customWidth="1"/>
    <col min="15879" max="15879" width="14" style="155" customWidth="1"/>
    <col min="15880" max="15880" width="16.5703125" style="155" customWidth="1"/>
    <col min="15881" max="15881" width="22.28515625" style="155" customWidth="1"/>
    <col min="15882" max="15882" width="16.140625" style="155" bestFit="1" customWidth="1"/>
    <col min="15883" max="15883" width="16.28515625" style="155" customWidth="1"/>
    <col min="15884" max="16128" width="9.140625" style="155"/>
    <col min="16129" max="16129" width="5.140625" style="155" customWidth="1"/>
    <col min="16130" max="16130" width="4" style="155" customWidth="1"/>
    <col min="16131" max="16131" width="4.5703125" style="155" customWidth="1"/>
    <col min="16132" max="16132" width="4.140625" style="155" customWidth="1"/>
    <col min="16133" max="16133" width="43.140625" style="155" customWidth="1"/>
    <col min="16134" max="16134" width="13.42578125" style="155" customWidth="1"/>
    <col min="16135" max="16135" width="14" style="155" customWidth="1"/>
    <col min="16136" max="16136" width="16.5703125" style="155" customWidth="1"/>
    <col min="16137" max="16137" width="22.28515625" style="155" customWidth="1"/>
    <col min="16138" max="16138" width="16.140625" style="155" bestFit="1" customWidth="1"/>
    <col min="16139" max="16139" width="16.28515625" style="155" customWidth="1"/>
    <col min="16140" max="16384" width="9.140625" style="155"/>
  </cols>
  <sheetData>
    <row r="1" spans="1:11" s="75" customFormat="1" ht="20.25">
      <c r="A1" s="613" t="s">
        <v>173</v>
      </c>
      <c r="B1" s="613"/>
      <c r="C1" s="613"/>
      <c r="D1" s="613"/>
      <c r="E1" s="613"/>
      <c r="F1" s="613"/>
      <c r="G1" s="613"/>
      <c r="H1" s="613"/>
    </row>
    <row r="2" spans="1:11" s="75" customFormat="1" ht="36" customHeight="1">
      <c r="A2" s="614" t="s">
        <v>174</v>
      </c>
      <c r="B2" s="614"/>
      <c r="C2" s="614"/>
      <c r="D2" s="614"/>
      <c r="E2" s="614"/>
      <c r="F2" s="614"/>
      <c r="G2" s="614"/>
      <c r="H2" s="614"/>
    </row>
    <row r="3" spans="1:11" s="75" customFormat="1" ht="9.75" customHeight="1">
      <c r="A3" s="76" t="s">
        <v>175</v>
      </c>
      <c r="B3" s="77"/>
      <c r="C3" s="78"/>
      <c r="D3" s="78"/>
      <c r="E3" s="79"/>
      <c r="F3" s="76"/>
    </row>
    <row r="4" spans="1:11" s="75" customFormat="1" ht="18" thickBot="1">
      <c r="A4" s="80"/>
      <c r="B4" s="81"/>
      <c r="C4" s="82"/>
      <c r="D4" s="82"/>
      <c r="E4" s="83"/>
      <c r="G4" s="84" t="s">
        <v>176</v>
      </c>
      <c r="H4" s="84"/>
    </row>
    <row r="5" spans="1:11" s="86" customFormat="1" ht="15.75" customHeight="1">
      <c r="A5" s="615" t="s">
        <v>177</v>
      </c>
      <c r="B5" s="617" t="s">
        <v>178</v>
      </c>
      <c r="C5" s="619" t="s">
        <v>179</v>
      </c>
      <c r="D5" s="621" t="s">
        <v>180</v>
      </c>
      <c r="E5" s="623" t="s">
        <v>181</v>
      </c>
      <c r="F5" s="625" t="s">
        <v>182</v>
      </c>
      <c r="G5" s="626" t="s">
        <v>183</v>
      </c>
      <c r="H5" s="626"/>
    </row>
    <row r="6" spans="1:11" s="89" customFormat="1" ht="43.5" customHeight="1" thickBot="1">
      <c r="A6" s="616"/>
      <c r="B6" s="618"/>
      <c r="C6" s="620"/>
      <c r="D6" s="622"/>
      <c r="E6" s="624"/>
      <c r="F6" s="625"/>
      <c r="G6" s="87" t="s">
        <v>8</v>
      </c>
      <c r="H6" s="87" t="s">
        <v>9</v>
      </c>
      <c r="I6" s="88"/>
      <c r="J6" s="88"/>
    </row>
    <row r="7" spans="1:11" s="95" customFormat="1" ht="18" thickBot="1">
      <c r="A7" s="90" t="s">
        <v>10</v>
      </c>
      <c r="B7" s="91" t="s">
        <v>184</v>
      </c>
      <c r="C7" s="91" t="s">
        <v>185</v>
      </c>
      <c r="D7" s="92" t="s">
        <v>186</v>
      </c>
      <c r="E7" s="93" t="s">
        <v>187</v>
      </c>
      <c r="F7" s="94" t="s">
        <v>188</v>
      </c>
      <c r="G7" s="94" t="s">
        <v>189</v>
      </c>
      <c r="H7" s="94" t="s">
        <v>190</v>
      </c>
    </row>
    <row r="8" spans="1:11" s="103" customFormat="1" ht="58.5" thickBot="1">
      <c r="A8" s="96">
        <v>2000</v>
      </c>
      <c r="B8" s="97" t="s">
        <v>191</v>
      </c>
      <c r="C8" s="98" t="s">
        <v>14</v>
      </c>
      <c r="D8" s="99" t="s">
        <v>14</v>
      </c>
      <c r="E8" s="100" t="s">
        <v>192</v>
      </c>
      <c r="F8" s="36">
        <f>G8+H8-[2]ekamut!F124</f>
        <v>1875422.149</v>
      </c>
      <c r="G8" s="23">
        <f>G9+G44+G62+G88+G141+G161+G181+G210+G240+G271+G303</f>
        <v>1043963.3</v>
      </c>
      <c r="H8" s="593">
        <f>H9+H44+H62+H88+H141+H161+H181+H210+H240+H271+H303</f>
        <v>931458.84899999993</v>
      </c>
      <c r="I8" s="102"/>
      <c r="J8" s="102"/>
    </row>
    <row r="9" spans="1:11" s="109" customFormat="1" ht="59.25" customHeight="1">
      <c r="A9" s="104">
        <v>2100</v>
      </c>
      <c r="B9" s="105" t="s">
        <v>193</v>
      </c>
      <c r="C9" s="106" t="s">
        <v>194</v>
      </c>
      <c r="D9" s="107" t="s">
        <v>194</v>
      </c>
      <c r="E9" s="108" t="s">
        <v>195</v>
      </c>
      <c r="F9" s="36">
        <f>G9+H9</f>
        <v>325528.7</v>
      </c>
      <c r="G9" s="36">
        <f>G11+G16+G20+G25+G28+G31+G34+G37</f>
        <v>312228.7</v>
      </c>
      <c r="H9" s="36">
        <f>H11+H16+H20+H25+H28+H31+H34+H37</f>
        <v>13300</v>
      </c>
      <c r="K9" s="110"/>
    </row>
    <row r="10" spans="1:11" s="75" customFormat="1" ht="17.25" hidden="1">
      <c r="A10" s="111"/>
      <c r="B10" s="105"/>
      <c r="C10" s="106"/>
      <c r="D10" s="107"/>
      <c r="E10" s="112" t="s">
        <v>7</v>
      </c>
      <c r="F10" s="113"/>
      <c r="G10" s="113"/>
      <c r="H10" s="113"/>
    </row>
    <row r="11" spans="1:11" s="120" customFormat="1" ht="54">
      <c r="A11" s="114">
        <v>2110</v>
      </c>
      <c r="B11" s="105" t="s">
        <v>193</v>
      </c>
      <c r="C11" s="115" t="s">
        <v>10</v>
      </c>
      <c r="D11" s="116" t="s">
        <v>194</v>
      </c>
      <c r="E11" s="117" t="s">
        <v>196</v>
      </c>
      <c r="F11" s="119">
        <f>G11+H11</f>
        <v>246300.4</v>
      </c>
      <c r="G11" s="119">
        <f>G13+G14+G15</f>
        <v>243300.4</v>
      </c>
      <c r="H11" s="119">
        <f>H13+H14+H15</f>
        <v>3000</v>
      </c>
    </row>
    <row r="12" spans="1:11" s="120" customFormat="1" ht="15" customHeight="1">
      <c r="A12" s="114"/>
      <c r="B12" s="105"/>
      <c r="C12" s="115"/>
      <c r="D12" s="116"/>
      <c r="E12" s="112" t="s">
        <v>197</v>
      </c>
      <c r="F12" s="118"/>
      <c r="G12" s="118"/>
      <c r="H12" s="118"/>
    </row>
    <row r="13" spans="1:11" s="75" customFormat="1" ht="27">
      <c r="A13" s="114">
        <v>2111</v>
      </c>
      <c r="B13" s="121" t="s">
        <v>193</v>
      </c>
      <c r="C13" s="122" t="s">
        <v>10</v>
      </c>
      <c r="D13" s="123" t="s">
        <v>10</v>
      </c>
      <c r="E13" s="112" t="s">
        <v>198</v>
      </c>
      <c r="F13" s="124">
        <f>G13+H13</f>
        <v>246300.4</v>
      </c>
      <c r="G13" s="124">
        <f>[2]aparat!F32</f>
        <v>243300.4</v>
      </c>
      <c r="H13" s="124">
        <f>[2]aparat!F149</f>
        <v>3000</v>
      </c>
    </row>
    <row r="14" spans="1:11" s="75" customFormat="1" ht="27" hidden="1">
      <c r="A14" s="114">
        <v>2112</v>
      </c>
      <c r="B14" s="121" t="s">
        <v>193</v>
      </c>
      <c r="C14" s="122" t="s">
        <v>10</v>
      </c>
      <c r="D14" s="123" t="s">
        <v>184</v>
      </c>
      <c r="E14" s="112" t="s">
        <v>199</v>
      </c>
      <c r="F14" s="124">
        <f>G14+H14</f>
        <v>0</v>
      </c>
      <c r="G14" s="124"/>
      <c r="H14" s="124"/>
    </row>
    <row r="15" spans="1:11" s="75" customFormat="1" ht="17.25" hidden="1">
      <c r="A15" s="114">
        <v>2113</v>
      </c>
      <c r="B15" s="121" t="s">
        <v>193</v>
      </c>
      <c r="C15" s="122" t="s">
        <v>10</v>
      </c>
      <c r="D15" s="123" t="s">
        <v>185</v>
      </c>
      <c r="E15" s="112" t="s">
        <v>200</v>
      </c>
      <c r="F15" s="124">
        <f>G15+H15</f>
        <v>0</v>
      </c>
      <c r="G15" s="124"/>
      <c r="H15" s="124"/>
    </row>
    <row r="16" spans="1:11" s="75" customFormat="1" ht="17.25" hidden="1">
      <c r="A16" s="114">
        <v>2120</v>
      </c>
      <c r="B16" s="105" t="s">
        <v>193</v>
      </c>
      <c r="C16" s="115" t="s">
        <v>184</v>
      </c>
      <c r="D16" s="116" t="s">
        <v>194</v>
      </c>
      <c r="E16" s="117" t="s">
        <v>201</v>
      </c>
      <c r="F16" s="124">
        <f>G16+H16</f>
        <v>0</v>
      </c>
      <c r="G16" s="124">
        <f>G18+G19</f>
        <v>0</v>
      </c>
      <c r="H16" s="124">
        <f>H18+H19</f>
        <v>0</v>
      </c>
    </row>
    <row r="17" spans="1:8" s="120" customFormat="1" ht="15" hidden="1" customHeight="1">
      <c r="A17" s="114"/>
      <c r="B17" s="105"/>
      <c r="C17" s="115"/>
      <c r="D17" s="116"/>
      <c r="E17" s="112" t="s">
        <v>197</v>
      </c>
      <c r="F17" s="119"/>
      <c r="G17" s="119"/>
      <c r="H17" s="119"/>
    </row>
    <row r="18" spans="1:8" s="75" customFormat="1" ht="17.25" hidden="1">
      <c r="A18" s="114">
        <v>2121</v>
      </c>
      <c r="B18" s="121" t="s">
        <v>193</v>
      </c>
      <c r="C18" s="122" t="s">
        <v>184</v>
      </c>
      <c r="D18" s="123" t="s">
        <v>10</v>
      </c>
      <c r="E18" s="125" t="s">
        <v>202</v>
      </c>
      <c r="F18" s="124">
        <f>G18+H18</f>
        <v>0</v>
      </c>
      <c r="G18" s="124"/>
      <c r="H18" s="124"/>
    </row>
    <row r="19" spans="1:8" s="75" customFormat="1" ht="27" hidden="1">
      <c r="A19" s="114">
        <v>2122</v>
      </c>
      <c r="B19" s="121" t="s">
        <v>193</v>
      </c>
      <c r="C19" s="122" t="s">
        <v>184</v>
      </c>
      <c r="D19" s="123" t="s">
        <v>184</v>
      </c>
      <c r="E19" s="112" t="s">
        <v>203</v>
      </c>
      <c r="F19" s="124">
        <f>G19+H19</f>
        <v>0</v>
      </c>
      <c r="G19" s="124"/>
      <c r="H19" s="124"/>
    </row>
    <row r="20" spans="1:8" s="75" customFormat="1" ht="13.5" customHeight="1">
      <c r="A20" s="114">
        <v>2130</v>
      </c>
      <c r="B20" s="105" t="s">
        <v>193</v>
      </c>
      <c r="C20" s="115" t="s">
        <v>185</v>
      </c>
      <c r="D20" s="116" t="s">
        <v>194</v>
      </c>
      <c r="E20" s="117" t="s">
        <v>204</v>
      </c>
      <c r="F20" s="124">
        <f>G20+H20</f>
        <v>4155</v>
      </c>
      <c r="G20" s="124">
        <f>G22+G23+G24</f>
        <v>4155</v>
      </c>
      <c r="H20" s="124">
        <f>H22+H23+H24</f>
        <v>0</v>
      </c>
    </row>
    <row r="21" spans="1:8" s="120" customFormat="1" ht="15" hidden="1" customHeight="1">
      <c r="A21" s="114"/>
      <c r="B21" s="105"/>
      <c r="C21" s="115"/>
      <c r="D21" s="116"/>
      <c r="E21" s="112" t="s">
        <v>197</v>
      </c>
      <c r="F21" s="119"/>
      <c r="G21" s="119"/>
      <c r="H21" s="119"/>
    </row>
    <row r="22" spans="1:8" s="75" customFormat="1" ht="27" hidden="1">
      <c r="A22" s="114">
        <v>2131</v>
      </c>
      <c r="B22" s="121" t="s">
        <v>193</v>
      </c>
      <c r="C22" s="122" t="s">
        <v>185</v>
      </c>
      <c r="D22" s="123" t="s">
        <v>10</v>
      </c>
      <c r="E22" s="112" t="s">
        <v>205</v>
      </c>
      <c r="F22" s="124">
        <f>G22+H22</f>
        <v>0</v>
      </c>
      <c r="G22" s="124"/>
      <c r="H22" s="124"/>
    </row>
    <row r="23" spans="1:8" s="75" customFormat="1" ht="27" hidden="1">
      <c r="A23" s="114">
        <v>2132</v>
      </c>
      <c r="B23" s="121" t="s">
        <v>193</v>
      </c>
      <c r="C23" s="122" t="s">
        <v>185</v>
      </c>
      <c r="D23" s="123" t="s">
        <v>184</v>
      </c>
      <c r="E23" s="112" t="s">
        <v>206</v>
      </c>
      <c r="F23" s="124">
        <f>G23+H23</f>
        <v>0</v>
      </c>
      <c r="G23" s="124"/>
      <c r="H23" s="124"/>
    </row>
    <row r="24" spans="1:8" s="75" customFormat="1" ht="14.25" customHeight="1">
      <c r="A24" s="114">
        <v>2133</v>
      </c>
      <c r="B24" s="121" t="s">
        <v>193</v>
      </c>
      <c r="C24" s="122" t="s">
        <v>185</v>
      </c>
      <c r="D24" s="123" t="s">
        <v>185</v>
      </c>
      <c r="E24" s="112" t="s">
        <v>207</v>
      </c>
      <c r="F24" s="124">
        <f>G24+H24</f>
        <v>4155</v>
      </c>
      <c r="G24" s="124">
        <f>'[2]zags '!F32+'[2]վեկտոր պլյուս'!F32</f>
        <v>4155</v>
      </c>
      <c r="H24" s="124">
        <f>'[2]zags '!F150+'[2]վեկտոր պլյուս'!F150</f>
        <v>0</v>
      </c>
    </row>
    <row r="25" spans="1:8" s="75" customFormat="1" ht="17.25" hidden="1">
      <c r="A25" s="114">
        <v>2140</v>
      </c>
      <c r="B25" s="105" t="s">
        <v>193</v>
      </c>
      <c r="C25" s="115" t="s">
        <v>186</v>
      </c>
      <c r="D25" s="116" t="s">
        <v>194</v>
      </c>
      <c r="E25" s="117" t="s">
        <v>208</v>
      </c>
      <c r="F25" s="124">
        <f>G25+H25</f>
        <v>0</v>
      </c>
      <c r="G25" s="124">
        <f>G27</f>
        <v>0</v>
      </c>
      <c r="H25" s="124">
        <f>H27</f>
        <v>0</v>
      </c>
    </row>
    <row r="26" spans="1:8" s="120" customFormat="1" ht="15" hidden="1" customHeight="1">
      <c r="A26" s="114"/>
      <c r="B26" s="105"/>
      <c r="C26" s="115"/>
      <c r="D26" s="116"/>
      <c r="E26" s="112" t="s">
        <v>197</v>
      </c>
      <c r="F26" s="119"/>
      <c r="G26" s="119"/>
      <c r="H26" s="119"/>
    </row>
    <row r="27" spans="1:8" s="75" customFormat="1" ht="17.25" hidden="1">
      <c r="A27" s="114">
        <v>2141</v>
      </c>
      <c r="B27" s="121" t="s">
        <v>193</v>
      </c>
      <c r="C27" s="122" t="s">
        <v>186</v>
      </c>
      <c r="D27" s="123" t="s">
        <v>10</v>
      </c>
      <c r="E27" s="112" t="s">
        <v>209</v>
      </c>
      <c r="F27" s="124">
        <f>G27+H27</f>
        <v>0</v>
      </c>
      <c r="G27" s="124"/>
      <c r="H27" s="124"/>
    </row>
    <row r="28" spans="1:8" s="75" customFormat="1" ht="40.5" hidden="1">
      <c r="A28" s="114">
        <v>2150</v>
      </c>
      <c r="B28" s="105" t="s">
        <v>193</v>
      </c>
      <c r="C28" s="115" t="s">
        <v>187</v>
      </c>
      <c r="D28" s="116" t="s">
        <v>194</v>
      </c>
      <c r="E28" s="117" t="s">
        <v>210</v>
      </c>
      <c r="F28" s="124">
        <f>G28+H28</f>
        <v>0</v>
      </c>
      <c r="G28" s="124">
        <f>G30</f>
        <v>0</v>
      </c>
      <c r="H28" s="124">
        <f>H30</f>
        <v>0</v>
      </c>
    </row>
    <row r="29" spans="1:8" s="120" customFormat="1" ht="15" hidden="1" customHeight="1">
      <c r="A29" s="114"/>
      <c r="B29" s="105"/>
      <c r="C29" s="115"/>
      <c r="D29" s="116"/>
      <c r="E29" s="112" t="s">
        <v>197</v>
      </c>
      <c r="F29" s="119"/>
      <c r="G29" s="119"/>
      <c r="H29" s="119"/>
    </row>
    <row r="30" spans="1:8" s="75" customFormat="1" ht="40.5" hidden="1">
      <c r="A30" s="114">
        <v>2151</v>
      </c>
      <c r="B30" s="121" t="s">
        <v>193</v>
      </c>
      <c r="C30" s="122" t="s">
        <v>187</v>
      </c>
      <c r="D30" s="123" t="s">
        <v>10</v>
      </c>
      <c r="E30" s="112" t="s">
        <v>211</v>
      </c>
      <c r="F30" s="124">
        <f>G30+H30</f>
        <v>0</v>
      </c>
      <c r="G30" s="124"/>
      <c r="H30" s="124"/>
    </row>
    <row r="31" spans="1:8" s="75" customFormat="1" ht="27">
      <c r="A31" s="114">
        <v>2160</v>
      </c>
      <c r="B31" s="105" t="s">
        <v>193</v>
      </c>
      <c r="C31" s="115" t="s">
        <v>188</v>
      </c>
      <c r="D31" s="116" t="s">
        <v>194</v>
      </c>
      <c r="E31" s="117" t="s">
        <v>212</v>
      </c>
      <c r="F31" s="124">
        <f>G31+H31</f>
        <v>75073.299999999988</v>
      </c>
      <c r="G31" s="124">
        <f>G33</f>
        <v>64773.299999999996</v>
      </c>
      <c r="H31" s="124">
        <f>H33</f>
        <v>10300</v>
      </c>
    </row>
    <row r="32" spans="1:8" s="120" customFormat="1" ht="15" customHeight="1">
      <c r="A32" s="114"/>
      <c r="B32" s="105"/>
      <c r="C32" s="115"/>
      <c r="D32" s="116"/>
      <c r="E32" s="112" t="s">
        <v>197</v>
      </c>
      <c r="F32" s="119"/>
      <c r="G32" s="119"/>
      <c r="H32" s="119"/>
    </row>
    <row r="33" spans="1:8" s="75" customFormat="1" ht="27">
      <c r="A33" s="114">
        <v>2161</v>
      </c>
      <c r="B33" s="121" t="s">
        <v>193</v>
      </c>
      <c r="C33" s="122" t="s">
        <v>188</v>
      </c>
      <c r="D33" s="123" t="s">
        <v>10</v>
      </c>
      <c r="E33" s="112" t="s">
        <v>213</v>
      </c>
      <c r="F33" s="124">
        <f>G33+H33</f>
        <v>75073.299999999988</v>
      </c>
      <c r="G33" s="124">
        <f>[2]turq!F32</f>
        <v>64773.299999999996</v>
      </c>
      <c r="H33" s="124">
        <f>[2]turq!F150</f>
        <v>10300</v>
      </c>
    </row>
    <row r="34" spans="1:8" s="75" customFormat="1" ht="17.25" hidden="1">
      <c r="A34" s="114">
        <v>2170</v>
      </c>
      <c r="B34" s="105" t="s">
        <v>193</v>
      </c>
      <c r="C34" s="115" t="s">
        <v>189</v>
      </c>
      <c r="D34" s="116" t="s">
        <v>194</v>
      </c>
      <c r="E34" s="117" t="s">
        <v>214</v>
      </c>
      <c r="F34" s="124">
        <f>G34+H34</f>
        <v>0</v>
      </c>
      <c r="G34" s="124">
        <f>G36</f>
        <v>0</v>
      </c>
      <c r="H34" s="124">
        <f>H36</f>
        <v>0</v>
      </c>
    </row>
    <row r="35" spans="1:8" s="120" customFormat="1" ht="18" hidden="1" customHeight="1">
      <c r="A35" s="114"/>
      <c r="B35" s="105"/>
      <c r="C35" s="115"/>
      <c r="D35" s="116"/>
      <c r="E35" s="112" t="s">
        <v>197</v>
      </c>
      <c r="F35" s="119"/>
      <c r="G35" s="119"/>
      <c r="H35" s="119"/>
    </row>
    <row r="36" spans="1:8" s="75" customFormat="1" ht="17.25" hidden="1">
      <c r="A36" s="114">
        <v>2171</v>
      </c>
      <c r="B36" s="121" t="s">
        <v>193</v>
      </c>
      <c r="C36" s="122" t="s">
        <v>189</v>
      </c>
      <c r="D36" s="123" t="s">
        <v>10</v>
      </c>
      <c r="E36" s="112" t="s">
        <v>214</v>
      </c>
      <c r="F36" s="124">
        <f>G36+H36</f>
        <v>0</v>
      </c>
      <c r="G36" s="124"/>
      <c r="H36" s="124"/>
    </row>
    <row r="37" spans="1:8" s="75" customFormat="1" ht="40.5" hidden="1">
      <c r="A37" s="114">
        <v>2180</v>
      </c>
      <c r="B37" s="105" t="s">
        <v>193</v>
      </c>
      <c r="C37" s="115" t="s">
        <v>190</v>
      </c>
      <c r="D37" s="116" t="s">
        <v>194</v>
      </c>
      <c r="E37" s="117" t="s">
        <v>215</v>
      </c>
      <c r="F37" s="124">
        <f>G37+H37</f>
        <v>0</v>
      </c>
      <c r="G37" s="124">
        <f>G39</f>
        <v>0</v>
      </c>
      <c r="H37" s="124">
        <f>H39</f>
        <v>0</v>
      </c>
    </row>
    <row r="38" spans="1:8" s="120" customFormat="1" ht="18" hidden="1" customHeight="1">
      <c r="A38" s="114"/>
      <c r="B38" s="105"/>
      <c r="C38" s="115"/>
      <c r="D38" s="116"/>
      <c r="E38" s="112" t="s">
        <v>197</v>
      </c>
      <c r="F38" s="119"/>
      <c r="G38" s="119"/>
      <c r="H38" s="119"/>
    </row>
    <row r="39" spans="1:8" s="75" customFormat="1" ht="40.5" hidden="1">
      <c r="A39" s="114">
        <v>2181</v>
      </c>
      <c r="B39" s="121" t="s">
        <v>193</v>
      </c>
      <c r="C39" s="122" t="s">
        <v>190</v>
      </c>
      <c r="D39" s="123" t="s">
        <v>10</v>
      </c>
      <c r="E39" s="112" t="s">
        <v>215</v>
      </c>
      <c r="F39" s="124">
        <f>G39+H39</f>
        <v>0</v>
      </c>
      <c r="G39" s="124"/>
      <c r="H39" s="124"/>
    </row>
    <row r="40" spans="1:8" s="75" customFormat="1" ht="18" hidden="1" customHeight="1">
      <c r="A40" s="114"/>
      <c r="B40" s="121"/>
      <c r="C40" s="122"/>
      <c r="D40" s="123"/>
      <c r="E40" s="126" t="s">
        <v>197</v>
      </c>
      <c r="F40" s="124"/>
      <c r="G40" s="124"/>
      <c r="H40" s="124"/>
    </row>
    <row r="41" spans="1:8" s="75" customFormat="1" ht="17.25" hidden="1">
      <c r="A41" s="114">
        <v>2182</v>
      </c>
      <c r="B41" s="121" t="s">
        <v>193</v>
      </c>
      <c r="C41" s="122" t="s">
        <v>190</v>
      </c>
      <c r="D41" s="123" t="s">
        <v>10</v>
      </c>
      <c r="E41" s="126" t="s">
        <v>216</v>
      </c>
      <c r="F41" s="124"/>
      <c r="G41" s="124"/>
      <c r="H41" s="124"/>
    </row>
    <row r="42" spans="1:8" s="75" customFormat="1" ht="27" hidden="1">
      <c r="A42" s="114">
        <v>2183</v>
      </c>
      <c r="B42" s="121" t="s">
        <v>193</v>
      </c>
      <c r="C42" s="122" t="s">
        <v>190</v>
      </c>
      <c r="D42" s="123" t="s">
        <v>10</v>
      </c>
      <c r="E42" s="126" t="s">
        <v>217</v>
      </c>
      <c r="F42" s="124"/>
      <c r="G42" s="124"/>
      <c r="H42" s="124"/>
    </row>
    <row r="43" spans="1:8" s="75" customFormat="1" ht="27" hidden="1">
      <c r="A43" s="114">
        <v>2184</v>
      </c>
      <c r="B43" s="121" t="s">
        <v>193</v>
      </c>
      <c r="C43" s="122" t="s">
        <v>190</v>
      </c>
      <c r="D43" s="123" t="s">
        <v>10</v>
      </c>
      <c r="E43" s="126" t="s">
        <v>218</v>
      </c>
      <c r="F43" s="124"/>
      <c r="G43" s="124"/>
      <c r="H43" s="124"/>
    </row>
    <row r="44" spans="1:8" s="109" customFormat="1" ht="30" hidden="1">
      <c r="A44" s="127">
        <v>2200</v>
      </c>
      <c r="B44" s="105" t="s">
        <v>219</v>
      </c>
      <c r="C44" s="115" t="s">
        <v>194</v>
      </c>
      <c r="D44" s="116" t="s">
        <v>194</v>
      </c>
      <c r="E44" s="108" t="s">
        <v>220</v>
      </c>
      <c r="F44" s="36">
        <f>G44+H44</f>
        <v>0</v>
      </c>
      <c r="G44" s="36">
        <f>G46+G49+G52+G55+G59</f>
        <v>0</v>
      </c>
      <c r="H44" s="36">
        <f>H46+H49+H52+H55+H59</f>
        <v>0</v>
      </c>
    </row>
    <row r="45" spans="1:8" s="75" customFormat="1" ht="18" hidden="1" customHeight="1">
      <c r="A45" s="111"/>
      <c r="B45" s="105"/>
      <c r="C45" s="106"/>
      <c r="D45" s="107"/>
      <c r="E45" s="112" t="s">
        <v>7</v>
      </c>
      <c r="F45" s="124"/>
      <c r="G45" s="124"/>
      <c r="H45" s="124"/>
    </row>
    <row r="46" spans="1:8" s="75" customFormat="1" ht="17.25" hidden="1">
      <c r="A46" s="114">
        <v>2210</v>
      </c>
      <c r="B46" s="105" t="s">
        <v>219</v>
      </c>
      <c r="C46" s="122" t="s">
        <v>10</v>
      </c>
      <c r="D46" s="123" t="s">
        <v>194</v>
      </c>
      <c r="E46" s="117" t="s">
        <v>221</v>
      </c>
      <c r="F46" s="124">
        <f>G46+H46</f>
        <v>0</v>
      </c>
      <c r="G46" s="124">
        <f>G48</f>
        <v>0</v>
      </c>
      <c r="H46" s="124">
        <f>H48</f>
        <v>0</v>
      </c>
    </row>
    <row r="47" spans="1:8" s="120" customFormat="1" ht="18" hidden="1" customHeight="1">
      <c r="A47" s="114"/>
      <c r="B47" s="105"/>
      <c r="C47" s="115"/>
      <c r="D47" s="116"/>
      <c r="E47" s="112" t="s">
        <v>197</v>
      </c>
      <c r="F47" s="119"/>
      <c r="G47" s="119"/>
      <c r="H47" s="119"/>
    </row>
    <row r="48" spans="1:8" s="75" customFormat="1" ht="17.25" hidden="1">
      <c r="A48" s="114">
        <v>2211</v>
      </c>
      <c r="B48" s="121" t="s">
        <v>219</v>
      </c>
      <c r="C48" s="122" t="s">
        <v>10</v>
      </c>
      <c r="D48" s="123" t="s">
        <v>10</v>
      </c>
      <c r="E48" s="112" t="s">
        <v>222</v>
      </c>
      <c r="F48" s="124">
        <f>G48+H48</f>
        <v>0</v>
      </c>
      <c r="G48" s="124"/>
      <c r="H48" s="124"/>
    </row>
    <row r="49" spans="1:8" s="75" customFormat="1" ht="17.25" hidden="1">
      <c r="A49" s="114">
        <v>2220</v>
      </c>
      <c r="B49" s="105" t="s">
        <v>219</v>
      </c>
      <c r="C49" s="115" t="s">
        <v>184</v>
      </c>
      <c r="D49" s="116" t="s">
        <v>194</v>
      </c>
      <c r="E49" s="117" t="s">
        <v>223</v>
      </c>
      <c r="F49" s="124">
        <f>G49+H49</f>
        <v>0</v>
      </c>
      <c r="G49" s="124">
        <f>G51</f>
        <v>0</v>
      </c>
      <c r="H49" s="124">
        <f>H51</f>
        <v>0</v>
      </c>
    </row>
    <row r="50" spans="1:8" s="120" customFormat="1" ht="18" hidden="1" customHeight="1">
      <c r="A50" s="114"/>
      <c r="B50" s="105"/>
      <c r="C50" s="115"/>
      <c r="D50" s="116"/>
      <c r="E50" s="112" t="s">
        <v>197</v>
      </c>
      <c r="F50" s="119"/>
      <c r="G50" s="119"/>
      <c r="H50" s="119"/>
    </row>
    <row r="51" spans="1:8" s="75" customFormat="1" ht="17.25" hidden="1">
      <c r="A51" s="114">
        <v>2221</v>
      </c>
      <c r="B51" s="121" t="s">
        <v>219</v>
      </c>
      <c r="C51" s="122" t="s">
        <v>184</v>
      </c>
      <c r="D51" s="123" t="s">
        <v>10</v>
      </c>
      <c r="E51" s="112" t="s">
        <v>224</v>
      </c>
      <c r="F51" s="124">
        <f>G51+H51</f>
        <v>0</v>
      </c>
      <c r="G51" s="124"/>
      <c r="H51" s="124"/>
    </row>
    <row r="52" spans="1:8" s="75" customFormat="1" ht="17.25" hidden="1">
      <c r="A52" s="114">
        <v>2230</v>
      </c>
      <c r="B52" s="105" t="s">
        <v>219</v>
      </c>
      <c r="C52" s="122" t="s">
        <v>185</v>
      </c>
      <c r="D52" s="123" t="s">
        <v>194</v>
      </c>
      <c r="E52" s="117" t="s">
        <v>225</v>
      </c>
      <c r="F52" s="124">
        <f>G52+H52</f>
        <v>0</v>
      </c>
      <c r="G52" s="124">
        <f>G54</f>
        <v>0</v>
      </c>
      <c r="H52" s="124">
        <f>H54</f>
        <v>0</v>
      </c>
    </row>
    <row r="53" spans="1:8" s="120" customFormat="1" ht="18" hidden="1" customHeight="1">
      <c r="A53" s="114"/>
      <c r="B53" s="105"/>
      <c r="C53" s="115"/>
      <c r="D53" s="116"/>
      <c r="E53" s="112" t="s">
        <v>197</v>
      </c>
      <c r="F53" s="119"/>
      <c r="G53" s="119"/>
      <c r="H53" s="119"/>
    </row>
    <row r="54" spans="1:8" s="75" customFormat="1" ht="17.25" hidden="1">
      <c r="A54" s="114">
        <v>2231</v>
      </c>
      <c r="B54" s="121" t="s">
        <v>219</v>
      </c>
      <c r="C54" s="122" t="s">
        <v>185</v>
      </c>
      <c r="D54" s="123" t="s">
        <v>10</v>
      </c>
      <c r="E54" s="112" t="s">
        <v>226</v>
      </c>
      <c r="F54" s="124">
        <f>G54+H54</f>
        <v>0</v>
      </c>
      <c r="G54" s="124"/>
      <c r="H54" s="124"/>
    </row>
    <row r="55" spans="1:8" s="75" customFormat="1" ht="27" hidden="1">
      <c r="A55" s="114">
        <v>2240</v>
      </c>
      <c r="B55" s="105" t="s">
        <v>219</v>
      </c>
      <c r="C55" s="115" t="s">
        <v>186</v>
      </c>
      <c r="D55" s="116" t="s">
        <v>194</v>
      </c>
      <c r="E55" s="117" t="s">
        <v>227</v>
      </c>
      <c r="F55" s="124">
        <f>G55+H55</f>
        <v>0</v>
      </c>
      <c r="G55" s="124">
        <f>G57</f>
        <v>0</v>
      </c>
      <c r="H55" s="124">
        <f>H57</f>
        <v>0</v>
      </c>
    </row>
    <row r="56" spans="1:8" s="120" customFormat="1" ht="18" hidden="1" customHeight="1">
      <c r="A56" s="114"/>
      <c r="B56" s="105"/>
      <c r="C56" s="115"/>
      <c r="D56" s="116"/>
      <c r="E56" s="112" t="s">
        <v>197</v>
      </c>
      <c r="F56" s="119"/>
      <c r="G56" s="119"/>
      <c r="H56" s="119"/>
    </row>
    <row r="57" spans="1:8" s="75" customFormat="1" ht="27" hidden="1">
      <c r="A57" s="114">
        <v>2241</v>
      </c>
      <c r="B57" s="121" t="s">
        <v>219</v>
      </c>
      <c r="C57" s="122" t="s">
        <v>186</v>
      </c>
      <c r="D57" s="123" t="s">
        <v>10</v>
      </c>
      <c r="E57" s="112" t="s">
        <v>227</v>
      </c>
      <c r="F57" s="124">
        <f>G57+H57</f>
        <v>0</v>
      </c>
      <c r="G57" s="124"/>
      <c r="H57" s="124"/>
    </row>
    <row r="58" spans="1:8" s="120" customFormat="1" ht="18" hidden="1" customHeight="1">
      <c r="A58" s="114"/>
      <c r="B58" s="105"/>
      <c r="C58" s="115"/>
      <c r="D58" s="116"/>
      <c r="E58" s="112" t="s">
        <v>197</v>
      </c>
      <c r="F58" s="119"/>
      <c r="G58" s="119"/>
      <c r="H58" s="119"/>
    </row>
    <row r="59" spans="1:8" s="75" customFormat="1" ht="17.25" hidden="1">
      <c r="A59" s="114">
        <v>2250</v>
      </c>
      <c r="B59" s="105" t="s">
        <v>219</v>
      </c>
      <c r="C59" s="115" t="s">
        <v>187</v>
      </c>
      <c r="D59" s="116" t="s">
        <v>194</v>
      </c>
      <c r="E59" s="117" t="s">
        <v>228</v>
      </c>
      <c r="F59" s="124">
        <f>G59+H59</f>
        <v>0</v>
      </c>
      <c r="G59" s="124">
        <f>G61</f>
        <v>0</v>
      </c>
      <c r="H59" s="124">
        <f>H61</f>
        <v>0</v>
      </c>
    </row>
    <row r="60" spans="1:8" s="120" customFormat="1" ht="18" hidden="1" customHeight="1">
      <c r="A60" s="114"/>
      <c r="B60" s="105"/>
      <c r="C60" s="115"/>
      <c r="D60" s="116"/>
      <c r="E60" s="112" t="s">
        <v>197</v>
      </c>
      <c r="F60" s="119"/>
      <c r="G60" s="119"/>
      <c r="H60" s="119"/>
    </row>
    <row r="61" spans="1:8" s="75" customFormat="1" ht="17.25" hidden="1">
      <c r="A61" s="114">
        <v>2251</v>
      </c>
      <c r="B61" s="121" t="s">
        <v>219</v>
      </c>
      <c r="C61" s="122" t="s">
        <v>187</v>
      </c>
      <c r="D61" s="123" t="s">
        <v>10</v>
      </c>
      <c r="E61" s="112" t="s">
        <v>228</v>
      </c>
      <c r="F61" s="124">
        <f>G61+H61</f>
        <v>0</v>
      </c>
      <c r="G61" s="124"/>
      <c r="H61" s="124"/>
    </row>
    <row r="62" spans="1:8" s="109" customFormat="1" ht="76.5" hidden="1">
      <c r="A62" s="127">
        <v>2300</v>
      </c>
      <c r="B62" s="128" t="s">
        <v>229</v>
      </c>
      <c r="C62" s="115" t="s">
        <v>194</v>
      </c>
      <c r="D62" s="116" t="s">
        <v>194</v>
      </c>
      <c r="E62" s="129" t="s">
        <v>230</v>
      </c>
      <c r="F62" s="36">
        <f>G62+H62</f>
        <v>0</v>
      </c>
      <c r="G62" s="36">
        <f>G64+G69+G72+G76+G79+G82+G85</f>
        <v>0</v>
      </c>
      <c r="H62" s="36">
        <f>H64+H69+H72+H76+H79+H82+H85</f>
        <v>0</v>
      </c>
    </row>
    <row r="63" spans="1:8" s="75" customFormat="1" ht="18" hidden="1" customHeight="1">
      <c r="A63" s="111"/>
      <c r="B63" s="105"/>
      <c r="C63" s="106"/>
      <c r="D63" s="107"/>
      <c r="E63" s="112" t="s">
        <v>7</v>
      </c>
      <c r="F63" s="124"/>
      <c r="G63" s="124"/>
      <c r="H63" s="124"/>
    </row>
    <row r="64" spans="1:8" s="75" customFormat="1" ht="17.25" hidden="1">
      <c r="A64" s="114">
        <v>2310</v>
      </c>
      <c r="B64" s="128" t="s">
        <v>229</v>
      </c>
      <c r="C64" s="115" t="s">
        <v>10</v>
      </c>
      <c r="D64" s="116" t="s">
        <v>194</v>
      </c>
      <c r="E64" s="117" t="s">
        <v>231</v>
      </c>
      <c r="F64" s="124">
        <f>G64+H64</f>
        <v>0</v>
      </c>
      <c r="G64" s="124">
        <f>G66+G67+G68</f>
        <v>0</v>
      </c>
      <c r="H64" s="124">
        <f>H66+H67+H68</f>
        <v>0</v>
      </c>
    </row>
    <row r="65" spans="1:8" s="120" customFormat="1" ht="18" hidden="1" customHeight="1">
      <c r="A65" s="114"/>
      <c r="B65" s="105"/>
      <c r="C65" s="115"/>
      <c r="D65" s="116"/>
      <c r="E65" s="112" t="s">
        <v>197</v>
      </c>
      <c r="F65" s="119"/>
      <c r="G65" s="119"/>
      <c r="H65" s="119"/>
    </row>
    <row r="66" spans="1:8" s="75" customFormat="1" ht="17.25" hidden="1">
      <c r="A66" s="114">
        <v>2311</v>
      </c>
      <c r="B66" s="130" t="s">
        <v>229</v>
      </c>
      <c r="C66" s="122" t="s">
        <v>10</v>
      </c>
      <c r="D66" s="123" t="s">
        <v>10</v>
      </c>
      <c r="E66" s="112" t="s">
        <v>232</v>
      </c>
      <c r="F66" s="124">
        <f>G66+H66</f>
        <v>0</v>
      </c>
      <c r="G66" s="124"/>
      <c r="H66" s="124"/>
    </row>
    <row r="67" spans="1:8" s="75" customFormat="1" ht="17.25" hidden="1">
      <c r="A67" s="114">
        <v>2312</v>
      </c>
      <c r="B67" s="130" t="s">
        <v>229</v>
      </c>
      <c r="C67" s="122" t="s">
        <v>10</v>
      </c>
      <c r="D67" s="123" t="s">
        <v>184</v>
      </c>
      <c r="E67" s="112" t="s">
        <v>233</v>
      </c>
      <c r="F67" s="124">
        <f>G67+H67</f>
        <v>0</v>
      </c>
      <c r="G67" s="124"/>
      <c r="H67" s="124"/>
    </row>
    <row r="68" spans="1:8" s="75" customFormat="1" ht="17.25" hidden="1">
      <c r="A68" s="114">
        <v>2313</v>
      </c>
      <c r="B68" s="130" t="s">
        <v>229</v>
      </c>
      <c r="C68" s="122" t="s">
        <v>10</v>
      </c>
      <c r="D68" s="123" t="s">
        <v>185</v>
      </c>
      <c r="E68" s="112" t="s">
        <v>234</v>
      </c>
      <c r="F68" s="124">
        <f>G68+H68</f>
        <v>0</v>
      </c>
      <c r="G68" s="124"/>
      <c r="H68" s="124"/>
    </row>
    <row r="69" spans="1:8" s="75" customFormat="1" ht="17.25" hidden="1">
      <c r="A69" s="114">
        <v>2320</v>
      </c>
      <c r="B69" s="128" t="s">
        <v>229</v>
      </c>
      <c r="C69" s="115" t="s">
        <v>184</v>
      </c>
      <c r="D69" s="116" t="s">
        <v>194</v>
      </c>
      <c r="E69" s="117" t="s">
        <v>235</v>
      </c>
      <c r="F69" s="124">
        <f>G69+H69</f>
        <v>0</v>
      </c>
      <c r="G69" s="124">
        <f>G71</f>
        <v>0</v>
      </c>
      <c r="H69" s="124">
        <f>H71</f>
        <v>0</v>
      </c>
    </row>
    <row r="70" spans="1:8" s="120" customFormat="1" ht="18" hidden="1" customHeight="1">
      <c r="A70" s="114"/>
      <c r="B70" s="105"/>
      <c r="C70" s="115"/>
      <c r="D70" s="116"/>
      <c r="E70" s="112" t="s">
        <v>197</v>
      </c>
      <c r="F70" s="119"/>
      <c r="G70" s="119"/>
      <c r="H70" s="119"/>
    </row>
    <row r="71" spans="1:8" s="75" customFormat="1" ht="17.25" hidden="1">
      <c r="A71" s="114">
        <v>2321</v>
      </c>
      <c r="B71" s="130" t="s">
        <v>229</v>
      </c>
      <c r="C71" s="122" t="s">
        <v>184</v>
      </c>
      <c r="D71" s="123" t="s">
        <v>10</v>
      </c>
      <c r="E71" s="112" t="s">
        <v>236</v>
      </c>
      <c r="F71" s="124">
        <f>G71+H71</f>
        <v>0</v>
      </c>
      <c r="G71" s="124"/>
      <c r="H71" s="124"/>
    </row>
    <row r="72" spans="1:8" s="75" customFormat="1" ht="27" hidden="1">
      <c r="A72" s="114">
        <v>2330</v>
      </c>
      <c r="B72" s="128" t="s">
        <v>229</v>
      </c>
      <c r="C72" s="115" t="s">
        <v>185</v>
      </c>
      <c r="D72" s="116" t="s">
        <v>194</v>
      </c>
      <c r="E72" s="117" t="s">
        <v>237</v>
      </c>
      <c r="F72" s="124">
        <f>G72+H72</f>
        <v>0</v>
      </c>
      <c r="G72" s="124">
        <f>G74+G75</f>
        <v>0</v>
      </c>
      <c r="H72" s="124">
        <f>H74+H75</f>
        <v>0</v>
      </c>
    </row>
    <row r="73" spans="1:8" s="120" customFormat="1" ht="18" hidden="1" customHeight="1">
      <c r="A73" s="114"/>
      <c r="B73" s="105"/>
      <c r="C73" s="115"/>
      <c r="D73" s="116"/>
      <c r="E73" s="112" t="s">
        <v>197</v>
      </c>
      <c r="F73" s="119"/>
      <c r="G73" s="119"/>
      <c r="H73" s="119"/>
    </row>
    <row r="74" spans="1:8" s="75" customFormat="1" ht="17.25" hidden="1">
      <c r="A74" s="114">
        <v>2331</v>
      </c>
      <c r="B74" s="130" t="s">
        <v>229</v>
      </c>
      <c r="C74" s="122" t="s">
        <v>185</v>
      </c>
      <c r="D74" s="123" t="s">
        <v>10</v>
      </c>
      <c r="E74" s="112" t="s">
        <v>238</v>
      </c>
      <c r="F74" s="124">
        <f>G74+H74</f>
        <v>0</v>
      </c>
      <c r="G74" s="124"/>
      <c r="H74" s="124"/>
    </row>
    <row r="75" spans="1:8" s="75" customFormat="1" ht="17.25" hidden="1">
      <c r="A75" s="114">
        <v>2332</v>
      </c>
      <c r="B75" s="130" t="s">
        <v>229</v>
      </c>
      <c r="C75" s="122" t="s">
        <v>185</v>
      </c>
      <c r="D75" s="123" t="s">
        <v>184</v>
      </c>
      <c r="E75" s="112" t="s">
        <v>239</v>
      </c>
      <c r="F75" s="124">
        <f>G75+H75</f>
        <v>0</v>
      </c>
      <c r="G75" s="124"/>
      <c r="H75" s="124"/>
    </row>
    <row r="76" spans="1:8" s="75" customFormat="1" ht="17.25" hidden="1">
      <c r="A76" s="114">
        <v>2340</v>
      </c>
      <c r="B76" s="128" t="s">
        <v>229</v>
      </c>
      <c r="C76" s="115" t="s">
        <v>186</v>
      </c>
      <c r="D76" s="116" t="s">
        <v>194</v>
      </c>
      <c r="E76" s="117" t="s">
        <v>240</v>
      </c>
      <c r="F76" s="124">
        <f>G76+H76</f>
        <v>0</v>
      </c>
      <c r="G76" s="124">
        <f>G78</f>
        <v>0</v>
      </c>
      <c r="H76" s="124">
        <f>H78</f>
        <v>0</v>
      </c>
    </row>
    <row r="77" spans="1:8" s="120" customFormat="1" ht="18" hidden="1" customHeight="1">
      <c r="A77" s="114"/>
      <c r="B77" s="105"/>
      <c r="C77" s="115"/>
      <c r="D77" s="116"/>
      <c r="E77" s="112" t="s">
        <v>197</v>
      </c>
      <c r="F77" s="119"/>
      <c r="G77" s="119"/>
      <c r="H77" s="119"/>
    </row>
    <row r="78" spans="1:8" s="75" customFormat="1" ht="17.25" hidden="1">
      <c r="A78" s="114">
        <v>2341</v>
      </c>
      <c r="B78" s="130" t="s">
        <v>229</v>
      </c>
      <c r="C78" s="122" t="s">
        <v>186</v>
      </c>
      <c r="D78" s="123" t="s">
        <v>10</v>
      </c>
      <c r="E78" s="112" t="s">
        <v>240</v>
      </c>
      <c r="F78" s="124">
        <f>G78+H78</f>
        <v>0</v>
      </c>
      <c r="G78" s="124"/>
      <c r="H78" s="124"/>
    </row>
    <row r="79" spans="1:8" s="75" customFormat="1" ht="17.25" hidden="1">
      <c r="A79" s="114">
        <v>2350</v>
      </c>
      <c r="B79" s="128" t="s">
        <v>229</v>
      </c>
      <c r="C79" s="115" t="s">
        <v>187</v>
      </c>
      <c r="D79" s="116" t="s">
        <v>194</v>
      </c>
      <c r="E79" s="117" t="s">
        <v>241</v>
      </c>
      <c r="F79" s="124">
        <f>G79+H79</f>
        <v>0</v>
      </c>
      <c r="G79" s="124">
        <f>G81</f>
        <v>0</v>
      </c>
      <c r="H79" s="124">
        <f>H81</f>
        <v>0</v>
      </c>
    </row>
    <row r="80" spans="1:8" s="120" customFormat="1" ht="18" hidden="1" customHeight="1">
      <c r="A80" s="114"/>
      <c r="B80" s="105"/>
      <c r="C80" s="115"/>
      <c r="D80" s="116"/>
      <c r="E80" s="112" t="s">
        <v>197</v>
      </c>
      <c r="F80" s="119"/>
      <c r="G80" s="119"/>
      <c r="H80" s="119"/>
    </row>
    <row r="81" spans="1:8" s="75" customFormat="1" ht="17.25" hidden="1">
      <c r="A81" s="114">
        <v>2351</v>
      </c>
      <c r="B81" s="130" t="s">
        <v>229</v>
      </c>
      <c r="C81" s="122" t="s">
        <v>187</v>
      </c>
      <c r="D81" s="123" t="s">
        <v>10</v>
      </c>
      <c r="E81" s="112" t="s">
        <v>242</v>
      </c>
      <c r="F81" s="124">
        <f>G81+H81</f>
        <v>0</v>
      </c>
      <c r="G81" s="124"/>
      <c r="H81" s="124"/>
    </row>
    <row r="82" spans="1:8" s="75" customFormat="1" ht="40.5" hidden="1">
      <c r="A82" s="114">
        <v>2360</v>
      </c>
      <c r="B82" s="128" t="s">
        <v>229</v>
      </c>
      <c r="C82" s="115" t="s">
        <v>188</v>
      </c>
      <c r="D82" s="116" t="s">
        <v>194</v>
      </c>
      <c r="E82" s="117" t="s">
        <v>243</v>
      </c>
      <c r="F82" s="124">
        <f>G82+H82</f>
        <v>0</v>
      </c>
      <c r="G82" s="124">
        <f>G84</f>
        <v>0</v>
      </c>
      <c r="H82" s="124">
        <f>H84</f>
        <v>0</v>
      </c>
    </row>
    <row r="83" spans="1:8" s="120" customFormat="1" ht="18" hidden="1" customHeight="1">
      <c r="A83" s="114"/>
      <c r="B83" s="105"/>
      <c r="C83" s="115"/>
      <c r="D83" s="116"/>
      <c r="E83" s="112" t="s">
        <v>197</v>
      </c>
      <c r="F83" s="119"/>
      <c r="G83" s="119"/>
      <c r="H83" s="119"/>
    </row>
    <row r="84" spans="1:8" s="75" customFormat="1" ht="40.5" hidden="1">
      <c r="A84" s="114">
        <v>2361</v>
      </c>
      <c r="B84" s="130" t="s">
        <v>229</v>
      </c>
      <c r="C84" s="122" t="s">
        <v>188</v>
      </c>
      <c r="D84" s="123" t="s">
        <v>10</v>
      </c>
      <c r="E84" s="112" t="s">
        <v>243</v>
      </c>
      <c r="F84" s="124">
        <f>G84+H84</f>
        <v>0</v>
      </c>
      <c r="G84" s="124"/>
      <c r="H84" s="124"/>
    </row>
    <row r="85" spans="1:8" s="75" customFormat="1" ht="27" hidden="1">
      <c r="A85" s="114">
        <v>2370</v>
      </c>
      <c r="B85" s="128" t="s">
        <v>229</v>
      </c>
      <c r="C85" s="115" t="s">
        <v>189</v>
      </c>
      <c r="D85" s="116" t="s">
        <v>194</v>
      </c>
      <c r="E85" s="117" t="s">
        <v>244</v>
      </c>
      <c r="F85" s="124">
        <f>G85+H85</f>
        <v>0</v>
      </c>
      <c r="G85" s="124">
        <f>G87</f>
        <v>0</v>
      </c>
      <c r="H85" s="124">
        <f>H87</f>
        <v>0</v>
      </c>
    </row>
    <row r="86" spans="1:8" s="120" customFormat="1" ht="18" hidden="1" customHeight="1">
      <c r="A86" s="114"/>
      <c r="B86" s="105"/>
      <c r="C86" s="115"/>
      <c r="D86" s="116"/>
      <c r="E86" s="112" t="s">
        <v>197</v>
      </c>
      <c r="F86" s="119"/>
      <c r="G86" s="119"/>
      <c r="H86" s="119"/>
    </row>
    <row r="87" spans="1:8" s="75" customFormat="1" ht="27" hidden="1">
      <c r="A87" s="114">
        <v>2371</v>
      </c>
      <c r="B87" s="130" t="s">
        <v>229</v>
      </c>
      <c r="C87" s="122" t="s">
        <v>189</v>
      </c>
      <c r="D87" s="123" t="s">
        <v>10</v>
      </c>
      <c r="E87" s="112" t="s">
        <v>245</v>
      </c>
      <c r="F87" s="124">
        <f>G87+H87</f>
        <v>0</v>
      </c>
      <c r="G87" s="124"/>
      <c r="H87" s="124"/>
    </row>
    <row r="88" spans="1:8" s="109" customFormat="1" ht="63">
      <c r="A88" s="127">
        <v>2400</v>
      </c>
      <c r="B88" s="128" t="s">
        <v>246</v>
      </c>
      <c r="C88" s="115" t="s">
        <v>194</v>
      </c>
      <c r="D88" s="116" t="s">
        <v>194</v>
      </c>
      <c r="E88" s="129" t="s">
        <v>247</v>
      </c>
      <c r="F88" s="36">
        <f>G88+H88</f>
        <v>120942.10399999999</v>
      </c>
      <c r="G88" s="36">
        <f>G90+G94+G100+G108+G113+G120+G123+G129+G138</f>
        <v>33026</v>
      </c>
      <c r="H88" s="36">
        <f>H90+H94+H100+H108+H113+H120+H123+H129+H138</f>
        <v>87916.103999999992</v>
      </c>
    </row>
    <row r="89" spans="1:8" s="75" customFormat="1" ht="13.5" hidden="1" customHeight="1">
      <c r="A89" s="111"/>
      <c r="B89" s="105"/>
      <c r="C89" s="106"/>
      <c r="D89" s="107"/>
      <c r="E89" s="112" t="s">
        <v>7</v>
      </c>
      <c r="F89" s="113"/>
      <c r="G89" s="113"/>
      <c r="H89" s="113"/>
    </row>
    <row r="90" spans="1:8" s="75" customFormat="1" ht="27" hidden="1">
      <c r="A90" s="114">
        <v>2410</v>
      </c>
      <c r="B90" s="128" t="s">
        <v>246</v>
      </c>
      <c r="C90" s="115" t="s">
        <v>10</v>
      </c>
      <c r="D90" s="116" t="s">
        <v>194</v>
      </c>
      <c r="E90" s="117" t="s">
        <v>248</v>
      </c>
      <c r="F90" s="113">
        <f>G90+H90</f>
        <v>0</v>
      </c>
      <c r="G90" s="113">
        <f>G92+G93</f>
        <v>0</v>
      </c>
      <c r="H90" s="113">
        <f>H92+H93</f>
        <v>0</v>
      </c>
    </row>
    <row r="91" spans="1:8" s="120" customFormat="1" ht="15" hidden="1" customHeight="1">
      <c r="A91" s="114"/>
      <c r="B91" s="105"/>
      <c r="C91" s="115"/>
      <c r="D91" s="116"/>
      <c r="E91" s="112" t="s">
        <v>197</v>
      </c>
      <c r="F91" s="118"/>
      <c r="G91" s="118"/>
      <c r="H91" s="118"/>
    </row>
    <row r="92" spans="1:8" s="75" customFormat="1" ht="27" hidden="1">
      <c r="A92" s="114">
        <v>2411</v>
      </c>
      <c r="B92" s="130" t="s">
        <v>246</v>
      </c>
      <c r="C92" s="122" t="s">
        <v>10</v>
      </c>
      <c r="D92" s="123" t="s">
        <v>10</v>
      </c>
      <c r="E92" s="112" t="s">
        <v>249</v>
      </c>
      <c r="F92" s="113">
        <f>G92+H92</f>
        <v>0</v>
      </c>
      <c r="G92" s="113"/>
      <c r="H92" s="113"/>
    </row>
    <row r="93" spans="1:8" s="75" customFormat="1" ht="27" hidden="1">
      <c r="A93" s="114">
        <v>2412</v>
      </c>
      <c r="B93" s="130" t="s">
        <v>246</v>
      </c>
      <c r="C93" s="122" t="s">
        <v>10</v>
      </c>
      <c r="D93" s="123" t="s">
        <v>184</v>
      </c>
      <c r="E93" s="112" t="s">
        <v>250</v>
      </c>
      <c r="F93" s="113">
        <f>G93+H93</f>
        <v>0</v>
      </c>
      <c r="G93" s="113"/>
      <c r="H93" s="113"/>
    </row>
    <row r="94" spans="1:8" s="75" customFormat="1" ht="27">
      <c r="A94" s="114">
        <v>2420</v>
      </c>
      <c r="B94" s="128" t="s">
        <v>246</v>
      </c>
      <c r="C94" s="115" t="s">
        <v>184</v>
      </c>
      <c r="D94" s="116" t="s">
        <v>194</v>
      </c>
      <c r="E94" s="117" t="s">
        <v>251</v>
      </c>
      <c r="F94" s="124">
        <f>G94+H94</f>
        <v>936</v>
      </c>
      <c r="G94" s="124">
        <f>G96+G97+G98+G99</f>
        <v>936</v>
      </c>
      <c r="H94" s="124">
        <f>H96+H97+H98+H99</f>
        <v>0</v>
      </c>
    </row>
    <row r="95" spans="1:8" s="120" customFormat="1" ht="15" customHeight="1">
      <c r="A95" s="114"/>
      <c r="B95" s="105"/>
      <c r="C95" s="115"/>
      <c r="D95" s="116"/>
      <c r="E95" s="112" t="s">
        <v>197</v>
      </c>
      <c r="F95" s="119"/>
      <c r="G95" s="119"/>
      <c r="H95" s="119"/>
    </row>
    <row r="96" spans="1:8" s="75" customFormat="1" ht="12.75" customHeight="1">
      <c r="A96" s="114">
        <v>2421</v>
      </c>
      <c r="B96" s="130" t="s">
        <v>246</v>
      </c>
      <c r="C96" s="122" t="s">
        <v>184</v>
      </c>
      <c r="D96" s="123" t="s">
        <v>10</v>
      </c>
      <c r="E96" s="112" t="s">
        <v>252</v>
      </c>
      <c r="F96" s="124">
        <f>G96+H96</f>
        <v>936</v>
      </c>
      <c r="G96" s="124">
        <f>[2]gjuxatntes!F33</f>
        <v>936</v>
      </c>
      <c r="H96" s="124">
        <f>[2]gjuxatntes!F151</f>
        <v>0</v>
      </c>
    </row>
    <row r="97" spans="1:8" s="75" customFormat="1" ht="17.25">
      <c r="A97" s="114">
        <v>2422</v>
      </c>
      <c r="B97" s="130" t="s">
        <v>246</v>
      </c>
      <c r="C97" s="122" t="s">
        <v>184</v>
      </c>
      <c r="D97" s="123" t="s">
        <v>184</v>
      </c>
      <c r="E97" s="112" t="s">
        <v>253</v>
      </c>
      <c r="F97" s="124">
        <f t="shared" ref="F97:F108" si="0">G97+H97</f>
        <v>0</v>
      </c>
      <c r="G97" s="124"/>
      <c r="H97" s="124"/>
    </row>
    <row r="98" spans="1:8" s="75" customFormat="1" ht="17.25">
      <c r="A98" s="114">
        <v>2423</v>
      </c>
      <c r="B98" s="130" t="s">
        <v>246</v>
      </c>
      <c r="C98" s="122" t="s">
        <v>184</v>
      </c>
      <c r="D98" s="123" t="s">
        <v>185</v>
      </c>
      <c r="E98" s="112" t="s">
        <v>254</v>
      </c>
      <c r="F98" s="124">
        <f t="shared" si="0"/>
        <v>0</v>
      </c>
      <c r="G98" s="124"/>
      <c r="H98" s="124"/>
    </row>
    <row r="99" spans="1:8" s="75" customFormat="1" ht="17.25">
      <c r="A99" s="114">
        <v>2424</v>
      </c>
      <c r="B99" s="130" t="s">
        <v>246</v>
      </c>
      <c r="C99" s="122" t="s">
        <v>184</v>
      </c>
      <c r="D99" s="123" t="s">
        <v>186</v>
      </c>
      <c r="E99" s="112" t="s">
        <v>255</v>
      </c>
      <c r="F99" s="124">
        <f t="shared" si="0"/>
        <v>0</v>
      </c>
      <c r="G99" s="124"/>
      <c r="H99" s="124"/>
    </row>
    <row r="100" spans="1:8" s="75" customFormat="1" ht="17.25">
      <c r="A100" s="114">
        <v>2430</v>
      </c>
      <c r="B100" s="128" t="s">
        <v>246</v>
      </c>
      <c r="C100" s="115" t="s">
        <v>185</v>
      </c>
      <c r="D100" s="116" t="s">
        <v>194</v>
      </c>
      <c r="E100" s="117" t="s">
        <v>256</v>
      </c>
      <c r="F100" s="124">
        <f t="shared" si="0"/>
        <v>0</v>
      </c>
      <c r="G100" s="124">
        <f>G102+G103+G104+G105+G106+G107</f>
        <v>0</v>
      </c>
      <c r="H100" s="124">
        <f>H102+H103+H104+H105+H106+H107</f>
        <v>0</v>
      </c>
    </row>
    <row r="101" spans="1:8" s="120" customFormat="1" ht="15.75" customHeight="1">
      <c r="A101" s="114"/>
      <c r="B101" s="105"/>
      <c r="C101" s="115"/>
      <c r="D101" s="116"/>
      <c r="E101" s="112" t="s">
        <v>197</v>
      </c>
      <c r="F101" s="119"/>
      <c r="G101" s="119"/>
      <c r="H101" s="119"/>
    </row>
    <row r="102" spans="1:8" s="75" customFormat="1" ht="17.25">
      <c r="A102" s="114">
        <v>2431</v>
      </c>
      <c r="B102" s="130" t="s">
        <v>246</v>
      </c>
      <c r="C102" s="122" t="s">
        <v>185</v>
      </c>
      <c r="D102" s="123" t="s">
        <v>10</v>
      </c>
      <c r="E102" s="112" t="s">
        <v>257</v>
      </c>
      <c r="F102" s="124">
        <f t="shared" si="0"/>
        <v>0</v>
      </c>
      <c r="G102" s="124"/>
      <c r="H102" s="124"/>
    </row>
    <row r="103" spans="1:8" s="75" customFormat="1" ht="17.25">
      <c r="A103" s="114">
        <v>2432</v>
      </c>
      <c r="B103" s="130" t="s">
        <v>246</v>
      </c>
      <c r="C103" s="122" t="s">
        <v>185</v>
      </c>
      <c r="D103" s="123" t="s">
        <v>184</v>
      </c>
      <c r="E103" s="112" t="s">
        <v>258</v>
      </c>
      <c r="F103" s="124">
        <f t="shared" si="0"/>
        <v>0</v>
      </c>
      <c r="G103" s="124"/>
      <c r="H103" s="124">
        <f>[2]gazafikacum!F134</f>
        <v>0</v>
      </c>
    </row>
    <row r="104" spans="1:8" s="75" customFormat="1" ht="17.25">
      <c r="A104" s="114">
        <v>2433</v>
      </c>
      <c r="B104" s="130" t="s">
        <v>246</v>
      </c>
      <c r="C104" s="122" t="s">
        <v>185</v>
      </c>
      <c r="D104" s="123" t="s">
        <v>185</v>
      </c>
      <c r="E104" s="112" t="s">
        <v>259</v>
      </c>
      <c r="F104" s="124">
        <f t="shared" si="0"/>
        <v>0</v>
      </c>
      <c r="G104" s="124"/>
      <c r="H104" s="124"/>
    </row>
    <row r="105" spans="1:8" s="75" customFormat="1" ht="17.25">
      <c r="A105" s="114">
        <v>2434</v>
      </c>
      <c r="B105" s="130" t="s">
        <v>246</v>
      </c>
      <c r="C105" s="122" t="s">
        <v>185</v>
      </c>
      <c r="D105" s="123" t="s">
        <v>186</v>
      </c>
      <c r="E105" s="112" t="s">
        <v>260</v>
      </c>
      <c r="F105" s="124">
        <f t="shared" si="0"/>
        <v>0</v>
      </c>
      <c r="G105" s="124"/>
      <c r="H105" s="124"/>
    </row>
    <row r="106" spans="1:8" s="75" customFormat="1" ht="17.25">
      <c r="A106" s="114">
        <v>2435</v>
      </c>
      <c r="B106" s="130" t="s">
        <v>246</v>
      </c>
      <c r="C106" s="122" t="s">
        <v>185</v>
      </c>
      <c r="D106" s="123" t="s">
        <v>187</v>
      </c>
      <c r="E106" s="112" t="s">
        <v>261</v>
      </c>
      <c r="F106" s="124">
        <f t="shared" si="0"/>
        <v>0</v>
      </c>
      <c r="G106" s="124"/>
      <c r="H106" s="124"/>
    </row>
    <row r="107" spans="1:8" s="75" customFormat="1" ht="17.25">
      <c r="A107" s="114">
        <v>2436</v>
      </c>
      <c r="B107" s="130" t="s">
        <v>246</v>
      </c>
      <c r="C107" s="122" t="s">
        <v>185</v>
      </c>
      <c r="D107" s="123" t="s">
        <v>188</v>
      </c>
      <c r="E107" s="112" t="s">
        <v>262</v>
      </c>
      <c r="F107" s="124">
        <f t="shared" si="0"/>
        <v>0</v>
      </c>
      <c r="G107" s="124"/>
      <c r="H107" s="124"/>
    </row>
    <row r="108" spans="1:8" s="75" customFormat="1" ht="27">
      <c r="A108" s="114">
        <v>2440</v>
      </c>
      <c r="B108" s="128" t="s">
        <v>246</v>
      </c>
      <c r="C108" s="115" t="s">
        <v>186</v>
      </c>
      <c r="D108" s="116" t="s">
        <v>194</v>
      </c>
      <c r="E108" s="117" t="s">
        <v>263</v>
      </c>
      <c r="F108" s="124">
        <f t="shared" si="0"/>
        <v>0</v>
      </c>
      <c r="G108" s="124">
        <f>G110+G111+G112</f>
        <v>0</v>
      </c>
      <c r="H108" s="124">
        <f>H110+H111+H112</f>
        <v>0</v>
      </c>
    </row>
    <row r="109" spans="1:8" s="120" customFormat="1" ht="15.75" customHeight="1">
      <c r="A109" s="114"/>
      <c r="B109" s="105"/>
      <c r="C109" s="115"/>
      <c r="D109" s="116"/>
      <c r="E109" s="112" t="s">
        <v>197</v>
      </c>
      <c r="F109" s="119"/>
      <c r="G109" s="119"/>
      <c r="H109" s="119"/>
    </row>
    <row r="110" spans="1:8" s="75" customFormat="1" ht="27">
      <c r="A110" s="114">
        <v>2441</v>
      </c>
      <c r="B110" s="130" t="s">
        <v>246</v>
      </c>
      <c r="C110" s="122" t="s">
        <v>186</v>
      </c>
      <c r="D110" s="123" t="s">
        <v>10</v>
      </c>
      <c r="E110" s="112" t="s">
        <v>264</v>
      </c>
      <c r="F110" s="124">
        <f>G110+H110</f>
        <v>0</v>
      </c>
      <c r="G110" s="124"/>
      <c r="H110" s="124"/>
    </row>
    <row r="111" spans="1:8" s="75" customFormat="1" ht="17.25">
      <c r="A111" s="114">
        <v>2442</v>
      </c>
      <c r="B111" s="130" t="s">
        <v>246</v>
      </c>
      <c r="C111" s="122" t="s">
        <v>186</v>
      </c>
      <c r="D111" s="123" t="s">
        <v>184</v>
      </c>
      <c r="E111" s="112" t="s">
        <v>265</v>
      </c>
      <c r="F111" s="124">
        <f t="shared" ref="F111:F120" si="1">G111+H111</f>
        <v>0</v>
      </c>
      <c r="G111" s="124"/>
      <c r="H111" s="124"/>
    </row>
    <row r="112" spans="1:8" s="75" customFormat="1" ht="17.25">
      <c r="A112" s="114">
        <v>2443</v>
      </c>
      <c r="B112" s="130" t="s">
        <v>246</v>
      </c>
      <c r="C112" s="122" t="s">
        <v>186</v>
      </c>
      <c r="D112" s="123" t="s">
        <v>185</v>
      </c>
      <c r="E112" s="112" t="s">
        <v>266</v>
      </c>
      <c r="F112" s="124">
        <f t="shared" si="1"/>
        <v>0</v>
      </c>
      <c r="G112" s="124"/>
      <c r="H112" s="124"/>
    </row>
    <row r="113" spans="1:8" s="75" customFormat="1" ht="13.5" customHeight="1">
      <c r="A113" s="114">
        <v>2450</v>
      </c>
      <c r="B113" s="128" t="s">
        <v>246</v>
      </c>
      <c r="C113" s="115" t="s">
        <v>187</v>
      </c>
      <c r="D113" s="116" t="s">
        <v>194</v>
      </c>
      <c r="E113" s="117" t="s">
        <v>267</v>
      </c>
      <c r="F113" s="124">
        <f t="shared" si="1"/>
        <v>420006.10399999999</v>
      </c>
      <c r="G113" s="124">
        <f>G115+G116+G117+G118+G119</f>
        <v>32090</v>
      </c>
      <c r="H113" s="124">
        <f>H115+H116+H117+H118+H119</f>
        <v>387916.10399999999</v>
      </c>
    </row>
    <row r="114" spans="1:8" s="120" customFormat="1" ht="12" customHeight="1">
      <c r="A114" s="114"/>
      <c r="B114" s="105"/>
      <c r="C114" s="115"/>
      <c r="D114" s="116"/>
      <c r="E114" s="112" t="s">
        <v>197</v>
      </c>
      <c r="F114" s="119"/>
      <c r="G114" s="119"/>
      <c r="H114" s="119"/>
    </row>
    <row r="115" spans="1:8" s="75" customFormat="1" ht="15" customHeight="1">
      <c r="A115" s="114">
        <v>2451</v>
      </c>
      <c r="B115" s="130" t="s">
        <v>246</v>
      </c>
      <c r="C115" s="122" t="s">
        <v>187</v>
      </c>
      <c r="D115" s="123" t="s">
        <v>10</v>
      </c>
      <c r="E115" s="112" t="s">
        <v>268</v>
      </c>
      <c r="F115" s="124">
        <f t="shared" si="1"/>
        <v>420006.10399999999</v>
      </c>
      <c r="G115" s="124">
        <f>'[2]chanap transp'!F32</f>
        <v>32090</v>
      </c>
      <c r="H115" s="124">
        <f>'[2]chanap transp'!F150</f>
        <v>387916.10399999999</v>
      </c>
    </row>
    <row r="116" spans="1:8" s="75" customFormat="1" ht="27.75" hidden="1" customHeight="1">
      <c r="A116" s="114">
        <v>2452</v>
      </c>
      <c r="B116" s="130" t="s">
        <v>246</v>
      </c>
      <c r="C116" s="122" t="s">
        <v>187</v>
      </c>
      <c r="D116" s="123" t="s">
        <v>184</v>
      </c>
      <c r="E116" s="112" t="s">
        <v>269</v>
      </c>
      <c r="F116" s="124">
        <f t="shared" si="1"/>
        <v>0</v>
      </c>
      <c r="G116" s="124"/>
      <c r="H116" s="124"/>
    </row>
    <row r="117" spans="1:8" s="75" customFormat="1" ht="27.75" hidden="1" customHeight="1">
      <c r="A117" s="114">
        <v>2453</v>
      </c>
      <c r="B117" s="130" t="s">
        <v>246</v>
      </c>
      <c r="C117" s="122" t="s">
        <v>187</v>
      </c>
      <c r="D117" s="123" t="s">
        <v>185</v>
      </c>
      <c r="E117" s="112" t="s">
        <v>270</v>
      </c>
      <c r="F117" s="124">
        <f t="shared" si="1"/>
        <v>0</v>
      </c>
      <c r="G117" s="124"/>
      <c r="H117" s="124"/>
    </row>
    <row r="118" spans="1:8" s="75" customFormat="1" ht="27.75" hidden="1" customHeight="1">
      <c r="A118" s="114">
        <v>2454</v>
      </c>
      <c r="B118" s="130" t="s">
        <v>246</v>
      </c>
      <c r="C118" s="122" t="s">
        <v>187</v>
      </c>
      <c r="D118" s="123" t="s">
        <v>186</v>
      </c>
      <c r="E118" s="112" t="s">
        <v>271</v>
      </c>
      <c r="F118" s="124">
        <f t="shared" si="1"/>
        <v>0</v>
      </c>
      <c r="G118" s="124"/>
      <c r="H118" s="124"/>
    </row>
    <row r="119" spans="1:8" s="75" customFormat="1" ht="27.75" hidden="1" customHeight="1">
      <c r="A119" s="114">
        <v>2455</v>
      </c>
      <c r="B119" s="130" t="s">
        <v>246</v>
      </c>
      <c r="C119" s="122" t="s">
        <v>187</v>
      </c>
      <c r="D119" s="123" t="s">
        <v>187</v>
      </c>
      <c r="E119" s="112" t="s">
        <v>272</v>
      </c>
      <c r="F119" s="124">
        <f t="shared" si="1"/>
        <v>0</v>
      </c>
      <c r="G119" s="124"/>
      <c r="H119" s="124"/>
    </row>
    <row r="120" spans="1:8" s="75" customFormat="1" ht="27.75" hidden="1" customHeight="1">
      <c r="A120" s="114">
        <v>2460</v>
      </c>
      <c r="B120" s="128" t="s">
        <v>246</v>
      </c>
      <c r="C120" s="115" t="s">
        <v>188</v>
      </c>
      <c r="D120" s="116" t="s">
        <v>194</v>
      </c>
      <c r="E120" s="117" t="s">
        <v>273</v>
      </c>
      <c r="F120" s="124">
        <f t="shared" si="1"/>
        <v>0</v>
      </c>
      <c r="G120" s="124">
        <f>G122</f>
        <v>0</v>
      </c>
      <c r="H120" s="124">
        <f>H122</f>
        <v>0</v>
      </c>
    </row>
    <row r="121" spans="1:8" s="120" customFormat="1" ht="27.75" hidden="1" customHeight="1">
      <c r="A121" s="114"/>
      <c r="B121" s="105"/>
      <c r="C121" s="115"/>
      <c r="D121" s="116"/>
      <c r="E121" s="112" t="s">
        <v>197</v>
      </c>
      <c r="F121" s="119"/>
      <c r="G121" s="119"/>
      <c r="H121" s="119"/>
    </row>
    <row r="122" spans="1:8" s="75" customFormat="1" ht="27.75" hidden="1" customHeight="1">
      <c r="A122" s="114">
        <v>2461</v>
      </c>
      <c r="B122" s="130" t="s">
        <v>246</v>
      </c>
      <c r="C122" s="122" t="s">
        <v>188</v>
      </c>
      <c r="D122" s="123" t="s">
        <v>10</v>
      </c>
      <c r="E122" s="112" t="s">
        <v>274</v>
      </c>
      <c r="F122" s="124">
        <f>G122+H122</f>
        <v>0</v>
      </c>
      <c r="G122" s="124"/>
      <c r="H122" s="124"/>
    </row>
    <row r="123" spans="1:8" s="75" customFormat="1" ht="27.75" hidden="1" customHeight="1">
      <c r="A123" s="114">
        <v>2470</v>
      </c>
      <c r="B123" s="128" t="s">
        <v>246</v>
      </c>
      <c r="C123" s="115" t="s">
        <v>189</v>
      </c>
      <c r="D123" s="116" t="s">
        <v>194</v>
      </c>
      <c r="E123" s="117" t="s">
        <v>275</v>
      </c>
      <c r="F123" s="124">
        <f>G123+H123</f>
        <v>0</v>
      </c>
      <c r="G123" s="124">
        <f>G125+G126+G127+G128</f>
        <v>0</v>
      </c>
      <c r="H123" s="124">
        <f>H125+H126+H127+H128</f>
        <v>0</v>
      </c>
    </row>
    <row r="124" spans="1:8" s="120" customFormat="1" ht="27.75" hidden="1" customHeight="1">
      <c r="A124" s="114"/>
      <c r="B124" s="105"/>
      <c r="C124" s="115"/>
      <c r="D124" s="116"/>
      <c r="E124" s="112" t="s">
        <v>197</v>
      </c>
      <c r="F124" s="119"/>
      <c r="G124" s="119"/>
      <c r="H124" s="119"/>
    </row>
    <row r="125" spans="1:8" s="75" customFormat="1" ht="27.75" hidden="1" customHeight="1">
      <c r="A125" s="114">
        <v>2471</v>
      </c>
      <c r="B125" s="130" t="s">
        <v>246</v>
      </c>
      <c r="C125" s="122" t="s">
        <v>189</v>
      </c>
      <c r="D125" s="123" t="s">
        <v>10</v>
      </c>
      <c r="E125" s="112" t="s">
        <v>276</v>
      </c>
      <c r="F125" s="124">
        <f>G125+H125</f>
        <v>0</v>
      </c>
      <c r="G125" s="124"/>
      <c r="H125" s="124"/>
    </row>
    <row r="126" spans="1:8" s="75" customFormat="1" ht="27.75" hidden="1" customHeight="1">
      <c r="A126" s="114">
        <v>2472</v>
      </c>
      <c r="B126" s="130" t="s">
        <v>246</v>
      </c>
      <c r="C126" s="122" t="s">
        <v>189</v>
      </c>
      <c r="D126" s="123" t="s">
        <v>184</v>
      </c>
      <c r="E126" s="112" t="s">
        <v>277</v>
      </c>
      <c r="F126" s="124">
        <f t="shared" ref="F126:F138" si="2">G126+H126</f>
        <v>0</v>
      </c>
      <c r="G126" s="124"/>
      <c r="H126" s="124"/>
    </row>
    <row r="127" spans="1:8" s="75" customFormat="1" ht="27.75" hidden="1" customHeight="1">
      <c r="A127" s="114">
        <v>2473</v>
      </c>
      <c r="B127" s="130" t="s">
        <v>246</v>
      </c>
      <c r="C127" s="122" t="s">
        <v>189</v>
      </c>
      <c r="D127" s="123" t="s">
        <v>185</v>
      </c>
      <c r="E127" s="112" t="s">
        <v>278</v>
      </c>
      <c r="F127" s="124">
        <f t="shared" si="2"/>
        <v>0</v>
      </c>
      <c r="G127" s="124"/>
      <c r="H127" s="124"/>
    </row>
    <row r="128" spans="1:8" s="75" customFormat="1" ht="27.75" hidden="1" customHeight="1">
      <c r="A128" s="114">
        <v>2474</v>
      </c>
      <c r="B128" s="130" t="s">
        <v>246</v>
      </c>
      <c r="C128" s="122" t="s">
        <v>189</v>
      </c>
      <c r="D128" s="123" t="s">
        <v>186</v>
      </c>
      <c r="E128" s="112" t="s">
        <v>279</v>
      </c>
      <c r="F128" s="124">
        <f t="shared" si="2"/>
        <v>0</v>
      </c>
      <c r="G128" s="124"/>
      <c r="H128" s="124"/>
    </row>
    <row r="129" spans="1:8" s="75" customFormat="1" ht="27.75" customHeight="1">
      <c r="A129" s="114">
        <v>2480</v>
      </c>
      <c r="B129" s="128" t="s">
        <v>246</v>
      </c>
      <c r="C129" s="115" t="s">
        <v>190</v>
      </c>
      <c r="D129" s="116" t="s">
        <v>194</v>
      </c>
      <c r="E129" s="117" t="s">
        <v>280</v>
      </c>
      <c r="F129" s="124">
        <f t="shared" si="2"/>
        <v>0</v>
      </c>
      <c r="G129" s="124">
        <f>G131+G132+G133+G134+G135+G136+G137</f>
        <v>0</v>
      </c>
      <c r="H129" s="124">
        <f>H131+H132+H133+H134+H135+H136+H137</f>
        <v>0</v>
      </c>
    </row>
    <row r="130" spans="1:8" s="120" customFormat="1" ht="13.5" customHeight="1">
      <c r="A130" s="114"/>
      <c r="B130" s="105"/>
      <c r="C130" s="115"/>
      <c r="D130" s="116"/>
      <c r="E130" s="112" t="s">
        <v>197</v>
      </c>
      <c r="F130" s="119"/>
      <c r="G130" s="119"/>
      <c r="H130" s="119"/>
    </row>
    <row r="131" spans="1:8" s="75" customFormat="1" ht="27.75" hidden="1" customHeight="1">
      <c r="A131" s="114">
        <v>2481</v>
      </c>
      <c r="B131" s="130" t="s">
        <v>246</v>
      </c>
      <c r="C131" s="122" t="s">
        <v>190</v>
      </c>
      <c r="D131" s="123" t="s">
        <v>10</v>
      </c>
      <c r="E131" s="112" t="s">
        <v>281</v>
      </c>
      <c r="F131" s="124">
        <f t="shared" si="2"/>
        <v>0</v>
      </c>
      <c r="G131" s="124"/>
      <c r="H131" s="124"/>
    </row>
    <row r="132" spans="1:8" s="75" customFormat="1" ht="27.75" hidden="1" customHeight="1">
      <c r="A132" s="114">
        <v>2482</v>
      </c>
      <c r="B132" s="130" t="s">
        <v>246</v>
      </c>
      <c r="C132" s="122" t="s">
        <v>190</v>
      </c>
      <c r="D132" s="123" t="s">
        <v>184</v>
      </c>
      <c r="E132" s="112" t="s">
        <v>282</v>
      </c>
      <c r="F132" s="124">
        <f t="shared" si="2"/>
        <v>0</v>
      </c>
      <c r="G132" s="124"/>
      <c r="H132" s="124"/>
    </row>
    <row r="133" spans="1:8" s="75" customFormat="1" ht="27.75" hidden="1" customHeight="1">
      <c r="A133" s="114">
        <v>2483</v>
      </c>
      <c r="B133" s="130" t="s">
        <v>246</v>
      </c>
      <c r="C133" s="122" t="s">
        <v>190</v>
      </c>
      <c r="D133" s="123" t="s">
        <v>185</v>
      </c>
      <c r="E133" s="112" t="s">
        <v>283</v>
      </c>
      <c r="F133" s="124">
        <f t="shared" si="2"/>
        <v>0</v>
      </c>
      <c r="G133" s="124"/>
      <c r="H133" s="124"/>
    </row>
    <row r="134" spans="1:8" s="75" customFormat="1" ht="27.75" hidden="1" customHeight="1">
      <c r="A134" s="114">
        <v>2484</v>
      </c>
      <c r="B134" s="130" t="s">
        <v>246</v>
      </c>
      <c r="C134" s="122" t="s">
        <v>190</v>
      </c>
      <c r="D134" s="123" t="s">
        <v>186</v>
      </c>
      <c r="E134" s="112" t="s">
        <v>284</v>
      </c>
      <c r="F134" s="124">
        <f t="shared" si="2"/>
        <v>0</v>
      </c>
      <c r="G134" s="124"/>
      <c r="H134" s="124"/>
    </row>
    <row r="135" spans="1:8" s="75" customFormat="1" ht="27" customHeight="1">
      <c r="A135" s="114">
        <v>2485</v>
      </c>
      <c r="B135" s="130" t="s">
        <v>246</v>
      </c>
      <c r="C135" s="122" t="s">
        <v>190</v>
      </c>
      <c r="D135" s="123" t="s">
        <v>187</v>
      </c>
      <c r="E135" s="112" t="s">
        <v>285</v>
      </c>
      <c r="F135" s="124">
        <f t="shared" si="2"/>
        <v>0</v>
      </c>
      <c r="G135" s="124">
        <f>'[2]transp nax'!F32</f>
        <v>0</v>
      </c>
      <c r="H135" s="124">
        <f>'[2]transp nax'!F150</f>
        <v>0</v>
      </c>
    </row>
    <row r="136" spans="1:8" s="75" customFormat="1" ht="27.75" hidden="1" customHeight="1">
      <c r="A136" s="114">
        <v>2486</v>
      </c>
      <c r="B136" s="130" t="s">
        <v>246</v>
      </c>
      <c r="C136" s="122" t="s">
        <v>190</v>
      </c>
      <c r="D136" s="123" t="s">
        <v>188</v>
      </c>
      <c r="E136" s="112" t="s">
        <v>286</v>
      </c>
      <c r="F136" s="124">
        <f t="shared" si="2"/>
        <v>0</v>
      </c>
      <c r="G136" s="124"/>
      <c r="H136" s="124"/>
    </row>
    <row r="137" spans="1:8" s="75" customFormat="1" ht="27.75" hidden="1" customHeight="1">
      <c r="A137" s="114">
        <v>2487</v>
      </c>
      <c r="B137" s="130" t="s">
        <v>246</v>
      </c>
      <c r="C137" s="122" t="s">
        <v>190</v>
      </c>
      <c r="D137" s="123" t="s">
        <v>189</v>
      </c>
      <c r="E137" s="112" t="s">
        <v>287</v>
      </c>
      <c r="F137" s="124">
        <f t="shared" si="2"/>
        <v>0</v>
      </c>
      <c r="G137" s="124">
        <f>'[2]ajl nax'!F32</f>
        <v>0</v>
      </c>
      <c r="H137" s="124">
        <f>'[2]ajl nax'!F150</f>
        <v>0</v>
      </c>
    </row>
    <row r="138" spans="1:8" s="75" customFormat="1" ht="27" customHeight="1">
      <c r="A138" s="114">
        <v>2490</v>
      </c>
      <c r="B138" s="128" t="s">
        <v>246</v>
      </c>
      <c r="C138" s="115" t="s">
        <v>288</v>
      </c>
      <c r="D138" s="116" t="s">
        <v>194</v>
      </c>
      <c r="E138" s="117" t="s">
        <v>289</v>
      </c>
      <c r="F138" s="124">
        <f t="shared" si="2"/>
        <v>-300000</v>
      </c>
      <c r="G138" s="124">
        <f>G140</f>
        <v>0</v>
      </c>
      <c r="H138" s="124">
        <f>H140</f>
        <v>-300000</v>
      </c>
    </row>
    <row r="139" spans="1:8" s="120" customFormat="1" ht="12.75" customHeight="1">
      <c r="A139" s="114"/>
      <c r="B139" s="105"/>
      <c r="C139" s="115"/>
      <c r="D139" s="116"/>
      <c r="E139" s="112" t="s">
        <v>197</v>
      </c>
      <c r="F139" s="119"/>
      <c r="G139" s="119"/>
      <c r="H139" s="119"/>
    </row>
    <row r="140" spans="1:8" s="75" customFormat="1" ht="27">
      <c r="A140" s="114">
        <v>2491</v>
      </c>
      <c r="B140" s="130" t="s">
        <v>246</v>
      </c>
      <c r="C140" s="122" t="s">
        <v>288</v>
      </c>
      <c r="D140" s="123" t="s">
        <v>10</v>
      </c>
      <c r="E140" s="112" t="s">
        <v>289</v>
      </c>
      <c r="F140" s="124">
        <f>G140+H140</f>
        <v>-300000</v>
      </c>
      <c r="G140" s="124">
        <f>'[2]tntes harab'!F34</f>
        <v>0</v>
      </c>
      <c r="H140" s="124">
        <f>'[2]tntes harab'!F152</f>
        <v>-300000</v>
      </c>
    </row>
    <row r="141" spans="1:8" s="109" customFormat="1" ht="49.5" customHeight="1">
      <c r="A141" s="127">
        <v>2500</v>
      </c>
      <c r="B141" s="128" t="s">
        <v>290</v>
      </c>
      <c r="C141" s="115" t="s">
        <v>194</v>
      </c>
      <c r="D141" s="116" t="s">
        <v>194</v>
      </c>
      <c r="E141" s="129" t="s">
        <v>291</v>
      </c>
      <c r="F141" s="36">
        <f>G141+H141</f>
        <v>121386.1</v>
      </c>
      <c r="G141" s="36">
        <f>G143+G146+G149+G152+G155+G158</f>
        <v>103386.1</v>
      </c>
      <c r="H141" s="36">
        <f>H143+H146+H149+H152+H155+H158</f>
        <v>18000</v>
      </c>
    </row>
    <row r="142" spans="1:8" s="75" customFormat="1" ht="13.5" customHeight="1">
      <c r="A142" s="111"/>
      <c r="B142" s="105"/>
      <c r="C142" s="106"/>
      <c r="D142" s="107"/>
      <c r="E142" s="112" t="s">
        <v>7</v>
      </c>
      <c r="F142" s="113"/>
      <c r="G142" s="113"/>
      <c r="H142" s="113"/>
    </row>
    <row r="143" spans="1:8" s="75" customFormat="1" ht="12" customHeight="1">
      <c r="A143" s="114">
        <v>2510</v>
      </c>
      <c r="B143" s="128" t="s">
        <v>290</v>
      </c>
      <c r="C143" s="115" t="s">
        <v>10</v>
      </c>
      <c r="D143" s="116" t="s">
        <v>194</v>
      </c>
      <c r="E143" s="117" t="s">
        <v>292</v>
      </c>
      <c r="F143" s="124">
        <f>G143+H143</f>
        <v>95747.1</v>
      </c>
      <c r="G143" s="124">
        <f>G145</f>
        <v>92747.1</v>
      </c>
      <c r="H143" s="124">
        <f>H145</f>
        <v>3000</v>
      </c>
    </row>
    <row r="144" spans="1:8" s="120" customFormat="1" ht="15" customHeight="1">
      <c r="A144" s="114"/>
      <c r="B144" s="105"/>
      <c r="C144" s="115"/>
      <c r="D144" s="116"/>
      <c r="E144" s="112" t="s">
        <v>197</v>
      </c>
      <c r="F144" s="119"/>
      <c r="G144" s="119"/>
      <c r="H144" s="119"/>
    </row>
    <row r="145" spans="1:8" s="75" customFormat="1" ht="14.25" customHeight="1">
      <c r="A145" s="114">
        <v>2511</v>
      </c>
      <c r="B145" s="130" t="s">
        <v>290</v>
      </c>
      <c r="C145" s="122" t="s">
        <v>10</v>
      </c>
      <c r="D145" s="123" t="s">
        <v>10</v>
      </c>
      <c r="E145" s="112" t="s">
        <v>292</v>
      </c>
      <c r="F145" s="124">
        <f>G145+H145</f>
        <v>95747.1</v>
      </c>
      <c r="G145" s="124">
        <f>[2]axb!F32</f>
        <v>92747.1</v>
      </c>
      <c r="H145" s="124">
        <f>[2]axb!F150</f>
        <v>3000</v>
      </c>
    </row>
    <row r="146" spans="1:8" s="75" customFormat="1" ht="17.25" hidden="1">
      <c r="A146" s="114">
        <v>2520</v>
      </c>
      <c r="B146" s="128" t="s">
        <v>290</v>
      </c>
      <c r="C146" s="115" t="s">
        <v>184</v>
      </c>
      <c r="D146" s="116" t="s">
        <v>194</v>
      </c>
      <c r="E146" s="117" t="s">
        <v>293</v>
      </c>
      <c r="F146" s="124">
        <f>G146+H146</f>
        <v>0</v>
      </c>
      <c r="G146" s="124">
        <f>G147</f>
        <v>0</v>
      </c>
      <c r="H146" s="124">
        <f>H147</f>
        <v>0</v>
      </c>
    </row>
    <row r="147" spans="1:8" s="120" customFormat="1" ht="15" hidden="1" customHeight="1">
      <c r="A147" s="114"/>
      <c r="B147" s="105"/>
      <c r="C147" s="115"/>
      <c r="D147" s="116"/>
      <c r="E147" s="112" t="s">
        <v>197</v>
      </c>
      <c r="F147" s="119"/>
      <c r="G147" s="119"/>
      <c r="H147" s="119"/>
    </row>
    <row r="148" spans="1:8" s="75" customFormat="1" ht="17.25" hidden="1">
      <c r="A148" s="114">
        <v>2521</v>
      </c>
      <c r="B148" s="130" t="s">
        <v>290</v>
      </c>
      <c r="C148" s="122" t="s">
        <v>184</v>
      </c>
      <c r="D148" s="123" t="s">
        <v>10</v>
      </c>
      <c r="E148" s="112" t="s">
        <v>294</v>
      </c>
      <c r="F148" s="124">
        <f>G148+H148</f>
        <v>0</v>
      </c>
      <c r="G148" s="124"/>
      <c r="H148" s="124"/>
    </row>
    <row r="149" spans="1:8" s="75" customFormat="1" ht="17.25" hidden="1">
      <c r="A149" s="114">
        <v>2530</v>
      </c>
      <c r="B149" s="128" t="s">
        <v>290</v>
      </c>
      <c r="C149" s="115" t="s">
        <v>185</v>
      </c>
      <c r="D149" s="116" t="s">
        <v>194</v>
      </c>
      <c r="E149" s="117" t="s">
        <v>295</v>
      </c>
      <c r="F149" s="124">
        <f>G149+H149</f>
        <v>0</v>
      </c>
      <c r="G149" s="124">
        <f>G151</f>
        <v>0</v>
      </c>
      <c r="H149" s="124">
        <f>H151</f>
        <v>0</v>
      </c>
    </row>
    <row r="150" spans="1:8" s="120" customFormat="1" ht="15" hidden="1" customHeight="1">
      <c r="A150" s="114"/>
      <c r="B150" s="105"/>
      <c r="C150" s="115"/>
      <c r="D150" s="116"/>
      <c r="E150" s="112" t="s">
        <v>197</v>
      </c>
      <c r="F150" s="119"/>
      <c r="G150" s="119"/>
      <c r="H150" s="119"/>
    </row>
    <row r="151" spans="1:8" s="75" customFormat="1" ht="17.25" hidden="1">
      <c r="A151" s="114">
        <v>2531</v>
      </c>
      <c r="B151" s="130" t="s">
        <v>290</v>
      </c>
      <c r="C151" s="122" t="s">
        <v>185</v>
      </c>
      <c r="D151" s="123" t="s">
        <v>10</v>
      </c>
      <c r="E151" s="112" t="s">
        <v>295</v>
      </c>
      <c r="F151" s="124">
        <f>G151+H151</f>
        <v>0</v>
      </c>
      <c r="G151" s="124"/>
      <c r="H151" s="124"/>
    </row>
    <row r="152" spans="1:8" s="75" customFormat="1" ht="27" hidden="1">
      <c r="A152" s="114">
        <v>2540</v>
      </c>
      <c r="B152" s="128" t="s">
        <v>290</v>
      </c>
      <c r="C152" s="115" t="s">
        <v>186</v>
      </c>
      <c r="D152" s="116" t="s">
        <v>194</v>
      </c>
      <c r="E152" s="117" t="s">
        <v>296</v>
      </c>
      <c r="F152" s="124">
        <f>G152+H152</f>
        <v>0</v>
      </c>
      <c r="G152" s="124">
        <f>G154</f>
        <v>0</v>
      </c>
      <c r="H152" s="124">
        <f>H154</f>
        <v>0</v>
      </c>
    </row>
    <row r="153" spans="1:8" s="120" customFormat="1" ht="15" hidden="1" customHeight="1">
      <c r="A153" s="114"/>
      <c r="B153" s="105"/>
      <c r="C153" s="115"/>
      <c r="D153" s="116"/>
      <c r="E153" s="112" t="s">
        <v>197</v>
      </c>
      <c r="F153" s="119"/>
      <c r="G153" s="119"/>
      <c r="H153" s="119"/>
    </row>
    <row r="154" spans="1:8" s="75" customFormat="1" ht="27" hidden="1">
      <c r="A154" s="114">
        <v>2541</v>
      </c>
      <c r="B154" s="130" t="s">
        <v>290</v>
      </c>
      <c r="C154" s="122" t="s">
        <v>186</v>
      </c>
      <c r="D154" s="123" t="s">
        <v>10</v>
      </c>
      <c r="E154" s="112" t="s">
        <v>296</v>
      </c>
      <c r="F154" s="124">
        <f>G154+H154</f>
        <v>0</v>
      </c>
      <c r="G154" s="124"/>
      <c r="H154" s="124"/>
    </row>
    <row r="155" spans="1:8" s="75" customFormat="1" ht="27" hidden="1">
      <c r="A155" s="114">
        <v>2550</v>
      </c>
      <c r="B155" s="128" t="s">
        <v>290</v>
      </c>
      <c r="C155" s="115" t="s">
        <v>187</v>
      </c>
      <c r="D155" s="116" t="s">
        <v>194</v>
      </c>
      <c r="E155" s="117" t="s">
        <v>297</v>
      </c>
      <c r="F155" s="124">
        <f>G155+H155</f>
        <v>0</v>
      </c>
      <c r="G155" s="124">
        <f>G157</f>
        <v>0</v>
      </c>
      <c r="H155" s="124">
        <f>H157</f>
        <v>0</v>
      </c>
    </row>
    <row r="156" spans="1:8" s="120" customFormat="1" ht="15" hidden="1" customHeight="1">
      <c r="A156" s="114"/>
      <c r="B156" s="105"/>
      <c r="C156" s="115"/>
      <c r="D156" s="116"/>
      <c r="E156" s="112" t="s">
        <v>197</v>
      </c>
      <c r="F156" s="119"/>
      <c r="G156" s="119"/>
      <c r="H156" s="119"/>
    </row>
    <row r="157" spans="1:8" s="75" customFormat="1" ht="27" hidden="1">
      <c r="A157" s="114">
        <v>2551</v>
      </c>
      <c r="B157" s="130" t="s">
        <v>290</v>
      </c>
      <c r="C157" s="122" t="s">
        <v>187</v>
      </c>
      <c r="D157" s="123" t="s">
        <v>10</v>
      </c>
      <c r="E157" s="112" t="s">
        <v>297</v>
      </c>
      <c r="F157" s="124">
        <f>G157+H157</f>
        <v>0</v>
      </c>
      <c r="G157" s="124"/>
      <c r="H157" s="124"/>
    </row>
    <row r="158" spans="1:8" s="75" customFormat="1" ht="27">
      <c r="A158" s="114">
        <v>2560</v>
      </c>
      <c r="B158" s="128" t="s">
        <v>290</v>
      </c>
      <c r="C158" s="115" t="s">
        <v>188</v>
      </c>
      <c r="D158" s="116" t="s">
        <v>194</v>
      </c>
      <c r="E158" s="117" t="s">
        <v>298</v>
      </c>
      <c r="F158" s="124">
        <f>G158+H158</f>
        <v>25639</v>
      </c>
      <c r="G158" s="124">
        <f>G160</f>
        <v>10639</v>
      </c>
      <c r="H158" s="124">
        <f>H160</f>
        <v>15000</v>
      </c>
    </row>
    <row r="159" spans="1:8" s="120" customFormat="1" ht="15" customHeight="1">
      <c r="A159" s="114"/>
      <c r="B159" s="105"/>
      <c r="C159" s="115"/>
      <c r="D159" s="116"/>
      <c r="E159" s="112" t="s">
        <v>197</v>
      </c>
      <c r="F159" s="119"/>
      <c r="G159" s="119"/>
      <c r="H159" s="119"/>
    </row>
    <row r="160" spans="1:8" s="75" customFormat="1" ht="27">
      <c r="A160" s="114">
        <v>2561</v>
      </c>
      <c r="B160" s="130" t="s">
        <v>290</v>
      </c>
      <c r="C160" s="122" t="s">
        <v>188</v>
      </c>
      <c r="D160" s="123" t="s">
        <v>10</v>
      </c>
      <c r="E160" s="112" t="s">
        <v>298</v>
      </c>
      <c r="F160" s="124">
        <f>G160+H160</f>
        <v>25639</v>
      </c>
      <c r="G160" s="124">
        <f>'[2]srgaka mig'!F32</f>
        <v>10639</v>
      </c>
      <c r="H160" s="124">
        <f>'[2]srgaka mig'!F150</f>
        <v>15000</v>
      </c>
    </row>
    <row r="161" spans="1:8" s="109" customFormat="1" ht="76.5">
      <c r="A161" s="127">
        <v>2600</v>
      </c>
      <c r="B161" s="128" t="s">
        <v>299</v>
      </c>
      <c r="C161" s="115" t="s">
        <v>194</v>
      </c>
      <c r="D161" s="116" t="s">
        <v>194</v>
      </c>
      <c r="E161" s="129" t="s">
        <v>300</v>
      </c>
      <c r="F161" s="36">
        <f>G161+H161</f>
        <v>554309.88</v>
      </c>
      <c r="G161" s="36">
        <f>G163+G166+G169+G172+G175+G178</f>
        <v>58604.7</v>
      </c>
      <c r="H161" s="36">
        <f>H163+H166+H169+H172+H175+H178</f>
        <v>495705.18</v>
      </c>
    </row>
    <row r="162" spans="1:8" s="75" customFormat="1" ht="13.5" customHeight="1">
      <c r="A162" s="111"/>
      <c r="B162" s="105"/>
      <c r="C162" s="106"/>
      <c r="D162" s="107"/>
      <c r="E162" s="112" t="s">
        <v>7</v>
      </c>
      <c r="F162" s="113"/>
      <c r="G162" s="113"/>
      <c r="H162" s="113"/>
    </row>
    <row r="163" spans="1:8" s="75" customFormat="1" ht="17.25">
      <c r="A163" s="114">
        <v>2610</v>
      </c>
      <c r="B163" s="128" t="s">
        <v>299</v>
      </c>
      <c r="C163" s="115" t="s">
        <v>10</v>
      </c>
      <c r="D163" s="116" t="s">
        <v>194</v>
      </c>
      <c r="E163" s="117" t="s">
        <v>301</v>
      </c>
      <c r="F163" s="124">
        <f>G163+H163</f>
        <v>284548.38</v>
      </c>
      <c r="G163" s="124">
        <f>G165</f>
        <v>32627.200000000001</v>
      </c>
      <c r="H163" s="124">
        <f>H165</f>
        <v>251921.18</v>
      </c>
    </row>
    <row r="164" spans="1:8" s="120" customFormat="1" ht="12.75" customHeight="1">
      <c r="A164" s="114"/>
      <c r="B164" s="105"/>
      <c r="C164" s="115"/>
      <c r="D164" s="116"/>
      <c r="E164" s="112" t="s">
        <v>197</v>
      </c>
      <c r="F164" s="119"/>
      <c r="G164" s="119"/>
      <c r="H164" s="119"/>
    </row>
    <row r="165" spans="1:8" s="75" customFormat="1" ht="15" customHeight="1">
      <c r="A165" s="114">
        <v>2611</v>
      </c>
      <c r="B165" s="130" t="s">
        <v>299</v>
      </c>
      <c r="C165" s="122" t="s">
        <v>10</v>
      </c>
      <c r="D165" s="123" t="s">
        <v>10</v>
      </c>
      <c r="E165" s="112" t="s">
        <v>302</v>
      </c>
      <c r="F165" s="124">
        <f>G165+H165</f>
        <v>284548.38</v>
      </c>
      <c r="G165" s="124">
        <f>'[2]bnak shin'!F32</f>
        <v>32627.200000000001</v>
      </c>
      <c r="H165" s="124">
        <f>'[2]bnak shin'!F150</f>
        <v>251921.18</v>
      </c>
    </row>
    <row r="166" spans="1:8" s="75" customFormat="1" ht="0.75" hidden="1" customHeight="1">
      <c r="A166" s="114">
        <v>2620</v>
      </c>
      <c r="B166" s="128" t="s">
        <v>299</v>
      </c>
      <c r="C166" s="115" t="s">
        <v>184</v>
      </c>
      <c r="D166" s="116" t="s">
        <v>194</v>
      </c>
      <c r="E166" s="117" t="s">
        <v>303</v>
      </c>
      <c r="F166" s="124">
        <f>G166+H166</f>
        <v>0</v>
      </c>
      <c r="G166" s="124">
        <f>G168</f>
        <v>0</v>
      </c>
      <c r="H166" s="124">
        <f>H168</f>
        <v>0</v>
      </c>
    </row>
    <row r="167" spans="1:8" s="120" customFormat="1" ht="15" hidden="1" customHeight="1">
      <c r="A167" s="114" t="s">
        <v>304</v>
      </c>
      <c r="B167" s="105"/>
      <c r="C167" s="115"/>
      <c r="D167" s="116"/>
      <c r="E167" s="112" t="s">
        <v>197</v>
      </c>
      <c r="F167" s="119"/>
      <c r="G167" s="119"/>
      <c r="H167" s="119"/>
    </row>
    <row r="168" spans="1:8" s="75" customFormat="1" ht="17.25" hidden="1">
      <c r="A168" s="114">
        <v>2621</v>
      </c>
      <c r="B168" s="130" t="s">
        <v>299</v>
      </c>
      <c r="C168" s="122" t="s">
        <v>184</v>
      </c>
      <c r="D168" s="123" t="s">
        <v>10</v>
      </c>
      <c r="E168" s="112" t="s">
        <v>303</v>
      </c>
      <c r="F168" s="124">
        <f>G168+H168</f>
        <v>0</v>
      </c>
      <c r="G168" s="124"/>
      <c r="H168" s="124"/>
    </row>
    <row r="169" spans="1:8" s="75" customFormat="1" ht="17.25">
      <c r="A169" s="114">
        <v>2630</v>
      </c>
      <c r="B169" s="128" t="s">
        <v>299</v>
      </c>
      <c r="C169" s="115" t="s">
        <v>185</v>
      </c>
      <c r="D169" s="116" t="s">
        <v>194</v>
      </c>
      <c r="E169" s="117" t="s">
        <v>305</v>
      </c>
      <c r="F169" s="124">
        <f>G169+H169</f>
        <v>244684</v>
      </c>
      <c r="G169" s="124">
        <f>G171</f>
        <v>900</v>
      </c>
      <c r="H169" s="124">
        <f>H171</f>
        <v>243784</v>
      </c>
    </row>
    <row r="170" spans="1:8" s="120" customFormat="1" ht="15" customHeight="1">
      <c r="A170" s="114"/>
      <c r="B170" s="105"/>
      <c r="C170" s="115"/>
      <c r="D170" s="116"/>
      <c r="E170" s="112" t="s">
        <v>197</v>
      </c>
      <c r="F170" s="119"/>
      <c r="G170" s="119"/>
      <c r="H170" s="119"/>
    </row>
    <row r="171" spans="1:8" s="75" customFormat="1" ht="17.25">
      <c r="A171" s="114">
        <v>2631</v>
      </c>
      <c r="B171" s="130" t="s">
        <v>299</v>
      </c>
      <c r="C171" s="122" t="s">
        <v>185</v>
      </c>
      <c r="D171" s="123" t="s">
        <v>10</v>
      </c>
      <c r="E171" s="112" t="s">
        <v>306</v>
      </c>
      <c r="F171" s="124">
        <f>G171+H171</f>
        <v>244684</v>
      </c>
      <c r="G171" s="124">
        <f>[2]jramatakararum!F32</f>
        <v>900</v>
      </c>
      <c r="H171" s="124">
        <f>[2]jramatakararum!F150</f>
        <v>243784</v>
      </c>
    </row>
    <row r="172" spans="1:8" s="75" customFormat="1" ht="15" customHeight="1">
      <c r="A172" s="114">
        <v>2640</v>
      </c>
      <c r="B172" s="128" t="s">
        <v>299</v>
      </c>
      <c r="C172" s="115" t="s">
        <v>186</v>
      </c>
      <c r="D172" s="116" t="s">
        <v>194</v>
      </c>
      <c r="E172" s="117" t="s">
        <v>307</v>
      </c>
      <c r="F172" s="113">
        <f>G172+H172</f>
        <v>25077.5</v>
      </c>
      <c r="G172" s="113">
        <f>G174</f>
        <v>25077.5</v>
      </c>
      <c r="H172" s="124">
        <f>H174</f>
        <v>0</v>
      </c>
    </row>
    <row r="173" spans="1:8" s="120" customFormat="1" ht="12.75" customHeight="1">
      <c r="A173" s="114"/>
      <c r="B173" s="105"/>
      <c r="C173" s="115"/>
      <c r="D173" s="116"/>
      <c r="E173" s="112" t="s">
        <v>197</v>
      </c>
      <c r="F173" s="118"/>
      <c r="G173" s="118"/>
      <c r="H173" s="119"/>
    </row>
    <row r="174" spans="1:8" s="75" customFormat="1" ht="14.25" customHeight="1">
      <c r="A174" s="114">
        <v>2641</v>
      </c>
      <c r="B174" s="130" t="s">
        <v>299</v>
      </c>
      <c r="C174" s="122" t="s">
        <v>186</v>
      </c>
      <c r="D174" s="123" t="s">
        <v>10</v>
      </c>
      <c r="E174" s="112" t="s">
        <v>308</v>
      </c>
      <c r="F174" s="124">
        <f>G174+H174</f>
        <v>25077.5</v>
      </c>
      <c r="G174" s="124">
        <f>[2]lusav!F32</f>
        <v>25077.5</v>
      </c>
      <c r="H174" s="124">
        <f>[2]lusav!F150</f>
        <v>0</v>
      </c>
    </row>
    <row r="175" spans="1:8" s="75" customFormat="1" ht="40.5" hidden="1">
      <c r="A175" s="114">
        <v>2650</v>
      </c>
      <c r="B175" s="128" t="s">
        <v>299</v>
      </c>
      <c r="C175" s="115" t="s">
        <v>187</v>
      </c>
      <c r="D175" s="116" t="s">
        <v>194</v>
      </c>
      <c r="E175" s="117" t="s">
        <v>309</v>
      </c>
      <c r="F175" s="113">
        <f>G175+H175</f>
        <v>0</v>
      </c>
      <c r="G175" s="113">
        <f>G177</f>
        <v>0</v>
      </c>
      <c r="H175" s="113">
        <f>H177</f>
        <v>0</v>
      </c>
    </row>
    <row r="176" spans="1:8" s="120" customFormat="1" ht="15" hidden="1" customHeight="1">
      <c r="A176" s="114"/>
      <c r="B176" s="105"/>
      <c r="C176" s="115"/>
      <c r="D176" s="116"/>
      <c r="E176" s="112" t="s">
        <v>197</v>
      </c>
      <c r="F176" s="118"/>
      <c r="G176" s="118"/>
      <c r="H176" s="118"/>
    </row>
    <row r="177" spans="1:8" s="75" customFormat="1" ht="40.5" hidden="1">
      <c r="A177" s="114">
        <v>2651</v>
      </c>
      <c r="B177" s="130" t="s">
        <v>299</v>
      </c>
      <c r="C177" s="122" t="s">
        <v>187</v>
      </c>
      <c r="D177" s="123" t="s">
        <v>10</v>
      </c>
      <c r="E177" s="112" t="s">
        <v>309</v>
      </c>
      <c r="F177" s="113">
        <f>G177+H177</f>
        <v>0</v>
      </c>
      <c r="G177" s="113"/>
      <c r="H177" s="113"/>
    </row>
    <row r="178" spans="1:8" s="75" customFormat="1" ht="27" hidden="1">
      <c r="A178" s="114">
        <v>2660</v>
      </c>
      <c r="B178" s="128" t="s">
        <v>299</v>
      </c>
      <c r="C178" s="115" t="s">
        <v>188</v>
      </c>
      <c r="D178" s="116" t="s">
        <v>194</v>
      </c>
      <c r="E178" s="117" t="s">
        <v>310</v>
      </c>
      <c r="F178" s="113">
        <f>G178+H178</f>
        <v>0</v>
      </c>
      <c r="G178" s="113">
        <f>G180</f>
        <v>0</v>
      </c>
      <c r="H178" s="113">
        <f>H180</f>
        <v>0</v>
      </c>
    </row>
    <row r="179" spans="1:8" s="120" customFormat="1" ht="15" hidden="1" customHeight="1">
      <c r="A179" s="114"/>
      <c r="B179" s="105"/>
      <c r="C179" s="115"/>
      <c r="D179" s="116"/>
      <c r="E179" s="112" t="s">
        <v>197</v>
      </c>
      <c r="F179" s="118"/>
      <c r="G179" s="118"/>
      <c r="H179" s="118"/>
    </row>
    <row r="180" spans="1:8" s="75" customFormat="1" ht="27" hidden="1">
      <c r="A180" s="114">
        <v>2661</v>
      </c>
      <c r="B180" s="130" t="s">
        <v>299</v>
      </c>
      <c r="C180" s="122" t="s">
        <v>188</v>
      </c>
      <c r="D180" s="123" t="s">
        <v>10</v>
      </c>
      <c r="E180" s="112" t="s">
        <v>310</v>
      </c>
      <c r="F180" s="113">
        <f>G180+H180</f>
        <v>0</v>
      </c>
      <c r="G180" s="113"/>
      <c r="H180" s="113"/>
    </row>
    <row r="181" spans="1:8" s="109" customFormat="1" ht="40.5" hidden="1">
      <c r="A181" s="127">
        <v>2700</v>
      </c>
      <c r="B181" s="128" t="s">
        <v>311</v>
      </c>
      <c r="C181" s="115" t="s">
        <v>194</v>
      </c>
      <c r="D181" s="116" t="s">
        <v>194</v>
      </c>
      <c r="E181" s="131" t="s">
        <v>312</v>
      </c>
      <c r="F181" s="57">
        <f>G181+H181</f>
        <v>0</v>
      </c>
      <c r="G181" s="57">
        <f>G183+G188+G194+G200+G203+G206</f>
        <v>0</v>
      </c>
      <c r="H181" s="57">
        <f>H183+H188+H194+H200+H203+H206</f>
        <v>0</v>
      </c>
    </row>
    <row r="182" spans="1:8" s="75" customFormat="1" ht="13.5" hidden="1" customHeight="1">
      <c r="A182" s="111"/>
      <c r="B182" s="105"/>
      <c r="C182" s="106"/>
      <c r="D182" s="107"/>
      <c r="E182" s="112" t="s">
        <v>7</v>
      </c>
      <c r="F182" s="113"/>
      <c r="G182" s="113"/>
      <c r="H182" s="113"/>
    </row>
    <row r="183" spans="1:8" s="75" customFormat="1" ht="27" hidden="1">
      <c r="A183" s="114">
        <v>2710</v>
      </c>
      <c r="B183" s="128" t="s">
        <v>311</v>
      </c>
      <c r="C183" s="115" t="s">
        <v>10</v>
      </c>
      <c r="D183" s="116" t="s">
        <v>194</v>
      </c>
      <c r="E183" s="117" t="s">
        <v>313</v>
      </c>
      <c r="F183" s="113">
        <f>G183+H183</f>
        <v>0</v>
      </c>
      <c r="G183" s="113">
        <f>G185+G186+G187</f>
        <v>0</v>
      </c>
      <c r="H183" s="113">
        <f>H185+H186+H187</f>
        <v>0</v>
      </c>
    </row>
    <row r="184" spans="1:8" s="120" customFormat="1" ht="15" hidden="1" customHeight="1">
      <c r="A184" s="114"/>
      <c r="B184" s="105"/>
      <c r="C184" s="115"/>
      <c r="D184" s="116"/>
      <c r="E184" s="112" t="s">
        <v>197</v>
      </c>
      <c r="F184" s="118"/>
      <c r="G184" s="118"/>
      <c r="H184" s="118"/>
    </row>
    <row r="185" spans="1:8" s="75" customFormat="1" ht="17.25" hidden="1">
      <c r="A185" s="114">
        <v>2711</v>
      </c>
      <c r="B185" s="130" t="s">
        <v>311</v>
      </c>
      <c r="C185" s="122" t="s">
        <v>10</v>
      </c>
      <c r="D185" s="123" t="s">
        <v>10</v>
      </c>
      <c r="E185" s="112" t="s">
        <v>314</v>
      </c>
      <c r="F185" s="113"/>
      <c r="G185" s="113"/>
      <c r="H185" s="113"/>
    </row>
    <row r="186" spans="1:8" s="75" customFormat="1" ht="17.25" hidden="1">
      <c r="A186" s="114">
        <v>2712</v>
      </c>
      <c r="B186" s="130" t="s">
        <v>311</v>
      </c>
      <c r="C186" s="122" t="s">
        <v>10</v>
      </c>
      <c r="D186" s="123" t="s">
        <v>184</v>
      </c>
      <c r="E186" s="112" t="s">
        <v>315</v>
      </c>
      <c r="F186" s="113"/>
      <c r="G186" s="113"/>
      <c r="H186" s="113"/>
    </row>
    <row r="187" spans="1:8" s="75" customFormat="1" ht="17.25" hidden="1">
      <c r="A187" s="114">
        <v>2713</v>
      </c>
      <c r="B187" s="130" t="s">
        <v>311</v>
      </c>
      <c r="C187" s="122" t="s">
        <v>10</v>
      </c>
      <c r="D187" s="123" t="s">
        <v>185</v>
      </c>
      <c r="E187" s="112" t="s">
        <v>316</v>
      </c>
      <c r="F187" s="113"/>
      <c r="G187" s="113"/>
      <c r="H187" s="113"/>
    </row>
    <row r="188" spans="1:8" s="75" customFormat="1" ht="17.25" hidden="1">
      <c r="A188" s="114">
        <v>2720</v>
      </c>
      <c r="B188" s="128" t="s">
        <v>311</v>
      </c>
      <c r="C188" s="115" t="s">
        <v>184</v>
      </c>
      <c r="D188" s="116" t="s">
        <v>194</v>
      </c>
      <c r="E188" s="117" t="s">
        <v>317</v>
      </c>
      <c r="F188" s="113">
        <f>G188+H188</f>
        <v>0</v>
      </c>
      <c r="G188" s="113">
        <f>G190+G191+G192+G193</f>
        <v>0</v>
      </c>
      <c r="H188" s="113">
        <f>H190+H191+H192+H193</f>
        <v>0</v>
      </c>
    </row>
    <row r="189" spans="1:8" s="120" customFormat="1" ht="15" hidden="1" customHeight="1">
      <c r="A189" s="114"/>
      <c r="B189" s="105"/>
      <c r="C189" s="115"/>
      <c r="D189" s="116"/>
      <c r="E189" s="112" t="s">
        <v>197</v>
      </c>
      <c r="F189" s="118"/>
      <c r="G189" s="118"/>
      <c r="H189" s="118"/>
    </row>
    <row r="190" spans="1:8" s="75" customFormat="1" ht="17.25" hidden="1">
      <c r="A190" s="114">
        <v>2721</v>
      </c>
      <c r="B190" s="130" t="s">
        <v>311</v>
      </c>
      <c r="C190" s="122" t="s">
        <v>184</v>
      </c>
      <c r="D190" s="123" t="s">
        <v>10</v>
      </c>
      <c r="E190" s="112" t="s">
        <v>318</v>
      </c>
      <c r="F190" s="113">
        <f>G190+H190</f>
        <v>0</v>
      </c>
      <c r="G190" s="113"/>
      <c r="H190" s="113"/>
    </row>
    <row r="191" spans="1:8" s="75" customFormat="1" ht="17.25" hidden="1">
      <c r="A191" s="114">
        <v>2722</v>
      </c>
      <c r="B191" s="130" t="s">
        <v>311</v>
      </c>
      <c r="C191" s="122" t="s">
        <v>184</v>
      </c>
      <c r="D191" s="123" t="s">
        <v>184</v>
      </c>
      <c r="E191" s="112" t="s">
        <v>319</v>
      </c>
      <c r="F191" s="113">
        <f>G191+H191</f>
        <v>0</v>
      </c>
      <c r="G191" s="113"/>
      <c r="H191" s="113"/>
    </row>
    <row r="192" spans="1:8" s="75" customFormat="1" ht="17.25" hidden="1">
      <c r="A192" s="114">
        <v>2723</v>
      </c>
      <c r="B192" s="130" t="s">
        <v>311</v>
      </c>
      <c r="C192" s="122" t="s">
        <v>184</v>
      </c>
      <c r="D192" s="123" t="s">
        <v>185</v>
      </c>
      <c r="E192" s="112" t="s">
        <v>320</v>
      </c>
      <c r="F192" s="113">
        <f>G192+H192</f>
        <v>0</v>
      </c>
      <c r="G192" s="113"/>
      <c r="H192" s="113"/>
    </row>
    <row r="193" spans="1:8" s="75" customFormat="1" ht="17.25" hidden="1">
      <c r="A193" s="114">
        <v>2724</v>
      </c>
      <c r="B193" s="130" t="s">
        <v>311</v>
      </c>
      <c r="C193" s="122" t="s">
        <v>184</v>
      </c>
      <c r="D193" s="123" t="s">
        <v>186</v>
      </c>
      <c r="E193" s="112" t="s">
        <v>321</v>
      </c>
      <c r="F193" s="113">
        <f>G193+H193</f>
        <v>0</v>
      </c>
      <c r="G193" s="113"/>
      <c r="H193" s="113"/>
    </row>
    <row r="194" spans="1:8" s="75" customFormat="1" ht="17.25" hidden="1">
      <c r="A194" s="114">
        <v>2730</v>
      </c>
      <c r="B194" s="128" t="s">
        <v>311</v>
      </c>
      <c r="C194" s="115" t="s">
        <v>185</v>
      </c>
      <c r="D194" s="116" t="s">
        <v>194</v>
      </c>
      <c r="E194" s="117" t="s">
        <v>322</v>
      </c>
      <c r="F194" s="113">
        <f>G194+H194</f>
        <v>0</v>
      </c>
      <c r="G194" s="113">
        <f>G196+G197+G198+G199</f>
        <v>0</v>
      </c>
      <c r="H194" s="113">
        <f>H196+H197+H198+H199</f>
        <v>0</v>
      </c>
    </row>
    <row r="195" spans="1:8" s="120" customFormat="1" ht="15" hidden="1" customHeight="1">
      <c r="A195" s="114"/>
      <c r="B195" s="105"/>
      <c r="C195" s="115"/>
      <c r="D195" s="116"/>
      <c r="E195" s="112" t="s">
        <v>197</v>
      </c>
      <c r="F195" s="118"/>
      <c r="G195" s="118"/>
      <c r="H195" s="118"/>
    </row>
    <row r="196" spans="1:8" s="75" customFormat="1" ht="27" hidden="1">
      <c r="A196" s="114">
        <v>2731</v>
      </c>
      <c r="B196" s="130" t="s">
        <v>311</v>
      </c>
      <c r="C196" s="122" t="s">
        <v>185</v>
      </c>
      <c r="D196" s="123" t="s">
        <v>10</v>
      </c>
      <c r="E196" s="112" t="s">
        <v>323</v>
      </c>
      <c r="F196" s="113">
        <f>G196+H196</f>
        <v>0</v>
      </c>
      <c r="G196" s="113"/>
      <c r="H196" s="113"/>
    </row>
    <row r="197" spans="1:8" s="75" customFormat="1" ht="27" hidden="1">
      <c r="A197" s="114">
        <v>2732</v>
      </c>
      <c r="B197" s="130" t="s">
        <v>311</v>
      </c>
      <c r="C197" s="122" t="s">
        <v>185</v>
      </c>
      <c r="D197" s="123" t="s">
        <v>184</v>
      </c>
      <c r="E197" s="112" t="s">
        <v>324</v>
      </c>
      <c r="F197" s="113">
        <f>G197+H197</f>
        <v>0</v>
      </c>
      <c r="G197" s="113"/>
      <c r="H197" s="113"/>
    </row>
    <row r="198" spans="1:8" s="75" customFormat="1" ht="27" hidden="1">
      <c r="A198" s="114">
        <v>2733</v>
      </c>
      <c r="B198" s="130" t="s">
        <v>311</v>
      </c>
      <c r="C198" s="122" t="s">
        <v>185</v>
      </c>
      <c r="D198" s="123" t="s">
        <v>185</v>
      </c>
      <c r="E198" s="112" t="s">
        <v>325</v>
      </c>
      <c r="F198" s="113">
        <f>G198+H198</f>
        <v>0</v>
      </c>
      <c r="G198" s="113"/>
      <c r="H198" s="113"/>
    </row>
    <row r="199" spans="1:8" s="75" customFormat="1" ht="27" hidden="1">
      <c r="A199" s="114">
        <v>2734</v>
      </c>
      <c r="B199" s="130" t="s">
        <v>311</v>
      </c>
      <c r="C199" s="122" t="s">
        <v>185</v>
      </c>
      <c r="D199" s="123" t="s">
        <v>186</v>
      </c>
      <c r="E199" s="112" t="s">
        <v>326</v>
      </c>
      <c r="F199" s="113">
        <f>G199+H199</f>
        <v>0</v>
      </c>
      <c r="G199" s="113"/>
      <c r="H199" s="113"/>
    </row>
    <row r="200" spans="1:8" s="75" customFormat="1" ht="17.25" hidden="1">
      <c r="A200" s="114">
        <v>2740</v>
      </c>
      <c r="B200" s="128" t="s">
        <v>311</v>
      </c>
      <c r="C200" s="115" t="s">
        <v>186</v>
      </c>
      <c r="D200" s="116" t="s">
        <v>194</v>
      </c>
      <c r="E200" s="117" t="s">
        <v>327</v>
      </c>
      <c r="F200" s="113">
        <f>G200+H200</f>
        <v>0</v>
      </c>
      <c r="G200" s="113">
        <f>G202</f>
        <v>0</v>
      </c>
      <c r="H200" s="113">
        <f>H202</f>
        <v>0</v>
      </c>
    </row>
    <row r="201" spans="1:8" s="120" customFormat="1" ht="15" hidden="1" customHeight="1">
      <c r="A201" s="114"/>
      <c r="B201" s="105"/>
      <c r="C201" s="115"/>
      <c r="D201" s="116"/>
      <c r="E201" s="112" t="s">
        <v>197</v>
      </c>
      <c r="F201" s="118"/>
      <c r="G201" s="118"/>
      <c r="H201" s="118"/>
    </row>
    <row r="202" spans="1:8" s="75" customFormat="1" ht="17.25" hidden="1">
      <c r="A202" s="114">
        <v>2741</v>
      </c>
      <c r="B202" s="130" t="s">
        <v>311</v>
      </c>
      <c r="C202" s="122" t="s">
        <v>186</v>
      </c>
      <c r="D202" s="123" t="s">
        <v>10</v>
      </c>
      <c r="E202" s="112" t="s">
        <v>327</v>
      </c>
      <c r="F202" s="113">
        <f>G202+H202</f>
        <v>0</v>
      </c>
      <c r="G202" s="113"/>
      <c r="H202" s="113"/>
    </row>
    <row r="203" spans="1:8" s="75" customFormat="1" ht="27" hidden="1">
      <c r="A203" s="114">
        <v>2750</v>
      </c>
      <c r="B203" s="128" t="s">
        <v>311</v>
      </c>
      <c r="C203" s="115" t="s">
        <v>187</v>
      </c>
      <c r="D203" s="116" t="s">
        <v>194</v>
      </c>
      <c r="E203" s="117" t="s">
        <v>328</v>
      </c>
      <c r="F203" s="113">
        <f>G203+H203</f>
        <v>0</v>
      </c>
      <c r="G203" s="113">
        <f>G205</f>
        <v>0</v>
      </c>
      <c r="H203" s="113">
        <f>H205</f>
        <v>0</v>
      </c>
    </row>
    <row r="204" spans="1:8" s="120" customFormat="1" ht="15" hidden="1" customHeight="1">
      <c r="A204" s="114"/>
      <c r="B204" s="105"/>
      <c r="C204" s="115"/>
      <c r="D204" s="116"/>
      <c r="E204" s="112" t="s">
        <v>197</v>
      </c>
      <c r="F204" s="118"/>
      <c r="G204" s="118"/>
      <c r="H204" s="118"/>
    </row>
    <row r="205" spans="1:8" s="75" customFormat="1" ht="27" hidden="1">
      <c r="A205" s="114">
        <v>2751</v>
      </c>
      <c r="B205" s="130" t="s">
        <v>311</v>
      </c>
      <c r="C205" s="122" t="s">
        <v>187</v>
      </c>
      <c r="D205" s="123" t="s">
        <v>10</v>
      </c>
      <c r="E205" s="112" t="s">
        <v>328</v>
      </c>
      <c r="F205" s="113">
        <f>G205+H205</f>
        <v>0</v>
      </c>
      <c r="G205" s="113"/>
      <c r="H205" s="113"/>
    </row>
    <row r="206" spans="1:8" s="75" customFormat="1" ht="17.25" hidden="1">
      <c r="A206" s="114">
        <v>2760</v>
      </c>
      <c r="B206" s="128" t="s">
        <v>311</v>
      </c>
      <c r="C206" s="115" t="s">
        <v>188</v>
      </c>
      <c r="D206" s="116" t="s">
        <v>194</v>
      </c>
      <c r="E206" s="117" t="s">
        <v>329</v>
      </c>
      <c r="F206" s="113">
        <f>G206+H206</f>
        <v>0</v>
      </c>
      <c r="G206" s="113">
        <f>G208+G209</f>
        <v>0</v>
      </c>
      <c r="H206" s="113">
        <f>H208+H209</f>
        <v>0</v>
      </c>
    </row>
    <row r="207" spans="1:8" s="120" customFormat="1" ht="15" hidden="1" customHeight="1">
      <c r="A207" s="114"/>
      <c r="B207" s="105"/>
      <c r="C207" s="115"/>
      <c r="D207" s="116"/>
      <c r="E207" s="112" t="s">
        <v>197</v>
      </c>
      <c r="F207" s="118"/>
      <c r="G207" s="118"/>
      <c r="H207" s="118"/>
    </row>
    <row r="208" spans="1:8" s="75" customFormat="1" ht="27" hidden="1">
      <c r="A208" s="114">
        <v>2761</v>
      </c>
      <c r="B208" s="130" t="s">
        <v>311</v>
      </c>
      <c r="C208" s="122" t="s">
        <v>188</v>
      </c>
      <c r="D208" s="123" t="s">
        <v>10</v>
      </c>
      <c r="E208" s="112" t="s">
        <v>330</v>
      </c>
      <c r="F208" s="113">
        <f>G208+H208</f>
        <v>0</v>
      </c>
      <c r="G208" s="113"/>
      <c r="H208" s="113"/>
    </row>
    <row r="209" spans="1:11" s="75" customFormat="1" ht="17.25" hidden="1">
      <c r="A209" s="114">
        <v>2762</v>
      </c>
      <c r="B209" s="130" t="s">
        <v>311</v>
      </c>
      <c r="C209" s="122" t="s">
        <v>188</v>
      </c>
      <c r="D209" s="123" t="s">
        <v>184</v>
      </c>
      <c r="E209" s="112" t="s">
        <v>329</v>
      </c>
      <c r="F209" s="113">
        <f>G209+H209</f>
        <v>0</v>
      </c>
      <c r="G209" s="113"/>
      <c r="H209" s="113"/>
    </row>
    <row r="210" spans="1:11" s="109" customFormat="1" ht="36.75" customHeight="1">
      <c r="A210" s="127">
        <v>2800</v>
      </c>
      <c r="B210" s="128" t="s">
        <v>331</v>
      </c>
      <c r="C210" s="115" t="s">
        <v>194</v>
      </c>
      <c r="D210" s="116" t="s">
        <v>194</v>
      </c>
      <c r="E210" s="131" t="s">
        <v>332</v>
      </c>
      <c r="F210" s="36">
        <f>G210+H210</f>
        <v>354076.50899999996</v>
      </c>
      <c r="G210" s="36">
        <f>G212+G215+G224+G229+G234+G237</f>
        <v>68058.399999999994</v>
      </c>
      <c r="H210" s="36">
        <f>H212+H215+H224+H229+H234+H237</f>
        <v>286018.109</v>
      </c>
      <c r="K210" s="110"/>
    </row>
    <row r="211" spans="1:11" s="75" customFormat="1" ht="13.5" customHeight="1">
      <c r="A211" s="111"/>
      <c r="B211" s="105"/>
      <c r="C211" s="106"/>
      <c r="D211" s="107"/>
      <c r="E211" s="112" t="s">
        <v>7</v>
      </c>
      <c r="F211" s="113"/>
      <c r="G211" s="113"/>
      <c r="H211" s="113"/>
    </row>
    <row r="212" spans="1:11" s="75" customFormat="1" ht="13.5" customHeight="1">
      <c r="A212" s="114">
        <v>2810</v>
      </c>
      <c r="B212" s="130" t="s">
        <v>331</v>
      </c>
      <c r="C212" s="122" t="s">
        <v>10</v>
      </c>
      <c r="D212" s="123" t="s">
        <v>194</v>
      </c>
      <c r="E212" s="117" t="s">
        <v>333</v>
      </c>
      <c r="F212" s="124">
        <f>G212+H212</f>
        <v>158831.40299999999</v>
      </c>
      <c r="G212" s="124">
        <f>'[2]hangst sport'!F32</f>
        <v>8500</v>
      </c>
      <c r="H212" s="124">
        <f>H214</f>
        <v>150331.40299999999</v>
      </c>
    </row>
    <row r="213" spans="1:11" s="120" customFormat="1" ht="12" customHeight="1">
      <c r="A213" s="114"/>
      <c r="B213" s="105"/>
      <c r="C213" s="115"/>
      <c r="D213" s="116"/>
      <c r="E213" s="112" t="s">
        <v>197</v>
      </c>
      <c r="F213" s="119"/>
      <c r="G213" s="119"/>
      <c r="H213" s="119"/>
    </row>
    <row r="214" spans="1:11" s="75" customFormat="1" ht="17.25">
      <c r="A214" s="114">
        <v>2811</v>
      </c>
      <c r="B214" s="130" t="s">
        <v>331</v>
      </c>
      <c r="C214" s="122" t="s">
        <v>10</v>
      </c>
      <c r="D214" s="123" t="s">
        <v>10</v>
      </c>
      <c r="E214" s="112" t="s">
        <v>333</v>
      </c>
      <c r="F214" s="124">
        <f>G214+H214</f>
        <v>158831.40299999999</v>
      </c>
      <c r="G214" s="124">
        <f>'[2]hangst sport'!F32</f>
        <v>8500</v>
      </c>
      <c r="H214" s="124">
        <f>'[2]hangst sport'!F151</f>
        <v>150331.40299999999</v>
      </c>
    </row>
    <row r="215" spans="1:11" s="75" customFormat="1" ht="17.25">
      <c r="A215" s="114">
        <v>2820</v>
      </c>
      <c r="B215" s="128" t="s">
        <v>331</v>
      </c>
      <c r="C215" s="115" t="s">
        <v>184</v>
      </c>
      <c r="D215" s="116" t="s">
        <v>194</v>
      </c>
      <c r="E215" s="117" t="s">
        <v>334</v>
      </c>
      <c r="F215" s="113">
        <f>G215+H215</f>
        <v>187465.106</v>
      </c>
      <c r="G215" s="113">
        <f>G217+G218+G219+G220+G221+G222+G223</f>
        <v>51778.400000000001</v>
      </c>
      <c r="H215" s="124">
        <f>H217+H218+H219+H220+H221+H222+H223</f>
        <v>135686.70600000001</v>
      </c>
    </row>
    <row r="216" spans="1:11" s="120" customFormat="1" ht="13.5" customHeight="1">
      <c r="A216" s="114"/>
      <c r="B216" s="105"/>
      <c r="C216" s="115"/>
      <c r="D216" s="116"/>
      <c r="E216" s="112" t="s">
        <v>197</v>
      </c>
      <c r="F216" s="118"/>
      <c r="G216" s="118"/>
      <c r="H216" s="119"/>
    </row>
    <row r="217" spans="1:11" s="75" customFormat="1" ht="17.25">
      <c r="A217" s="114">
        <v>2821</v>
      </c>
      <c r="B217" s="130" t="s">
        <v>331</v>
      </c>
      <c r="C217" s="122" t="s">
        <v>184</v>
      </c>
      <c r="D217" s="123" t="s">
        <v>10</v>
      </c>
      <c r="E217" s="112" t="s">
        <v>335</v>
      </c>
      <c r="F217" s="124">
        <f t="shared" ref="F217:F223" si="3">G217+H217</f>
        <v>19035</v>
      </c>
      <c r="G217" s="124">
        <f>'[2]kentr. grad'!F33</f>
        <v>19035</v>
      </c>
      <c r="H217" s="124">
        <f>'[2]kentr. grad'!F151</f>
        <v>0</v>
      </c>
    </row>
    <row r="218" spans="1:11" s="75" customFormat="1" ht="17.25" hidden="1">
      <c r="A218" s="114">
        <v>2822</v>
      </c>
      <c r="B218" s="130" t="s">
        <v>331</v>
      </c>
      <c r="C218" s="122" t="s">
        <v>184</v>
      </c>
      <c r="D218" s="123" t="s">
        <v>184</v>
      </c>
      <c r="E218" s="112" t="s">
        <v>336</v>
      </c>
      <c r="F218" s="113">
        <f t="shared" si="3"/>
        <v>0</v>
      </c>
      <c r="G218" s="113"/>
      <c r="H218" s="124"/>
    </row>
    <row r="219" spans="1:11" s="75" customFormat="1" ht="17.25">
      <c r="A219" s="114">
        <v>2823</v>
      </c>
      <c r="B219" s="130" t="s">
        <v>331</v>
      </c>
      <c r="C219" s="122" t="s">
        <v>184</v>
      </c>
      <c r="D219" s="123" t="s">
        <v>185</v>
      </c>
      <c r="E219" s="112" t="s">
        <v>337</v>
      </c>
      <c r="F219" s="124">
        <f t="shared" si="3"/>
        <v>164930.106</v>
      </c>
      <c r="G219" s="124">
        <f>'[2]mshak palat'!F32+'[2]mshak palat (2)'!F32</f>
        <v>29243.4</v>
      </c>
      <c r="H219" s="124">
        <f>'[2]mshak palat'!F150</f>
        <v>135686.70600000001</v>
      </c>
    </row>
    <row r="220" spans="1:11" s="75" customFormat="1" ht="17.25">
      <c r="A220" s="114">
        <v>2824</v>
      </c>
      <c r="B220" s="130" t="s">
        <v>331</v>
      </c>
      <c r="C220" s="122" t="s">
        <v>184</v>
      </c>
      <c r="D220" s="123" t="s">
        <v>186</v>
      </c>
      <c r="E220" s="112" t="s">
        <v>338</v>
      </c>
      <c r="F220" s="124">
        <f t="shared" si="3"/>
        <v>3500</v>
      </c>
      <c r="G220" s="124">
        <f>'[2]mshak kazm'!F32</f>
        <v>3500</v>
      </c>
      <c r="H220" s="594">
        <f>'[2]mshak kazm'!F150</f>
        <v>0</v>
      </c>
    </row>
    <row r="221" spans="1:11" s="75" customFormat="1" ht="17.25" hidden="1">
      <c r="A221" s="114">
        <v>2825</v>
      </c>
      <c r="B221" s="130" t="s">
        <v>331</v>
      </c>
      <c r="C221" s="122" t="s">
        <v>184</v>
      </c>
      <c r="D221" s="123" t="s">
        <v>187</v>
      </c>
      <c r="E221" s="112" t="s">
        <v>339</v>
      </c>
      <c r="F221" s="124">
        <f t="shared" si="3"/>
        <v>0</v>
      </c>
      <c r="G221" s="124"/>
      <c r="H221" s="124"/>
    </row>
    <row r="222" spans="1:11" s="75" customFormat="1" ht="17.25" hidden="1">
      <c r="A222" s="114">
        <v>2826</v>
      </c>
      <c r="B222" s="130" t="s">
        <v>331</v>
      </c>
      <c r="C222" s="122" t="s">
        <v>184</v>
      </c>
      <c r="D222" s="123" t="s">
        <v>188</v>
      </c>
      <c r="E222" s="112" t="s">
        <v>340</v>
      </c>
      <c r="F222" s="124">
        <f t="shared" si="3"/>
        <v>0</v>
      </c>
      <c r="G222" s="124"/>
      <c r="H222" s="124"/>
    </row>
    <row r="223" spans="1:11" s="75" customFormat="1" ht="27" hidden="1">
      <c r="A223" s="114">
        <v>2827</v>
      </c>
      <c r="B223" s="130" t="s">
        <v>331</v>
      </c>
      <c r="C223" s="122" t="s">
        <v>184</v>
      </c>
      <c r="D223" s="123" t="s">
        <v>189</v>
      </c>
      <c r="E223" s="112" t="s">
        <v>341</v>
      </c>
      <c r="F223" s="124">
        <f t="shared" si="3"/>
        <v>0</v>
      </c>
      <c r="G223" s="124"/>
      <c r="H223" s="124"/>
    </row>
    <row r="224" spans="1:11" s="75" customFormat="1" ht="40.5">
      <c r="A224" s="114">
        <v>2830</v>
      </c>
      <c r="B224" s="128" t="s">
        <v>331</v>
      </c>
      <c r="C224" s="115" t="s">
        <v>185</v>
      </c>
      <c r="D224" s="116" t="s">
        <v>194</v>
      </c>
      <c r="E224" s="117" t="s">
        <v>342</v>
      </c>
      <c r="F224" s="124">
        <f>G224+H224</f>
        <v>3530</v>
      </c>
      <c r="G224" s="124">
        <f>G226+G227+G228</f>
        <v>3530</v>
      </c>
      <c r="H224" s="124">
        <f>H226+H227+H228</f>
        <v>0</v>
      </c>
    </row>
    <row r="225" spans="1:8" s="120" customFormat="1" ht="11.25" customHeight="1">
      <c r="A225" s="114"/>
      <c r="B225" s="105"/>
      <c r="C225" s="115"/>
      <c r="D225" s="116"/>
      <c r="E225" s="112" t="s">
        <v>197</v>
      </c>
      <c r="F225" s="118"/>
      <c r="G225" s="118"/>
      <c r="H225" s="119"/>
    </row>
    <row r="226" spans="1:8" s="75" customFormat="1" ht="12.75" customHeight="1">
      <c r="A226" s="114">
        <v>2831</v>
      </c>
      <c r="B226" s="130" t="s">
        <v>331</v>
      </c>
      <c r="C226" s="122" t="s">
        <v>185</v>
      </c>
      <c r="D226" s="123" t="s">
        <v>10</v>
      </c>
      <c r="E226" s="112" t="s">
        <v>343</v>
      </c>
      <c r="F226" s="124">
        <f>G226+H226</f>
        <v>600</v>
      </c>
      <c r="G226" s="124">
        <f>[2]herutahax!F32</f>
        <v>600</v>
      </c>
      <c r="H226" s="124">
        <f>[2]herutahax!F150</f>
        <v>0</v>
      </c>
    </row>
    <row r="227" spans="1:8" s="75" customFormat="1" ht="17.25" hidden="1">
      <c r="A227" s="114">
        <v>2832</v>
      </c>
      <c r="B227" s="130" t="s">
        <v>331</v>
      </c>
      <c r="C227" s="122" t="s">
        <v>185</v>
      </c>
      <c r="D227" s="123" t="s">
        <v>184</v>
      </c>
      <c r="E227" s="112" t="s">
        <v>344</v>
      </c>
      <c r="F227" s="124">
        <f>G227+H227</f>
        <v>0</v>
      </c>
      <c r="G227" s="124"/>
      <c r="H227" s="124"/>
    </row>
    <row r="228" spans="1:8" s="75" customFormat="1" ht="14.25" customHeight="1">
      <c r="A228" s="114">
        <v>2833</v>
      </c>
      <c r="B228" s="130" t="s">
        <v>331</v>
      </c>
      <c r="C228" s="122" t="s">
        <v>185</v>
      </c>
      <c r="D228" s="123" t="s">
        <v>185</v>
      </c>
      <c r="E228" s="112" t="s">
        <v>345</v>
      </c>
      <c r="F228" s="124">
        <f>G228+H228</f>
        <v>2930</v>
      </c>
      <c r="G228" s="124">
        <f>[2]texekat!F32</f>
        <v>2930</v>
      </c>
      <c r="H228" s="124">
        <f>[2]texekat!F150</f>
        <v>0</v>
      </c>
    </row>
    <row r="229" spans="1:8" s="75" customFormat="1" ht="13.5" customHeight="1">
      <c r="A229" s="114">
        <v>2840</v>
      </c>
      <c r="B229" s="128" t="s">
        <v>331</v>
      </c>
      <c r="C229" s="115" t="s">
        <v>186</v>
      </c>
      <c r="D229" s="116" t="s">
        <v>194</v>
      </c>
      <c r="E229" s="117" t="s">
        <v>346</v>
      </c>
      <c r="F229" s="124">
        <f>G229+H229</f>
        <v>4250</v>
      </c>
      <c r="G229" s="124">
        <f>G231+G232+G233</f>
        <v>4250</v>
      </c>
      <c r="H229" s="124">
        <f>H231+H232+H233</f>
        <v>0</v>
      </c>
    </row>
    <row r="230" spans="1:8" s="120" customFormat="1" ht="14.25" hidden="1" customHeight="1">
      <c r="A230" s="114"/>
      <c r="B230" s="105"/>
      <c r="C230" s="115"/>
      <c r="D230" s="116"/>
      <c r="E230" s="112" t="s">
        <v>197</v>
      </c>
      <c r="F230" s="119"/>
      <c r="G230" s="119"/>
      <c r="H230" s="119"/>
    </row>
    <row r="231" spans="1:8" s="75" customFormat="1" ht="14.25" hidden="1" customHeight="1">
      <c r="A231" s="114">
        <v>2841</v>
      </c>
      <c r="B231" s="130" t="s">
        <v>331</v>
      </c>
      <c r="C231" s="122" t="s">
        <v>186</v>
      </c>
      <c r="D231" s="123" t="s">
        <v>10</v>
      </c>
      <c r="E231" s="112" t="s">
        <v>347</v>
      </c>
      <c r="F231" s="124">
        <f>G231+H231</f>
        <v>0</v>
      </c>
      <c r="G231" s="124"/>
      <c r="H231" s="124"/>
    </row>
    <row r="232" spans="1:8" s="75" customFormat="1" ht="14.25" customHeight="1">
      <c r="A232" s="114">
        <v>2842</v>
      </c>
      <c r="B232" s="130" t="s">
        <v>331</v>
      </c>
      <c r="C232" s="122" t="s">
        <v>186</v>
      </c>
      <c r="D232" s="123" t="s">
        <v>184</v>
      </c>
      <c r="E232" s="112" t="s">
        <v>348</v>
      </c>
      <c r="F232" s="124">
        <f>G232+H232</f>
        <v>3300</v>
      </c>
      <c r="G232" s="124">
        <f>'[2]qax. kusakc.'!F32</f>
        <v>3300</v>
      </c>
      <c r="H232" s="124"/>
    </row>
    <row r="233" spans="1:8" s="75" customFormat="1" ht="14.25" customHeight="1">
      <c r="A233" s="114">
        <v>2843</v>
      </c>
      <c r="B233" s="130" t="s">
        <v>331</v>
      </c>
      <c r="C233" s="122" t="s">
        <v>186</v>
      </c>
      <c r="D233" s="123" t="s">
        <v>185</v>
      </c>
      <c r="E233" s="112" t="s">
        <v>346</v>
      </c>
      <c r="F233" s="124">
        <f>G233+H233</f>
        <v>950</v>
      </c>
      <c r="G233" s="124">
        <f>[2]kronakan!F32</f>
        <v>950</v>
      </c>
      <c r="H233" s="124"/>
    </row>
    <row r="234" spans="1:8" s="75" customFormat="1" ht="14.25" customHeight="1">
      <c r="A234" s="114">
        <v>2850</v>
      </c>
      <c r="B234" s="128" t="s">
        <v>331</v>
      </c>
      <c r="C234" s="115" t="s">
        <v>187</v>
      </c>
      <c r="D234" s="116" t="s">
        <v>194</v>
      </c>
      <c r="E234" s="132" t="s">
        <v>349</v>
      </c>
      <c r="F234" s="124">
        <f>G234+H234</f>
        <v>0</v>
      </c>
      <c r="G234" s="124">
        <f>G236</f>
        <v>0</v>
      </c>
      <c r="H234" s="124">
        <f>H236</f>
        <v>0</v>
      </c>
    </row>
    <row r="235" spans="1:8" s="120" customFormat="1" ht="14.25" customHeight="1">
      <c r="A235" s="114"/>
      <c r="B235" s="105"/>
      <c r="C235" s="115"/>
      <c r="D235" s="116"/>
      <c r="E235" s="112" t="s">
        <v>197</v>
      </c>
      <c r="F235" s="118"/>
      <c r="G235" s="118"/>
      <c r="H235" s="119"/>
    </row>
    <row r="236" spans="1:8" s="75" customFormat="1" ht="14.25" customHeight="1">
      <c r="A236" s="114">
        <v>2851</v>
      </c>
      <c r="B236" s="128" t="s">
        <v>331</v>
      </c>
      <c r="C236" s="115" t="s">
        <v>187</v>
      </c>
      <c r="D236" s="116" t="s">
        <v>10</v>
      </c>
      <c r="E236" s="133" t="s">
        <v>349</v>
      </c>
      <c r="F236" s="124">
        <f>G236+H236</f>
        <v>0</v>
      </c>
      <c r="G236" s="124"/>
      <c r="H236" s="124"/>
    </row>
    <row r="237" spans="1:8" s="75" customFormat="1" ht="14.25" customHeight="1">
      <c r="A237" s="114">
        <v>2860</v>
      </c>
      <c r="B237" s="128" t="s">
        <v>331</v>
      </c>
      <c r="C237" s="115" t="s">
        <v>188</v>
      </c>
      <c r="D237" s="116" t="s">
        <v>194</v>
      </c>
      <c r="E237" s="132" t="s">
        <v>350</v>
      </c>
      <c r="F237" s="124">
        <f>G237+H237</f>
        <v>0</v>
      </c>
      <c r="G237" s="124">
        <f>G239</f>
        <v>0</v>
      </c>
      <c r="H237" s="124">
        <f>H239</f>
        <v>0</v>
      </c>
    </row>
    <row r="238" spans="1:8" s="120" customFormat="1" ht="14.25" customHeight="1">
      <c r="A238" s="114"/>
      <c r="B238" s="105"/>
      <c r="C238" s="115"/>
      <c r="D238" s="116"/>
      <c r="E238" s="112" t="s">
        <v>197</v>
      </c>
      <c r="F238" s="118"/>
      <c r="G238" s="118"/>
      <c r="H238" s="119"/>
    </row>
    <row r="239" spans="1:8" s="75" customFormat="1" ht="14.25" customHeight="1">
      <c r="A239" s="114">
        <v>2861</v>
      </c>
      <c r="B239" s="130" t="s">
        <v>331</v>
      </c>
      <c r="C239" s="122" t="s">
        <v>188</v>
      </c>
      <c r="D239" s="123" t="s">
        <v>10</v>
      </c>
      <c r="E239" s="133" t="s">
        <v>350</v>
      </c>
      <c r="F239" s="124">
        <f>G239+H239</f>
        <v>0</v>
      </c>
      <c r="G239" s="113"/>
      <c r="H239" s="113"/>
    </row>
    <row r="240" spans="1:8" s="109" customFormat="1" ht="14.25" customHeight="1">
      <c r="A240" s="127">
        <v>2900</v>
      </c>
      <c r="B240" s="128" t="s">
        <v>351</v>
      </c>
      <c r="C240" s="115" t="s">
        <v>194</v>
      </c>
      <c r="D240" s="116" t="s">
        <v>194</v>
      </c>
      <c r="E240" s="129" t="s">
        <v>352</v>
      </c>
      <c r="F240" s="36">
        <f>G240+H240</f>
        <v>343878.85599999997</v>
      </c>
      <c r="G240" s="134">
        <f>G242+G246+G250+G254+G258+G262+G265+G268</f>
        <v>313359.39999999997</v>
      </c>
      <c r="H240" s="36">
        <f>H242+H246+H250+H254+H258+H262+H265+H268</f>
        <v>30519.455999999998</v>
      </c>
    </row>
    <row r="241" spans="1:8" s="75" customFormat="1" ht="13.5" customHeight="1">
      <c r="A241" s="111"/>
      <c r="B241" s="105"/>
      <c r="C241" s="106"/>
      <c r="D241" s="107"/>
      <c r="E241" s="112" t="s">
        <v>7</v>
      </c>
      <c r="F241" s="113"/>
      <c r="G241" s="113"/>
      <c r="H241" s="124"/>
    </row>
    <row r="242" spans="1:8" s="75" customFormat="1" ht="14.25" customHeight="1">
      <c r="A242" s="114">
        <v>2910</v>
      </c>
      <c r="B242" s="128" t="s">
        <v>351</v>
      </c>
      <c r="C242" s="115" t="s">
        <v>10</v>
      </c>
      <c r="D242" s="116" t="s">
        <v>194</v>
      </c>
      <c r="E242" s="117" t="s">
        <v>353</v>
      </c>
      <c r="F242" s="124">
        <f>G242+H242</f>
        <v>232482.45599999998</v>
      </c>
      <c r="G242" s="124">
        <f>G244+G245</f>
        <v>201962.99999999997</v>
      </c>
      <c r="H242" s="124">
        <f>H244+H245</f>
        <v>30519.455999999998</v>
      </c>
    </row>
    <row r="243" spans="1:8" s="120" customFormat="1" ht="13.5" customHeight="1">
      <c r="A243" s="114"/>
      <c r="B243" s="105"/>
      <c r="C243" s="115"/>
      <c r="D243" s="116"/>
      <c r="E243" s="112" t="s">
        <v>197</v>
      </c>
      <c r="F243" s="118"/>
      <c r="G243" s="118"/>
      <c r="H243" s="119"/>
    </row>
    <row r="244" spans="1:8" s="75" customFormat="1" ht="12.75" customHeight="1">
      <c r="A244" s="114">
        <v>2911</v>
      </c>
      <c r="B244" s="130" t="s">
        <v>351</v>
      </c>
      <c r="C244" s="122" t="s">
        <v>10</v>
      </c>
      <c r="D244" s="123" t="s">
        <v>10</v>
      </c>
      <c r="E244" s="112" t="s">
        <v>354</v>
      </c>
      <c r="F244" s="217">
        <f>G244+H244</f>
        <v>232482.45599999998</v>
      </c>
      <c r="G244" s="124">
        <f>'[2]yndameny mankap.'!F32</f>
        <v>201962.99999999997</v>
      </c>
      <c r="H244" s="124">
        <f>'[2]yndameny mankap.'!F150</f>
        <v>30519.455999999998</v>
      </c>
    </row>
    <row r="245" spans="1:8" s="75" customFormat="1" ht="17.25" hidden="1">
      <c r="A245" s="114">
        <v>2912</v>
      </c>
      <c r="B245" s="130" t="s">
        <v>351</v>
      </c>
      <c r="C245" s="122" t="s">
        <v>10</v>
      </c>
      <c r="D245" s="123" t="s">
        <v>184</v>
      </c>
      <c r="E245" s="112" t="s">
        <v>355</v>
      </c>
      <c r="F245" s="113">
        <f>G245+H245</f>
        <v>0</v>
      </c>
      <c r="G245" s="113"/>
      <c r="H245" s="124"/>
    </row>
    <row r="246" spans="1:8" s="75" customFormat="1" ht="17.25">
      <c r="A246" s="114">
        <v>2920</v>
      </c>
      <c r="B246" s="128" t="s">
        <v>351</v>
      </c>
      <c r="C246" s="115" t="s">
        <v>184</v>
      </c>
      <c r="D246" s="116" t="s">
        <v>194</v>
      </c>
      <c r="E246" s="117" t="s">
        <v>356</v>
      </c>
      <c r="F246" s="124">
        <f>G246+H246</f>
        <v>0</v>
      </c>
      <c r="G246" s="124">
        <f>G248+G249</f>
        <v>0</v>
      </c>
      <c r="H246" s="124">
        <f>H248+H249</f>
        <v>0</v>
      </c>
    </row>
    <row r="247" spans="1:8" s="120" customFormat="1" ht="15" customHeight="1">
      <c r="A247" s="114"/>
      <c r="B247" s="105"/>
      <c r="C247" s="115"/>
      <c r="D247" s="116"/>
      <c r="E247" s="112" t="s">
        <v>197</v>
      </c>
      <c r="F247" s="119"/>
      <c r="G247" s="119"/>
      <c r="H247" s="119"/>
    </row>
    <row r="248" spans="1:8" s="75" customFormat="1" ht="17.25">
      <c r="A248" s="114">
        <v>2921</v>
      </c>
      <c r="B248" s="130" t="s">
        <v>351</v>
      </c>
      <c r="C248" s="122" t="s">
        <v>184</v>
      </c>
      <c r="D248" s="123" t="s">
        <v>10</v>
      </c>
      <c r="E248" s="112" t="s">
        <v>357</v>
      </c>
      <c r="F248" s="124">
        <f>G248+H248</f>
        <v>0</v>
      </c>
      <c r="G248" s="124">
        <f>'[2]himn,krt'!F32</f>
        <v>0</v>
      </c>
      <c r="H248" s="124"/>
    </row>
    <row r="249" spans="1:8" s="75" customFormat="1" ht="17.25" hidden="1">
      <c r="A249" s="114">
        <v>2922</v>
      </c>
      <c r="B249" s="130" t="s">
        <v>351</v>
      </c>
      <c r="C249" s="122" t="s">
        <v>184</v>
      </c>
      <c r="D249" s="123" t="s">
        <v>184</v>
      </c>
      <c r="E249" s="112" t="s">
        <v>358</v>
      </c>
      <c r="F249" s="124">
        <f>G249+H249</f>
        <v>0</v>
      </c>
      <c r="G249" s="124">
        <f>[2]gisherotik!F32</f>
        <v>0</v>
      </c>
      <c r="H249" s="124">
        <f>[2]gisherotik!F150</f>
        <v>0</v>
      </c>
    </row>
    <row r="250" spans="1:8" s="75" customFormat="1" ht="40.5" hidden="1">
      <c r="A250" s="114">
        <v>2930</v>
      </c>
      <c r="B250" s="128" t="s">
        <v>351</v>
      </c>
      <c r="C250" s="115" t="s">
        <v>185</v>
      </c>
      <c r="D250" s="116" t="s">
        <v>194</v>
      </c>
      <c r="E250" s="117" t="s">
        <v>359</v>
      </c>
      <c r="F250" s="124">
        <f>G250+H250</f>
        <v>0</v>
      </c>
      <c r="G250" s="124">
        <f>G252+G253</f>
        <v>0</v>
      </c>
      <c r="H250" s="124">
        <f>H252+H253</f>
        <v>0</v>
      </c>
    </row>
    <row r="251" spans="1:8" s="120" customFormat="1" ht="15" hidden="1" customHeight="1">
      <c r="A251" s="114"/>
      <c r="B251" s="105"/>
      <c r="C251" s="115"/>
      <c r="D251" s="116"/>
      <c r="E251" s="112" t="s">
        <v>197</v>
      </c>
      <c r="F251" s="119"/>
      <c r="G251" s="119"/>
      <c r="H251" s="119"/>
    </row>
    <row r="252" spans="1:8" s="75" customFormat="1" ht="27" hidden="1">
      <c r="A252" s="114">
        <v>2931</v>
      </c>
      <c r="B252" s="130" t="s">
        <v>351</v>
      </c>
      <c r="C252" s="122" t="s">
        <v>185</v>
      </c>
      <c r="D252" s="123" t="s">
        <v>10</v>
      </c>
      <c r="E252" s="112" t="s">
        <v>360</v>
      </c>
      <c r="F252" s="124">
        <f>G252+H252</f>
        <v>0</v>
      </c>
      <c r="G252" s="124"/>
      <c r="H252" s="124"/>
    </row>
    <row r="253" spans="1:8" s="75" customFormat="1" ht="17.25" hidden="1">
      <c r="A253" s="114">
        <v>2932</v>
      </c>
      <c r="B253" s="130" t="s">
        <v>351</v>
      </c>
      <c r="C253" s="122" t="s">
        <v>185</v>
      </c>
      <c r="D253" s="123" t="s">
        <v>184</v>
      </c>
      <c r="E253" s="112" t="s">
        <v>361</v>
      </c>
      <c r="F253" s="124">
        <f>G253+H253</f>
        <v>0</v>
      </c>
      <c r="G253" s="124"/>
      <c r="H253" s="124"/>
    </row>
    <row r="254" spans="1:8" s="75" customFormat="1" ht="17.25" hidden="1">
      <c r="A254" s="114">
        <v>2940</v>
      </c>
      <c r="B254" s="128" t="s">
        <v>351</v>
      </c>
      <c r="C254" s="115" t="s">
        <v>186</v>
      </c>
      <c r="D254" s="116" t="s">
        <v>194</v>
      </c>
      <c r="E254" s="117" t="s">
        <v>362</v>
      </c>
      <c r="F254" s="124">
        <f>G254+H254</f>
        <v>0</v>
      </c>
      <c r="G254" s="124">
        <f>G256+G257</f>
        <v>0</v>
      </c>
      <c r="H254" s="124">
        <f>H256+H257</f>
        <v>0</v>
      </c>
    </row>
    <row r="255" spans="1:8" s="120" customFormat="1" ht="17.25" hidden="1" customHeight="1">
      <c r="A255" s="114"/>
      <c r="B255" s="105"/>
      <c r="C255" s="115"/>
      <c r="D255" s="116"/>
      <c r="E255" s="112" t="s">
        <v>197</v>
      </c>
      <c r="F255" s="119"/>
      <c r="G255" s="119"/>
      <c r="H255" s="118"/>
    </row>
    <row r="256" spans="1:8" s="75" customFormat="1" ht="15.75" hidden="1" customHeight="1">
      <c r="A256" s="114">
        <v>2941</v>
      </c>
      <c r="B256" s="130" t="s">
        <v>351</v>
      </c>
      <c r="C256" s="122" t="s">
        <v>186</v>
      </c>
      <c r="D256" s="123" t="s">
        <v>10</v>
      </c>
      <c r="E256" s="112" t="s">
        <v>363</v>
      </c>
      <c r="F256" s="124">
        <f>G256+H256</f>
        <v>0</v>
      </c>
      <c r="G256" s="124">
        <f>'[2]barcraguyn krt.'!F174</f>
        <v>0</v>
      </c>
      <c r="H256" s="113"/>
    </row>
    <row r="257" spans="1:8" s="75" customFormat="1" ht="17.25" hidden="1">
      <c r="A257" s="114">
        <v>2942</v>
      </c>
      <c r="B257" s="130" t="s">
        <v>351</v>
      </c>
      <c r="C257" s="122" t="s">
        <v>186</v>
      </c>
      <c r="D257" s="123" t="s">
        <v>184</v>
      </c>
      <c r="E257" s="112" t="s">
        <v>364</v>
      </c>
      <c r="F257" s="124">
        <f>G257+H257</f>
        <v>0</v>
      </c>
      <c r="G257" s="124"/>
      <c r="H257" s="113"/>
    </row>
    <row r="258" spans="1:8" s="75" customFormat="1" ht="15.75" customHeight="1">
      <c r="A258" s="114">
        <v>2950</v>
      </c>
      <c r="B258" s="128" t="s">
        <v>351</v>
      </c>
      <c r="C258" s="115" t="s">
        <v>187</v>
      </c>
      <c r="D258" s="116" t="s">
        <v>194</v>
      </c>
      <c r="E258" s="117" t="s">
        <v>365</v>
      </c>
      <c r="F258" s="124">
        <f>G258+H258</f>
        <v>111396.4</v>
      </c>
      <c r="G258" s="124">
        <f>G260+G261</f>
        <v>111396.4</v>
      </c>
      <c r="H258" s="124">
        <f>H260</f>
        <v>0</v>
      </c>
    </row>
    <row r="259" spans="1:8" s="120" customFormat="1" ht="10.5" customHeight="1">
      <c r="A259" s="114"/>
      <c r="B259" s="105"/>
      <c r="C259" s="115"/>
      <c r="D259" s="116"/>
      <c r="E259" s="112" t="s">
        <v>197</v>
      </c>
      <c r="F259" s="119"/>
      <c r="G259" s="119"/>
      <c r="H259" s="119"/>
    </row>
    <row r="260" spans="1:8" s="75" customFormat="1" ht="12.75" customHeight="1">
      <c r="A260" s="114">
        <v>2951</v>
      </c>
      <c r="B260" s="130" t="s">
        <v>351</v>
      </c>
      <c r="C260" s="122" t="s">
        <v>187</v>
      </c>
      <c r="D260" s="123" t="s">
        <v>10</v>
      </c>
      <c r="E260" s="112" t="s">
        <v>366</v>
      </c>
      <c r="F260" s="124">
        <f>G260+H260</f>
        <v>111396.4</v>
      </c>
      <c r="G260" s="124">
        <f>'[2]yndam arvest erash'!F32</f>
        <v>111396.4</v>
      </c>
      <c r="H260" s="124">
        <f>'[2]yndam arvest erash'!J151</f>
        <v>0</v>
      </c>
    </row>
    <row r="261" spans="1:8" s="75" customFormat="1" ht="17.25" hidden="1">
      <c r="A261" s="114">
        <v>2952</v>
      </c>
      <c r="B261" s="130" t="s">
        <v>351</v>
      </c>
      <c r="C261" s="122" t="s">
        <v>187</v>
      </c>
      <c r="D261" s="123" t="s">
        <v>184</v>
      </c>
      <c r="E261" s="112" t="s">
        <v>367</v>
      </c>
      <c r="F261" s="113">
        <f>G261+H261</f>
        <v>0</v>
      </c>
      <c r="G261" s="113"/>
      <c r="H261" s="124"/>
    </row>
    <row r="262" spans="1:8" s="75" customFormat="1" ht="27" hidden="1">
      <c r="A262" s="114">
        <v>2960</v>
      </c>
      <c r="B262" s="128" t="s">
        <v>351</v>
      </c>
      <c r="C262" s="115" t="s">
        <v>188</v>
      </c>
      <c r="D262" s="116" t="s">
        <v>194</v>
      </c>
      <c r="E262" s="117" t="s">
        <v>368</v>
      </c>
      <c r="F262" s="113">
        <f>G262+H262</f>
        <v>0</v>
      </c>
      <c r="G262" s="113">
        <f>G264</f>
        <v>0</v>
      </c>
      <c r="H262" s="124">
        <f>H264</f>
        <v>0</v>
      </c>
    </row>
    <row r="263" spans="1:8" s="120" customFormat="1" ht="15" hidden="1" customHeight="1">
      <c r="A263" s="114"/>
      <c r="B263" s="105"/>
      <c r="C263" s="115"/>
      <c r="D263" s="116"/>
      <c r="E263" s="112" t="s">
        <v>197</v>
      </c>
      <c r="F263" s="118"/>
      <c r="G263" s="118"/>
      <c r="H263" s="119"/>
    </row>
    <row r="264" spans="1:8" s="75" customFormat="1" ht="27" hidden="1">
      <c r="A264" s="114">
        <v>2961</v>
      </c>
      <c r="B264" s="130" t="s">
        <v>351</v>
      </c>
      <c r="C264" s="122" t="s">
        <v>188</v>
      </c>
      <c r="D264" s="123" t="s">
        <v>10</v>
      </c>
      <c r="E264" s="112" t="s">
        <v>368</v>
      </c>
      <c r="F264" s="113">
        <f>G264+H264</f>
        <v>0</v>
      </c>
      <c r="G264" s="113"/>
      <c r="H264" s="124"/>
    </row>
    <row r="265" spans="1:8" s="75" customFormat="1" ht="27" hidden="1">
      <c r="A265" s="114">
        <v>2970</v>
      </c>
      <c r="B265" s="128" t="s">
        <v>351</v>
      </c>
      <c r="C265" s="115" t="s">
        <v>189</v>
      </c>
      <c r="D265" s="116" t="s">
        <v>194</v>
      </c>
      <c r="E265" s="117" t="s">
        <v>369</v>
      </c>
      <c r="F265" s="113">
        <f>G265+H265</f>
        <v>0</v>
      </c>
      <c r="G265" s="113">
        <f>G267</f>
        <v>0</v>
      </c>
      <c r="H265" s="124">
        <f>H267</f>
        <v>0</v>
      </c>
    </row>
    <row r="266" spans="1:8" s="120" customFormat="1" ht="15" hidden="1" customHeight="1">
      <c r="A266" s="114"/>
      <c r="B266" s="105"/>
      <c r="C266" s="115"/>
      <c r="D266" s="116"/>
      <c r="E266" s="112" t="s">
        <v>197</v>
      </c>
      <c r="F266" s="118"/>
      <c r="G266" s="118"/>
      <c r="H266" s="119"/>
    </row>
    <row r="267" spans="1:8" s="75" customFormat="1" ht="27" hidden="1">
      <c r="A267" s="114">
        <v>2971</v>
      </c>
      <c r="B267" s="130" t="s">
        <v>351</v>
      </c>
      <c r="C267" s="122" t="s">
        <v>189</v>
      </c>
      <c r="D267" s="123" t="s">
        <v>10</v>
      </c>
      <c r="E267" s="112" t="s">
        <v>369</v>
      </c>
      <c r="F267" s="113">
        <f>G267+H267</f>
        <v>0</v>
      </c>
      <c r="G267" s="113"/>
      <c r="H267" s="124"/>
    </row>
    <row r="268" spans="1:8" s="75" customFormat="1" ht="17.25" hidden="1">
      <c r="A268" s="114">
        <v>2980</v>
      </c>
      <c r="B268" s="128" t="s">
        <v>351</v>
      </c>
      <c r="C268" s="115" t="s">
        <v>190</v>
      </c>
      <c r="D268" s="116" t="s">
        <v>194</v>
      </c>
      <c r="E268" s="117" t="s">
        <v>370</v>
      </c>
      <c r="F268" s="113">
        <f>G268+H268</f>
        <v>0</v>
      </c>
      <c r="G268" s="113">
        <f>G270</f>
        <v>0</v>
      </c>
      <c r="H268" s="124">
        <f>H270</f>
        <v>0</v>
      </c>
    </row>
    <row r="269" spans="1:8" s="120" customFormat="1" ht="15" hidden="1" customHeight="1">
      <c r="A269" s="114"/>
      <c r="B269" s="105"/>
      <c r="C269" s="115"/>
      <c r="D269" s="116"/>
      <c r="E269" s="112" t="s">
        <v>197</v>
      </c>
      <c r="F269" s="118"/>
      <c r="G269" s="118"/>
      <c r="H269" s="119"/>
    </row>
    <row r="270" spans="1:8" s="75" customFormat="1" ht="17.25" hidden="1">
      <c r="A270" s="114">
        <v>2981</v>
      </c>
      <c r="B270" s="130" t="s">
        <v>351</v>
      </c>
      <c r="C270" s="122" t="s">
        <v>190</v>
      </c>
      <c r="D270" s="123" t="s">
        <v>10</v>
      </c>
      <c r="E270" s="112" t="s">
        <v>370</v>
      </c>
      <c r="F270" s="113">
        <f>G270+H270</f>
        <v>0</v>
      </c>
      <c r="G270" s="113"/>
      <c r="H270" s="124"/>
    </row>
    <row r="271" spans="1:8" s="109" customFormat="1" ht="43.5">
      <c r="A271" s="127">
        <v>3000</v>
      </c>
      <c r="B271" s="128" t="s">
        <v>371</v>
      </c>
      <c r="C271" s="115" t="s">
        <v>194</v>
      </c>
      <c r="D271" s="116" t="s">
        <v>194</v>
      </c>
      <c r="E271" s="129" t="s">
        <v>372</v>
      </c>
      <c r="F271" s="36">
        <f>G271+H271</f>
        <v>5300</v>
      </c>
      <c r="G271" s="36">
        <f>G273+G277+G280+G283+G286+G289+G292+G295+G299</f>
        <v>5300</v>
      </c>
      <c r="H271" s="36">
        <f>H273+H277+H280+H283+H286+H289+H292+H295+H299</f>
        <v>0</v>
      </c>
    </row>
    <row r="272" spans="1:8" s="75" customFormat="1" ht="13.5" customHeight="1">
      <c r="A272" s="111"/>
      <c r="B272" s="105"/>
      <c r="C272" s="106"/>
      <c r="D272" s="107"/>
      <c r="E272" s="112" t="s">
        <v>7</v>
      </c>
      <c r="F272" s="124"/>
      <c r="G272" s="124"/>
      <c r="H272" s="124"/>
    </row>
    <row r="273" spans="1:8" s="75" customFormat="1" ht="17.25" hidden="1">
      <c r="A273" s="114">
        <v>3010</v>
      </c>
      <c r="B273" s="128" t="s">
        <v>371</v>
      </c>
      <c r="C273" s="115" t="s">
        <v>10</v>
      </c>
      <c r="D273" s="116" t="s">
        <v>194</v>
      </c>
      <c r="E273" s="117" t="s">
        <v>373</v>
      </c>
      <c r="F273" s="124">
        <f>G273+H273</f>
        <v>0</v>
      </c>
      <c r="G273" s="124">
        <f>G275+G276</f>
        <v>0</v>
      </c>
      <c r="H273" s="124">
        <f>H275+H276</f>
        <v>0</v>
      </c>
    </row>
    <row r="274" spans="1:8" s="120" customFormat="1" ht="15" hidden="1" customHeight="1">
      <c r="A274" s="114"/>
      <c r="B274" s="105"/>
      <c r="C274" s="115"/>
      <c r="D274" s="116"/>
      <c r="E274" s="112" t="s">
        <v>197</v>
      </c>
      <c r="F274" s="119"/>
      <c r="G274" s="119"/>
      <c r="H274" s="119"/>
    </row>
    <row r="275" spans="1:8" s="75" customFormat="1" ht="17.25" hidden="1">
      <c r="A275" s="114">
        <v>3011</v>
      </c>
      <c r="B275" s="130" t="s">
        <v>371</v>
      </c>
      <c r="C275" s="122" t="s">
        <v>10</v>
      </c>
      <c r="D275" s="123" t="s">
        <v>10</v>
      </c>
      <c r="E275" s="112" t="s">
        <v>374</v>
      </c>
      <c r="F275" s="124">
        <f>G275+H275</f>
        <v>0</v>
      </c>
      <c r="G275" s="124"/>
      <c r="H275" s="124"/>
    </row>
    <row r="276" spans="1:8" s="75" customFormat="1" ht="17.25" hidden="1">
      <c r="A276" s="114">
        <v>3012</v>
      </c>
      <c r="B276" s="130" t="s">
        <v>371</v>
      </c>
      <c r="C276" s="122" t="s">
        <v>10</v>
      </c>
      <c r="D276" s="123" t="s">
        <v>184</v>
      </c>
      <c r="E276" s="112" t="s">
        <v>375</v>
      </c>
      <c r="F276" s="124">
        <f>G276+H276</f>
        <v>0</v>
      </c>
      <c r="G276" s="124"/>
      <c r="H276" s="124"/>
    </row>
    <row r="277" spans="1:8" s="75" customFormat="1" ht="17.25" hidden="1">
      <c r="A277" s="114">
        <v>3020</v>
      </c>
      <c r="B277" s="128" t="s">
        <v>371</v>
      </c>
      <c r="C277" s="115" t="s">
        <v>184</v>
      </c>
      <c r="D277" s="116" t="s">
        <v>194</v>
      </c>
      <c r="E277" s="117" t="s">
        <v>376</v>
      </c>
      <c r="F277" s="124">
        <f>G277+H277</f>
        <v>0</v>
      </c>
      <c r="G277" s="124">
        <f>G279</f>
        <v>0</v>
      </c>
      <c r="H277" s="124">
        <f>H279</f>
        <v>0</v>
      </c>
    </row>
    <row r="278" spans="1:8" s="120" customFormat="1" ht="15" hidden="1" customHeight="1">
      <c r="A278" s="114"/>
      <c r="B278" s="105"/>
      <c r="C278" s="115"/>
      <c r="D278" s="116"/>
      <c r="E278" s="112" t="s">
        <v>197</v>
      </c>
      <c r="F278" s="119"/>
      <c r="G278" s="119"/>
      <c r="H278" s="119"/>
    </row>
    <row r="279" spans="1:8" s="75" customFormat="1" ht="17.25" hidden="1">
      <c r="A279" s="114">
        <v>3021</v>
      </c>
      <c r="B279" s="130" t="s">
        <v>371</v>
      </c>
      <c r="C279" s="122" t="s">
        <v>184</v>
      </c>
      <c r="D279" s="123" t="s">
        <v>10</v>
      </c>
      <c r="E279" s="112" t="s">
        <v>376</v>
      </c>
      <c r="F279" s="124">
        <f>G279+H279</f>
        <v>0</v>
      </c>
      <c r="G279" s="124"/>
      <c r="H279" s="124"/>
    </row>
    <row r="280" spans="1:8" s="75" customFormat="1" ht="17.25" hidden="1">
      <c r="A280" s="114">
        <v>3030</v>
      </c>
      <c r="B280" s="128" t="s">
        <v>371</v>
      </c>
      <c r="C280" s="115" t="s">
        <v>185</v>
      </c>
      <c r="D280" s="116" t="s">
        <v>194</v>
      </c>
      <c r="E280" s="117" t="s">
        <v>377</v>
      </c>
      <c r="F280" s="124">
        <f>G280+H280</f>
        <v>0</v>
      </c>
      <c r="G280" s="124">
        <f>G282</f>
        <v>0</v>
      </c>
      <c r="H280" s="124">
        <f>H282</f>
        <v>0</v>
      </c>
    </row>
    <row r="281" spans="1:8" s="120" customFormat="1" ht="15" hidden="1" customHeight="1">
      <c r="A281" s="114"/>
      <c r="B281" s="105"/>
      <c r="C281" s="115"/>
      <c r="D281" s="116"/>
      <c r="E281" s="112" t="s">
        <v>197</v>
      </c>
      <c r="F281" s="119"/>
      <c r="G281" s="119"/>
      <c r="H281" s="119"/>
    </row>
    <row r="282" spans="1:8" s="120" customFormat="1" ht="17.25" hidden="1">
      <c r="A282" s="114">
        <v>3031</v>
      </c>
      <c r="B282" s="130" t="s">
        <v>371</v>
      </c>
      <c r="C282" s="122" t="s">
        <v>185</v>
      </c>
      <c r="D282" s="123" t="s">
        <v>10</v>
      </c>
      <c r="E282" s="112" t="s">
        <v>377</v>
      </c>
      <c r="F282" s="119">
        <f>G282+H282</f>
        <v>0</v>
      </c>
      <c r="G282" s="119"/>
      <c r="H282" s="119"/>
    </row>
    <row r="283" spans="1:8" s="75" customFormat="1" ht="17.25" hidden="1">
      <c r="A283" s="114">
        <v>3040</v>
      </c>
      <c r="B283" s="128" t="s">
        <v>371</v>
      </c>
      <c r="C283" s="115" t="s">
        <v>186</v>
      </c>
      <c r="D283" s="116" t="s">
        <v>194</v>
      </c>
      <c r="E283" s="117" t="s">
        <v>378</v>
      </c>
      <c r="F283" s="119">
        <f>G283+H283</f>
        <v>0</v>
      </c>
      <c r="G283" s="124">
        <f>G285</f>
        <v>0</v>
      </c>
      <c r="H283" s="124">
        <f>H285</f>
        <v>0</v>
      </c>
    </row>
    <row r="284" spans="1:8" s="120" customFormat="1" ht="15" hidden="1" customHeight="1">
      <c r="A284" s="114"/>
      <c r="B284" s="105"/>
      <c r="C284" s="115"/>
      <c r="D284" s="116"/>
      <c r="E284" s="112" t="s">
        <v>197</v>
      </c>
      <c r="F284" s="119"/>
      <c r="G284" s="119"/>
      <c r="H284" s="119"/>
    </row>
    <row r="285" spans="1:8" s="75" customFormat="1" ht="17.25" hidden="1">
      <c r="A285" s="114">
        <v>3041</v>
      </c>
      <c r="B285" s="130" t="s">
        <v>371</v>
      </c>
      <c r="C285" s="122" t="s">
        <v>186</v>
      </c>
      <c r="D285" s="123" t="s">
        <v>10</v>
      </c>
      <c r="E285" s="112" t="s">
        <v>378</v>
      </c>
      <c r="F285" s="124">
        <f>G285+H285</f>
        <v>0</v>
      </c>
      <c r="G285" s="124"/>
      <c r="H285" s="124"/>
    </row>
    <row r="286" spans="1:8" s="75" customFormat="1" ht="17.25" hidden="1">
      <c r="A286" s="114">
        <v>3050</v>
      </c>
      <c r="B286" s="128" t="s">
        <v>371</v>
      </c>
      <c r="C286" s="115" t="s">
        <v>187</v>
      </c>
      <c r="D286" s="116" t="s">
        <v>194</v>
      </c>
      <c r="E286" s="117" t="s">
        <v>379</v>
      </c>
      <c r="F286" s="124">
        <f>G286+H286</f>
        <v>0</v>
      </c>
      <c r="G286" s="124">
        <f>G288</f>
        <v>0</v>
      </c>
      <c r="H286" s="124">
        <f>H288</f>
        <v>0</v>
      </c>
    </row>
    <row r="287" spans="1:8" s="120" customFormat="1" ht="15" hidden="1" customHeight="1">
      <c r="A287" s="114"/>
      <c r="B287" s="105"/>
      <c r="C287" s="115"/>
      <c r="D287" s="116"/>
      <c r="E287" s="112" t="s">
        <v>197</v>
      </c>
      <c r="F287" s="119"/>
      <c r="G287" s="119"/>
      <c r="H287" s="119"/>
    </row>
    <row r="288" spans="1:8" s="75" customFormat="1" ht="17.25" hidden="1">
      <c r="A288" s="114">
        <v>3051</v>
      </c>
      <c r="B288" s="130" t="s">
        <v>371</v>
      </c>
      <c r="C288" s="122" t="s">
        <v>187</v>
      </c>
      <c r="D288" s="123" t="s">
        <v>10</v>
      </c>
      <c r="E288" s="112" t="s">
        <v>379</v>
      </c>
      <c r="F288" s="124">
        <f>G288+H288</f>
        <v>0</v>
      </c>
      <c r="G288" s="124"/>
      <c r="H288" s="124"/>
    </row>
    <row r="289" spans="1:11" s="75" customFormat="1" ht="14.25" hidden="1" customHeight="1">
      <c r="A289" s="114">
        <v>3060</v>
      </c>
      <c r="B289" s="128" t="s">
        <v>371</v>
      </c>
      <c r="C289" s="115" t="s">
        <v>188</v>
      </c>
      <c r="D289" s="116" t="s">
        <v>194</v>
      </c>
      <c r="E289" s="117" t="s">
        <v>380</v>
      </c>
      <c r="F289" s="124">
        <f>G289+H289</f>
        <v>0</v>
      </c>
      <c r="G289" s="124">
        <f>G291</f>
        <v>0</v>
      </c>
      <c r="H289" s="124">
        <f>H291</f>
        <v>0</v>
      </c>
    </row>
    <row r="290" spans="1:11" s="120" customFormat="1" ht="15" hidden="1" customHeight="1">
      <c r="A290" s="114"/>
      <c r="B290" s="105"/>
      <c r="C290" s="115"/>
      <c r="D290" s="116"/>
      <c r="E290" s="112" t="s">
        <v>197</v>
      </c>
      <c r="F290" s="119"/>
      <c r="G290" s="119"/>
      <c r="H290" s="119"/>
    </row>
    <row r="291" spans="1:11" s="75" customFormat="1" ht="14.25" hidden="1" customHeight="1">
      <c r="A291" s="114">
        <v>3061</v>
      </c>
      <c r="B291" s="130" t="s">
        <v>371</v>
      </c>
      <c r="C291" s="122" t="s">
        <v>188</v>
      </c>
      <c r="D291" s="123" t="s">
        <v>10</v>
      </c>
      <c r="E291" s="112" t="s">
        <v>380</v>
      </c>
      <c r="F291" s="124">
        <f>G291+H291</f>
        <v>0</v>
      </c>
      <c r="G291" s="124"/>
      <c r="H291" s="124"/>
    </row>
    <row r="292" spans="1:11" s="75" customFormat="1" ht="27">
      <c r="A292" s="114">
        <v>3070</v>
      </c>
      <c r="B292" s="128" t="s">
        <v>371</v>
      </c>
      <c r="C292" s="115" t="s">
        <v>189</v>
      </c>
      <c r="D292" s="116" t="s">
        <v>194</v>
      </c>
      <c r="E292" s="117" t="s">
        <v>381</v>
      </c>
      <c r="F292" s="124">
        <f>G292+H292</f>
        <v>5300</v>
      </c>
      <c r="G292" s="124">
        <f>G294</f>
        <v>5300</v>
      </c>
      <c r="H292" s="124">
        <f>H294</f>
        <v>0</v>
      </c>
    </row>
    <row r="293" spans="1:11" s="120" customFormat="1" ht="15" customHeight="1">
      <c r="A293" s="114"/>
      <c r="B293" s="105"/>
      <c r="C293" s="115"/>
      <c r="D293" s="116"/>
      <c r="E293" s="112" t="s">
        <v>197</v>
      </c>
      <c r="F293" s="119"/>
      <c r="G293" s="119"/>
      <c r="H293" s="119"/>
    </row>
    <row r="294" spans="1:11" s="75" customFormat="1" ht="27">
      <c r="A294" s="114">
        <v>3071</v>
      </c>
      <c r="B294" s="130" t="s">
        <v>371</v>
      </c>
      <c r="C294" s="122" t="s">
        <v>189</v>
      </c>
      <c r="D294" s="123" t="s">
        <v>10</v>
      </c>
      <c r="E294" s="112" t="s">
        <v>381</v>
      </c>
      <c r="F294" s="124">
        <f>G294+H294</f>
        <v>5300</v>
      </c>
      <c r="G294" s="124">
        <f>'[2]soc ogn'!F32+'[2]nvir. b`h'!F32</f>
        <v>5300</v>
      </c>
      <c r="H294" s="124"/>
    </row>
    <row r="295" spans="1:11" s="75" customFormat="1" ht="27" hidden="1">
      <c r="A295" s="114">
        <v>3080</v>
      </c>
      <c r="B295" s="128" t="s">
        <v>371</v>
      </c>
      <c r="C295" s="115" t="s">
        <v>190</v>
      </c>
      <c r="D295" s="116" t="s">
        <v>194</v>
      </c>
      <c r="E295" s="117" t="s">
        <v>382</v>
      </c>
      <c r="F295" s="124">
        <f>G295+H295</f>
        <v>0</v>
      </c>
      <c r="G295" s="124">
        <f>G297</f>
        <v>0</v>
      </c>
      <c r="H295" s="124">
        <f>H297</f>
        <v>0</v>
      </c>
    </row>
    <row r="296" spans="1:11" s="120" customFormat="1" ht="15" hidden="1" customHeight="1">
      <c r="A296" s="114"/>
      <c r="B296" s="105"/>
      <c r="C296" s="115"/>
      <c r="D296" s="116"/>
      <c r="E296" s="112" t="s">
        <v>197</v>
      </c>
      <c r="F296" s="119"/>
      <c r="G296" s="119"/>
      <c r="H296" s="119"/>
    </row>
    <row r="297" spans="1:11" s="75" customFormat="1" ht="27" hidden="1">
      <c r="A297" s="114">
        <v>3081</v>
      </c>
      <c r="B297" s="130" t="s">
        <v>371</v>
      </c>
      <c r="C297" s="122" t="s">
        <v>190</v>
      </c>
      <c r="D297" s="123" t="s">
        <v>10</v>
      </c>
      <c r="E297" s="112" t="s">
        <v>382</v>
      </c>
      <c r="F297" s="124">
        <f>G297+H297</f>
        <v>0</v>
      </c>
      <c r="G297" s="124"/>
      <c r="H297" s="124"/>
    </row>
    <row r="298" spans="1:11" s="120" customFormat="1" ht="15" hidden="1" customHeight="1">
      <c r="A298" s="114"/>
      <c r="B298" s="105"/>
      <c r="C298" s="115"/>
      <c r="D298" s="116"/>
      <c r="E298" s="112" t="s">
        <v>197</v>
      </c>
      <c r="F298" s="119"/>
      <c r="G298" s="119"/>
      <c r="H298" s="119"/>
    </row>
    <row r="299" spans="1:11" s="75" customFormat="1" ht="27" hidden="1">
      <c r="A299" s="114">
        <v>3090</v>
      </c>
      <c r="B299" s="128" t="s">
        <v>371</v>
      </c>
      <c r="C299" s="115" t="s">
        <v>288</v>
      </c>
      <c r="D299" s="116" t="s">
        <v>194</v>
      </c>
      <c r="E299" s="117" t="s">
        <v>383</v>
      </c>
      <c r="F299" s="124">
        <f>G299+H299</f>
        <v>0</v>
      </c>
      <c r="G299" s="124"/>
      <c r="H299" s="124">
        <f>H301+H302</f>
        <v>0</v>
      </c>
    </row>
    <row r="300" spans="1:11" s="120" customFormat="1" ht="15" hidden="1" customHeight="1">
      <c r="A300" s="114"/>
      <c r="B300" s="105"/>
      <c r="C300" s="115"/>
      <c r="D300" s="116"/>
      <c r="E300" s="112" t="s">
        <v>197</v>
      </c>
      <c r="F300" s="119"/>
      <c r="G300" s="119"/>
      <c r="H300" s="119"/>
    </row>
    <row r="301" spans="1:11" s="75" customFormat="1" ht="14.25" hidden="1" customHeight="1">
      <c r="A301" s="135">
        <v>3091</v>
      </c>
      <c r="B301" s="130" t="s">
        <v>371</v>
      </c>
      <c r="C301" s="136" t="s">
        <v>288</v>
      </c>
      <c r="D301" s="137" t="s">
        <v>10</v>
      </c>
      <c r="E301" s="138" t="s">
        <v>383</v>
      </c>
      <c r="F301" s="124">
        <f>G301+H301</f>
        <v>0</v>
      </c>
      <c r="G301" s="124"/>
      <c r="H301" s="124"/>
    </row>
    <row r="302" spans="1:11" s="75" customFormat="1" ht="40.5" hidden="1">
      <c r="A302" s="135">
        <v>3092</v>
      </c>
      <c r="B302" s="130" t="s">
        <v>371</v>
      </c>
      <c r="C302" s="136" t="s">
        <v>288</v>
      </c>
      <c r="D302" s="137" t="s">
        <v>184</v>
      </c>
      <c r="E302" s="138" t="s">
        <v>384</v>
      </c>
      <c r="F302" s="124"/>
      <c r="G302" s="139">
        <v>0</v>
      </c>
      <c r="H302" s="124">
        <f>'[2]soc ogn'!F150+'[2]nvir. b`h'!F150</f>
        <v>0</v>
      </c>
    </row>
    <row r="303" spans="1:11" s="109" customFormat="1" ht="49.5">
      <c r="A303" s="140">
        <v>3100</v>
      </c>
      <c r="B303" s="115" t="s">
        <v>385</v>
      </c>
      <c r="C303" s="115" t="s">
        <v>194</v>
      </c>
      <c r="D303" s="116" t="s">
        <v>194</v>
      </c>
      <c r="E303" s="141" t="s">
        <v>386</v>
      </c>
      <c r="F303" s="30">
        <f>G303+H303-[2]ekamut!F124</f>
        <v>50000</v>
      </c>
      <c r="G303" s="30">
        <f>G305</f>
        <v>150000</v>
      </c>
      <c r="H303" s="30">
        <f>H305</f>
        <v>0</v>
      </c>
      <c r="K303" s="110"/>
    </row>
    <row r="304" spans="1:11" s="75" customFormat="1" ht="13.5" customHeight="1">
      <c r="A304" s="135"/>
      <c r="B304" s="105"/>
      <c r="C304" s="106"/>
      <c r="D304" s="107"/>
      <c r="E304" s="112" t="s">
        <v>7</v>
      </c>
      <c r="F304" s="124"/>
      <c r="G304" s="124"/>
      <c r="H304" s="124"/>
    </row>
    <row r="305" spans="1:10" s="75" customFormat="1" ht="15" customHeight="1">
      <c r="A305" s="135">
        <v>3110</v>
      </c>
      <c r="B305" s="142" t="s">
        <v>385</v>
      </c>
      <c r="C305" s="142" t="s">
        <v>10</v>
      </c>
      <c r="D305" s="143" t="s">
        <v>194</v>
      </c>
      <c r="E305" s="132" t="s">
        <v>387</v>
      </c>
      <c r="F305" s="124">
        <f>G305+H305-[2]ekamut!D124</f>
        <v>50000</v>
      </c>
      <c r="G305" s="124">
        <f>G307</f>
        <v>150000</v>
      </c>
      <c r="H305" s="124">
        <f>H307</f>
        <v>0</v>
      </c>
    </row>
    <row r="306" spans="1:10" s="120" customFormat="1" ht="15" customHeight="1">
      <c r="A306" s="135"/>
      <c r="B306" s="105"/>
      <c r="C306" s="115"/>
      <c r="D306" s="116"/>
      <c r="E306" s="112" t="s">
        <v>197</v>
      </c>
      <c r="F306" s="119"/>
      <c r="G306" s="119"/>
      <c r="H306" s="119"/>
      <c r="J306" s="144"/>
    </row>
    <row r="307" spans="1:10" s="75" customFormat="1" ht="18" thickBot="1">
      <c r="A307" s="145">
        <v>3112</v>
      </c>
      <c r="B307" s="146" t="s">
        <v>385</v>
      </c>
      <c r="C307" s="146" t="s">
        <v>10</v>
      </c>
      <c r="D307" s="147" t="s">
        <v>184</v>
      </c>
      <c r="E307" s="148" t="s">
        <v>388</v>
      </c>
      <c r="F307" s="124">
        <f>G307-[2]ekamut!F124</f>
        <v>50000</v>
      </c>
      <c r="G307" s="124">
        <f>'[2]caxseri erbashx'!N309</f>
        <v>150000</v>
      </c>
      <c r="H307" s="124">
        <f>'[2]pah fond '!F150</f>
        <v>0</v>
      </c>
    </row>
    <row r="308" spans="1:10">
      <c r="B308" s="150"/>
      <c r="C308" s="151"/>
      <c r="D308" s="152"/>
    </row>
    <row r="309" spans="1:10">
      <c r="B309" s="156"/>
      <c r="C309" s="151"/>
      <c r="D309" s="152"/>
    </row>
    <row r="310" spans="1:10">
      <c r="B310" s="156"/>
      <c r="C310" s="151"/>
      <c r="D310" s="152"/>
      <c r="E310" s="155"/>
    </row>
    <row r="311" spans="1:10">
      <c r="B311" s="156"/>
      <c r="C311" s="157"/>
      <c r="D311" s="158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E16" sqref="E16"/>
    </sheetView>
  </sheetViews>
  <sheetFormatPr defaultRowHeight="12.75"/>
  <cols>
    <col min="1" max="1" width="5.85546875" style="220" customWidth="1"/>
    <col min="2" max="2" width="46.28515625" style="220" customWidth="1"/>
    <col min="3" max="3" width="6.28515625" style="338" customWidth="1"/>
    <col min="4" max="4" width="14.42578125" style="220" customWidth="1"/>
    <col min="5" max="5" width="15.85546875" style="220" customWidth="1"/>
    <col min="6" max="6" width="14.5703125" style="220" customWidth="1"/>
    <col min="7" max="7" width="13" style="220" customWidth="1"/>
    <col min="8" max="8" width="12" style="220" bestFit="1" customWidth="1"/>
    <col min="9" max="9" width="13.5703125" style="220" customWidth="1"/>
    <col min="10" max="256" width="9.140625" style="220"/>
    <col min="257" max="257" width="5.85546875" style="220" customWidth="1"/>
    <col min="258" max="258" width="46.28515625" style="220" customWidth="1"/>
    <col min="259" max="259" width="6.28515625" style="220" customWidth="1"/>
    <col min="260" max="260" width="14.42578125" style="220" customWidth="1"/>
    <col min="261" max="261" width="15.85546875" style="220" customWidth="1"/>
    <col min="262" max="262" width="14.5703125" style="220" customWidth="1"/>
    <col min="263" max="263" width="13" style="220" customWidth="1"/>
    <col min="264" max="264" width="12" style="220" bestFit="1" customWidth="1"/>
    <col min="265" max="265" width="13.5703125" style="220" customWidth="1"/>
    <col min="266" max="512" width="9.140625" style="220"/>
    <col min="513" max="513" width="5.85546875" style="220" customWidth="1"/>
    <col min="514" max="514" width="46.28515625" style="220" customWidth="1"/>
    <col min="515" max="515" width="6.28515625" style="220" customWidth="1"/>
    <col min="516" max="516" width="14.42578125" style="220" customWidth="1"/>
    <col min="517" max="517" width="15.85546875" style="220" customWidth="1"/>
    <col min="518" max="518" width="14.5703125" style="220" customWidth="1"/>
    <col min="519" max="519" width="13" style="220" customWidth="1"/>
    <col min="520" max="520" width="12" style="220" bestFit="1" customWidth="1"/>
    <col min="521" max="521" width="13.5703125" style="220" customWidth="1"/>
    <col min="522" max="768" width="9.140625" style="220"/>
    <col min="769" max="769" width="5.85546875" style="220" customWidth="1"/>
    <col min="770" max="770" width="46.28515625" style="220" customWidth="1"/>
    <col min="771" max="771" width="6.28515625" style="220" customWidth="1"/>
    <col min="772" max="772" width="14.42578125" style="220" customWidth="1"/>
    <col min="773" max="773" width="15.85546875" style="220" customWidth="1"/>
    <col min="774" max="774" width="14.5703125" style="220" customWidth="1"/>
    <col min="775" max="775" width="13" style="220" customWidth="1"/>
    <col min="776" max="776" width="12" style="220" bestFit="1" customWidth="1"/>
    <col min="777" max="777" width="13.5703125" style="220" customWidth="1"/>
    <col min="778" max="1024" width="9.140625" style="220"/>
    <col min="1025" max="1025" width="5.85546875" style="220" customWidth="1"/>
    <col min="1026" max="1026" width="46.28515625" style="220" customWidth="1"/>
    <col min="1027" max="1027" width="6.28515625" style="220" customWidth="1"/>
    <col min="1028" max="1028" width="14.42578125" style="220" customWidth="1"/>
    <col min="1029" max="1029" width="15.85546875" style="220" customWidth="1"/>
    <col min="1030" max="1030" width="14.5703125" style="220" customWidth="1"/>
    <col min="1031" max="1031" width="13" style="220" customWidth="1"/>
    <col min="1032" max="1032" width="12" style="220" bestFit="1" customWidth="1"/>
    <col min="1033" max="1033" width="13.5703125" style="220" customWidth="1"/>
    <col min="1034" max="1280" width="9.140625" style="220"/>
    <col min="1281" max="1281" width="5.85546875" style="220" customWidth="1"/>
    <col min="1282" max="1282" width="46.28515625" style="220" customWidth="1"/>
    <col min="1283" max="1283" width="6.28515625" style="220" customWidth="1"/>
    <col min="1284" max="1284" width="14.42578125" style="220" customWidth="1"/>
    <col min="1285" max="1285" width="15.85546875" style="220" customWidth="1"/>
    <col min="1286" max="1286" width="14.5703125" style="220" customWidth="1"/>
    <col min="1287" max="1287" width="13" style="220" customWidth="1"/>
    <col min="1288" max="1288" width="12" style="220" bestFit="1" customWidth="1"/>
    <col min="1289" max="1289" width="13.5703125" style="220" customWidth="1"/>
    <col min="1290" max="1536" width="9.140625" style="220"/>
    <col min="1537" max="1537" width="5.85546875" style="220" customWidth="1"/>
    <col min="1538" max="1538" width="46.28515625" style="220" customWidth="1"/>
    <col min="1539" max="1539" width="6.28515625" style="220" customWidth="1"/>
    <col min="1540" max="1540" width="14.42578125" style="220" customWidth="1"/>
    <col min="1541" max="1541" width="15.85546875" style="220" customWidth="1"/>
    <col min="1542" max="1542" width="14.5703125" style="220" customWidth="1"/>
    <col min="1543" max="1543" width="13" style="220" customWidth="1"/>
    <col min="1544" max="1544" width="12" style="220" bestFit="1" customWidth="1"/>
    <col min="1545" max="1545" width="13.5703125" style="220" customWidth="1"/>
    <col min="1546" max="1792" width="9.140625" style="220"/>
    <col min="1793" max="1793" width="5.85546875" style="220" customWidth="1"/>
    <col min="1794" max="1794" width="46.28515625" style="220" customWidth="1"/>
    <col min="1795" max="1795" width="6.28515625" style="220" customWidth="1"/>
    <col min="1796" max="1796" width="14.42578125" style="220" customWidth="1"/>
    <col min="1797" max="1797" width="15.85546875" style="220" customWidth="1"/>
    <col min="1798" max="1798" width="14.5703125" style="220" customWidth="1"/>
    <col min="1799" max="1799" width="13" style="220" customWidth="1"/>
    <col min="1800" max="1800" width="12" style="220" bestFit="1" customWidth="1"/>
    <col min="1801" max="1801" width="13.5703125" style="220" customWidth="1"/>
    <col min="1802" max="2048" width="9.140625" style="220"/>
    <col min="2049" max="2049" width="5.85546875" style="220" customWidth="1"/>
    <col min="2050" max="2050" width="46.28515625" style="220" customWidth="1"/>
    <col min="2051" max="2051" width="6.28515625" style="220" customWidth="1"/>
    <col min="2052" max="2052" width="14.42578125" style="220" customWidth="1"/>
    <col min="2053" max="2053" width="15.85546875" style="220" customWidth="1"/>
    <col min="2054" max="2054" width="14.5703125" style="220" customWidth="1"/>
    <col min="2055" max="2055" width="13" style="220" customWidth="1"/>
    <col min="2056" max="2056" width="12" style="220" bestFit="1" customWidth="1"/>
    <col min="2057" max="2057" width="13.5703125" style="220" customWidth="1"/>
    <col min="2058" max="2304" width="9.140625" style="220"/>
    <col min="2305" max="2305" width="5.85546875" style="220" customWidth="1"/>
    <col min="2306" max="2306" width="46.28515625" style="220" customWidth="1"/>
    <col min="2307" max="2307" width="6.28515625" style="220" customWidth="1"/>
    <col min="2308" max="2308" width="14.42578125" style="220" customWidth="1"/>
    <col min="2309" max="2309" width="15.85546875" style="220" customWidth="1"/>
    <col min="2310" max="2310" width="14.5703125" style="220" customWidth="1"/>
    <col min="2311" max="2311" width="13" style="220" customWidth="1"/>
    <col min="2312" max="2312" width="12" style="220" bestFit="1" customWidth="1"/>
    <col min="2313" max="2313" width="13.5703125" style="220" customWidth="1"/>
    <col min="2314" max="2560" width="9.140625" style="220"/>
    <col min="2561" max="2561" width="5.85546875" style="220" customWidth="1"/>
    <col min="2562" max="2562" width="46.28515625" style="220" customWidth="1"/>
    <col min="2563" max="2563" width="6.28515625" style="220" customWidth="1"/>
    <col min="2564" max="2564" width="14.42578125" style="220" customWidth="1"/>
    <col min="2565" max="2565" width="15.85546875" style="220" customWidth="1"/>
    <col min="2566" max="2566" width="14.5703125" style="220" customWidth="1"/>
    <col min="2567" max="2567" width="13" style="220" customWidth="1"/>
    <col min="2568" max="2568" width="12" style="220" bestFit="1" customWidth="1"/>
    <col min="2569" max="2569" width="13.5703125" style="220" customWidth="1"/>
    <col min="2570" max="2816" width="9.140625" style="220"/>
    <col min="2817" max="2817" width="5.85546875" style="220" customWidth="1"/>
    <col min="2818" max="2818" width="46.28515625" style="220" customWidth="1"/>
    <col min="2819" max="2819" width="6.28515625" style="220" customWidth="1"/>
    <col min="2820" max="2820" width="14.42578125" style="220" customWidth="1"/>
    <col min="2821" max="2821" width="15.85546875" style="220" customWidth="1"/>
    <col min="2822" max="2822" width="14.5703125" style="220" customWidth="1"/>
    <col min="2823" max="2823" width="13" style="220" customWidth="1"/>
    <col min="2824" max="2824" width="12" style="220" bestFit="1" customWidth="1"/>
    <col min="2825" max="2825" width="13.5703125" style="220" customWidth="1"/>
    <col min="2826" max="3072" width="9.140625" style="220"/>
    <col min="3073" max="3073" width="5.85546875" style="220" customWidth="1"/>
    <col min="3074" max="3074" width="46.28515625" style="220" customWidth="1"/>
    <col min="3075" max="3075" width="6.28515625" style="220" customWidth="1"/>
    <col min="3076" max="3076" width="14.42578125" style="220" customWidth="1"/>
    <col min="3077" max="3077" width="15.85546875" style="220" customWidth="1"/>
    <col min="3078" max="3078" width="14.5703125" style="220" customWidth="1"/>
    <col min="3079" max="3079" width="13" style="220" customWidth="1"/>
    <col min="3080" max="3080" width="12" style="220" bestFit="1" customWidth="1"/>
    <col min="3081" max="3081" width="13.5703125" style="220" customWidth="1"/>
    <col min="3082" max="3328" width="9.140625" style="220"/>
    <col min="3329" max="3329" width="5.85546875" style="220" customWidth="1"/>
    <col min="3330" max="3330" width="46.28515625" style="220" customWidth="1"/>
    <col min="3331" max="3331" width="6.28515625" style="220" customWidth="1"/>
    <col min="3332" max="3332" width="14.42578125" style="220" customWidth="1"/>
    <col min="3333" max="3333" width="15.85546875" style="220" customWidth="1"/>
    <col min="3334" max="3334" width="14.5703125" style="220" customWidth="1"/>
    <col min="3335" max="3335" width="13" style="220" customWidth="1"/>
    <col min="3336" max="3336" width="12" style="220" bestFit="1" customWidth="1"/>
    <col min="3337" max="3337" width="13.5703125" style="220" customWidth="1"/>
    <col min="3338" max="3584" width="9.140625" style="220"/>
    <col min="3585" max="3585" width="5.85546875" style="220" customWidth="1"/>
    <col min="3586" max="3586" width="46.28515625" style="220" customWidth="1"/>
    <col min="3587" max="3587" width="6.28515625" style="220" customWidth="1"/>
    <col min="3588" max="3588" width="14.42578125" style="220" customWidth="1"/>
    <col min="3589" max="3589" width="15.85546875" style="220" customWidth="1"/>
    <col min="3590" max="3590" width="14.5703125" style="220" customWidth="1"/>
    <col min="3591" max="3591" width="13" style="220" customWidth="1"/>
    <col min="3592" max="3592" width="12" style="220" bestFit="1" customWidth="1"/>
    <col min="3593" max="3593" width="13.5703125" style="220" customWidth="1"/>
    <col min="3594" max="3840" width="9.140625" style="220"/>
    <col min="3841" max="3841" width="5.85546875" style="220" customWidth="1"/>
    <col min="3842" max="3842" width="46.28515625" style="220" customWidth="1"/>
    <col min="3843" max="3843" width="6.28515625" style="220" customWidth="1"/>
    <col min="3844" max="3844" width="14.42578125" style="220" customWidth="1"/>
    <col min="3845" max="3845" width="15.85546875" style="220" customWidth="1"/>
    <col min="3846" max="3846" width="14.5703125" style="220" customWidth="1"/>
    <col min="3847" max="3847" width="13" style="220" customWidth="1"/>
    <col min="3848" max="3848" width="12" style="220" bestFit="1" customWidth="1"/>
    <col min="3849" max="3849" width="13.5703125" style="220" customWidth="1"/>
    <col min="3850" max="4096" width="9.140625" style="220"/>
    <col min="4097" max="4097" width="5.85546875" style="220" customWidth="1"/>
    <col min="4098" max="4098" width="46.28515625" style="220" customWidth="1"/>
    <col min="4099" max="4099" width="6.28515625" style="220" customWidth="1"/>
    <col min="4100" max="4100" width="14.42578125" style="220" customWidth="1"/>
    <col min="4101" max="4101" width="15.85546875" style="220" customWidth="1"/>
    <col min="4102" max="4102" width="14.5703125" style="220" customWidth="1"/>
    <col min="4103" max="4103" width="13" style="220" customWidth="1"/>
    <col min="4104" max="4104" width="12" style="220" bestFit="1" customWidth="1"/>
    <col min="4105" max="4105" width="13.5703125" style="220" customWidth="1"/>
    <col min="4106" max="4352" width="9.140625" style="220"/>
    <col min="4353" max="4353" width="5.85546875" style="220" customWidth="1"/>
    <col min="4354" max="4354" width="46.28515625" style="220" customWidth="1"/>
    <col min="4355" max="4355" width="6.28515625" style="220" customWidth="1"/>
    <col min="4356" max="4356" width="14.42578125" style="220" customWidth="1"/>
    <col min="4357" max="4357" width="15.85546875" style="220" customWidth="1"/>
    <col min="4358" max="4358" width="14.5703125" style="220" customWidth="1"/>
    <col min="4359" max="4359" width="13" style="220" customWidth="1"/>
    <col min="4360" max="4360" width="12" style="220" bestFit="1" customWidth="1"/>
    <col min="4361" max="4361" width="13.5703125" style="220" customWidth="1"/>
    <col min="4362" max="4608" width="9.140625" style="220"/>
    <col min="4609" max="4609" width="5.85546875" style="220" customWidth="1"/>
    <col min="4610" max="4610" width="46.28515625" style="220" customWidth="1"/>
    <col min="4611" max="4611" width="6.28515625" style="220" customWidth="1"/>
    <col min="4612" max="4612" width="14.42578125" style="220" customWidth="1"/>
    <col min="4613" max="4613" width="15.85546875" style="220" customWidth="1"/>
    <col min="4614" max="4614" width="14.5703125" style="220" customWidth="1"/>
    <col min="4615" max="4615" width="13" style="220" customWidth="1"/>
    <col min="4616" max="4616" width="12" style="220" bestFit="1" customWidth="1"/>
    <col min="4617" max="4617" width="13.5703125" style="220" customWidth="1"/>
    <col min="4618" max="4864" width="9.140625" style="220"/>
    <col min="4865" max="4865" width="5.85546875" style="220" customWidth="1"/>
    <col min="4866" max="4866" width="46.28515625" style="220" customWidth="1"/>
    <col min="4867" max="4867" width="6.28515625" style="220" customWidth="1"/>
    <col min="4868" max="4868" width="14.42578125" style="220" customWidth="1"/>
    <col min="4869" max="4869" width="15.85546875" style="220" customWidth="1"/>
    <col min="4870" max="4870" width="14.5703125" style="220" customWidth="1"/>
    <col min="4871" max="4871" width="13" style="220" customWidth="1"/>
    <col min="4872" max="4872" width="12" style="220" bestFit="1" customWidth="1"/>
    <col min="4873" max="4873" width="13.5703125" style="220" customWidth="1"/>
    <col min="4874" max="5120" width="9.140625" style="220"/>
    <col min="5121" max="5121" width="5.85546875" style="220" customWidth="1"/>
    <col min="5122" max="5122" width="46.28515625" style="220" customWidth="1"/>
    <col min="5123" max="5123" width="6.28515625" style="220" customWidth="1"/>
    <col min="5124" max="5124" width="14.42578125" style="220" customWidth="1"/>
    <col min="5125" max="5125" width="15.85546875" style="220" customWidth="1"/>
    <col min="5126" max="5126" width="14.5703125" style="220" customWidth="1"/>
    <col min="5127" max="5127" width="13" style="220" customWidth="1"/>
    <col min="5128" max="5128" width="12" style="220" bestFit="1" customWidth="1"/>
    <col min="5129" max="5129" width="13.5703125" style="220" customWidth="1"/>
    <col min="5130" max="5376" width="9.140625" style="220"/>
    <col min="5377" max="5377" width="5.85546875" style="220" customWidth="1"/>
    <col min="5378" max="5378" width="46.28515625" style="220" customWidth="1"/>
    <col min="5379" max="5379" width="6.28515625" style="220" customWidth="1"/>
    <col min="5380" max="5380" width="14.42578125" style="220" customWidth="1"/>
    <col min="5381" max="5381" width="15.85546875" style="220" customWidth="1"/>
    <col min="5382" max="5382" width="14.5703125" style="220" customWidth="1"/>
    <col min="5383" max="5383" width="13" style="220" customWidth="1"/>
    <col min="5384" max="5384" width="12" style="220" bestFit="1" customWidth="1"/>
    <col min="5385" max="5385" width="13.5703125" style="220" customWidth="1"/>
    <col min="5386" max="5632" width="9.140625" style="220"/>
    <col min="5633" max="5633" width="5.85546875" style="220" customWidth="1"/>
    <col min="5634" max="5634" width="46.28515625" style="220" customWidth="1"/>
    <col min="5635" max="5635" width="6.28515625" style="220" customWidth="1"/>
    <col min="5636" max="5636" width="14.42578125" style="220" customWidth="1"/>
    <col min="5637" max="5637" width="15.85546875" style="220" customWidth="1"/>
    <col min="5638" max="5638" width="14.5703125" style="220" customWidth="1"/>
    <col min="5639" max="5639" width="13" style="220" customWidth="1"/>
    <col min="5640" max="5640" width="12" style="220" bestFit="1" customWidth="1"/>
    <col min="5641" max="5641" width="13.5703125" style="220" customWidth="1"/>
    <col min="5642" max="5888" width="9.140625" style="220"/>
    <col min="5889" max="5889" width="5.85546875" style="220" customWidth="1"/>
    <col min="5890" max="5890" width="46.28515625" style="220" customWidth="1"/>
    <col min="5891" max="5891" width="6.28515625" style="220" customWidth="1"/>
    <col min="5892" max="5892" width="14.42578125" style="220" customWidth="1"/>
    <col min="5893" max="5893" width="15.85546875" style="220" customWidth="1"/>
    <col min="5894" max="5894" width="14.5703125" style="220" customWidth="1"/>
    <col min="5895" max="5895" width="13" style="220" customWidth="1"/>
    <col min="5896" max="5896" width="12" style="220" bestFit="1" customWidth="1"/>
    <col min="5897" max="5897" width="13.5703125" style="220" customWidth="1"/>
    <col min="5898" max="6144" width="9.140625" style="220"/>
    <col min="6145" max="6145" width="5.85546875" style="220" customWidth="1"/>
    <col min="6146" max="6146" width="46.28515625" style="220" customWidth="1"/>
    <col min="6147" max="6147" width="6.28515625" style="220" customWidth="1"/>
    <col min="6148" max="6148" width="14.42578125" style="220" customWidth="1"/>
    <col min="6149" max="6149" width="15.85546875" style="220" customWidth="1"/>
    <col min="6150" max="6150" width="14.5703125" style="220" customWidth="1"/>
    <col min="6151" max="6151" width="13" style="220" customWidth="1"/>
    <col min="6152" max="6152" width="12" style="220" bestFit="1" customWidth="1"/>
    <col min="6153" max="6153" width="13.5703125" style="220" customWidth="1"/>
    <col min="6154" max="6400" width="9.140625" style="220"/>
    <col min="6401" max="6401" width="5.85546875" style="220" customWidth="1"/>
    <col min="6402" max="6402" width="46.28515625" style="220" customWidth="1"/>
    <col min="6403" max="6403" width="6.28515625" style="220" customWidth="1"/>
    <col min="6404" max="6404" width="14.42578125" style="220" customWidth="1"/>
    <col min="6405" max="6405" width="15.85546875" style="220" customWidth="1"/>
    <col min="6406" max="6406" width="14.5703125" style="220" customWidth="1"/>
    <col min="6407" max="6407" width="13" style="220" customWidth="1"/>
    <col min="6408" max="6408" width="12" style="220" bestFit="1" customWidth="1"/>
    <col min="6409" max="6409" width="13.5703125" style="220" customWidth="1"/>
    <col min="6410" max="6656" width="9.140625" style="220"/>
    <col min="6657" max="6657" width="5.85546875" style="220" customWidth="1"/>
    <col min="6658" max="6658" width="46.28515625" style="220" customWidth="1"/>
    <col min="6659" max="6659" width="6.28515625" style="220" customWidth="1"/>
    <col min="6660" max="6660" width="14.42578125" style="220" customWidth="1"/>
    <col min="6661" max="6661" width="15.85546875" style="220" customWidth="1"/>
    <col min="6662" max="6662" width="14.5703125" style="220" customWidth="1"/>
    <col min="6663" max="6663" width="13" style="220" customWidth="1"/>
    <col min="6664" max="6664" width="12" style="220" bestFit="1" customWidth="1"/>
    <col min="6665" max="6665" width="13.5703125" style="220" customWidth="1"/>
    <col min="6666" max="6912" width="9.140625" style="220"/>
    <col min="6913" max="6913" width="5.85546875" style="220" customWidth="1"/>
    <col min="6914" max="6914" width="46.28515625" style="220" customWidth="1"/>
    <col min="6915" max="6915" width="6.28515625" style="220" customWidth="1"/>
    <col min="6916" max="6916" width="14.42578125" style="220" customWidth="1"/>
    <col min="6917" max="6917" width="15.85546875" style="220" customWidth="1"/>
    <col min="6918" max="6918" width="14.5703125" style="220" customWidth="1"/>
    <col min="6919" max="6919" width="13" style="220" customWidth="1"/>
    <col min="6920" max="6920" width="12" style="220" bestFit="1" customWidth="1"/>
    <col min="6921" max="6921" width="13.5703125" style="220" customWidth="1"/>
    <col min="6922" max="7168" width="9.140625" style="220"/>
    <col min="7169" max="7169" width="5.85546875" style="220" customWidth="1"/>
    <col min="7170" max="7170" width="46.28515625" style="220" customWidth="1"/>
    <col min="7171" max="7171" width="6.28515625" style="220" customWidth="1"/>
    <col min="7172" max="7172" width="14.42578125" style="220" customWidth="1"/>
    <col min="7173" max="7173" width="15.85546875" style="220" customWidth="1"/>
    <col min="7174" max="7174" width="14.5703125" style="220" customWidth="1"/>
    <col min="7175" max="7175" width="13" style="220" customWidth="1"/>
    <col min="7176" max="7176" width="12" style="220" bestFit="1" customWidth="1"/>
    <col min="7177" max="7177" width="13.5703125" style="220" customWidth="1"/>
    <col min="7178" max="7424" width="9.140625" style="220"/>
    <col min="7425" max="7425" width="5.85546875" style="220" customWidth="1"/>
    <col min="7426" max="7426" width="46.28515625" style="220" customWidth="1"/>
    <col min="7427" max="7427" width="6.28515625" style="220" customWidth="1"/>
    <col min="7428" max="7428" width="14.42578125" style="220" customWidth="1"/>
    <col min="7429" max="7429" width="15.85546875" style="220" customWidth="1"/>
    <col min="7430" max="7430" width="14.5703125" style="220" customWidth="1"/>
    <col min="7431" max="7431" width="13" style="220" customWidth="1"/>
    <col min="7432" max="7432" width="12" style="220" bestFit="1" customWidth="1"/>
    <col min="7433" max="7433" width="13.5703125" style="220" customWidth="1"/>
    <col min="7434" max="7680" width="9.140625" style="220"/>
    <col min="7681" max="7681" width="5.85546875" style="220" customWidth="1"/>
    <col min="7682" max="7682" width="46.28515625" style="220" customWidth="1"/>
    <col min="7683" max="7683" width="6.28515625" style="220" customWidth="1"/>
    <col min="7684" max="7684" width="14.42578125" style="220" customWidth="1"/>
    <col min="7685" max="7685" width="15.85546875" style="220" customWidth="1"/>
    <col min="7686" max="7686" width="14.5703125" style="220" customWidth="1"/>
    <col min="7687" max="7687" width="13" style="220" customWidth="1"/>
    <col min="7688" max="7688" width="12" style="220" bestFit="1" customWidth="1"/>
    <col min="7689" max="7689" width="13.5703125" style="220" customWidth="1"/>
    <col min="7690" max="7936" width="9.140625" style="220"/>
    <col min="7937" max="7937" width="5.85546875" style="220" customWidth="1"/>
    <col min="7938" max="7938" width="46.28515625" style="220" customWidth="1"/>
    <col min="7939" max="7939" width="6.28515625" style="220" customWidth="1"/>
    <col min="7940" max="7940" width="14.42578125" style="220" customWidth="1"/>
    <col min="7941" max="7941" width="15.85546875" style="220" customWidth="1"/>
    <col min="7942" max="7942" width="14.5703125" style="220" customWidth="1"/>
    <col min="7943" max="7943" width="13" style="220" customWidth="1"/>
    <col min="7944" max="7944" width="12" style="220" bestFit="1" customWidth="1"/>
    <col min="7945" max="7945" width="13.5703125" style="220" customWidth="1"/>
    <col min="7946" max="8192" width="9.140625" style="220"/>
    <col min="8193" max="8193" width="5.85546875" style="220" customWidth="1"/>
    <col min="8194" max="8194" width="46.28515625" style="220" customWidth="1"/>
    <col min="8195" max="8195" width="6.28515625" style="220" customWidth="1"/>
    <col min="8196" max="8196" width="14.42578125" style="220" customWidth="1"/>
    <col min="8197" max="8197" width="15.85546875" style="220" customWidth="1"/>
    <col min="8198" max="8198" width="14.5703125" style="220" customWidth="1"/>
    <col min="8199" max="8199" width="13" style="220" customWidth="1"/>
    <col min="8200" max="8200" width="12" style="220" bestFit="1" customWidth="1"/>
    <col min="8201" max="8201" width="13.5703125" style="220" customWidth="1"/>
    <col min="8202" max="8448" width="9.140625" style="220"/>
    <col min="8449" max="8449" width="5.85546875" style="220" customWidth="1"/>
    <col min="8450" max="8450" width="46.28515625" style="220" customWidth="1"/>
    <col min="8451" max="8451" width="6.28515625" style="220" customWidth="1"/>
    <col min="8452" max="8452" width="14.42578125" style="220" customWidth="1"/>
    <col min="8453" max="8453" width="15.85546875" style="220" customWidth="1"/>
    <col min="8454" max="8454" width="14.5703125" style="220" customWidth="1"/>
    <col min="8455" max="8455" width="13" style="220" customWidth="1"/>
    <col min="8456" max="8456" width="12" style="220" bestFit="1" customWidth="1"/>
    <col min="8457" max="8457" width="13.5703125" style="220" customWidth="1"/>
    <col min="8458" max="8704" width="9.140625" style="220"/>
    <col min="8705" max="8705" width="5.85546875" style="220" customWidth="1"/>
    <col min="8706" max="8706" width="46.28515625" style="220" customWidth="1"/>
    <col min="8707" max="8707" width="6.28515625" style="220" customWidth="1"/>
    <col min="8708" max="8708" width="14.42578125" style="220" customWidth="1"/>
    <col min="8709" max="8709" width="15.85546875" style="220" customWidth="1"/>
    <col min="8710" max="8710" width="14.5703125" style="220" customWidth="1"/>
    <col min="8711" max="8711" width="13" style="220" customWidth="1"/>
    <col min="8712" max="8712" width="12" style="220" bestFit="1" customWidth="1"/>
    <col min="8713" max="8713" width="13.5703125" style="220" customWidth="1"/>
    <col min="8714" max="8960" width="9.140625" style="220"/>
    <col min="8961" max="8961" width="5.85546875" style="220" customWidth="1"/>
    <col min="8962" max="8962" width="46.28515625" style="220" customWidth="1"/>
    <col min="8963" max="8963" width="6.28515625" style="220" customWidth="1"/>
    <col min="8964" max="8964" width="14.42578125" style="220" customWidth="1"/>
    <col min="8965" max="8965" width="15.85546875" style="220" customWidth="1"/>
    <col min="8966" max="8966" width="14.5703125" style="220" customWidth="1"/>
    <col min="8967" max="8967" width="13" style="220" customWidth="1"/>
    <col min="8968" max="8968" width="12" style="220" bestFit="1" customWidth="1"/>
    <col min="8969" max="8969" width="13.5703125" style="220" customWidth="1"/>
    <col min="8970" max="9216" width="9.140625" style="220"/>
    <col min="9217" max="9217" width="5.85546875" style="220" customWidth="1"/>
    <col min="9218" max="9218" width="46.28515625" style="220" customWidth="1"/>
    <col min="9219" max="9219" width="6.28515625" style="220" customWidth="1"/>
    <col min="9220" max="9220" width="14.42578125" style="220" customWidth="1"/>
    <col min="9221" max="9221" width="15.85546875" style="220" customWidth="1"/>
    <col min="9222" max="9222" width="14.5703125" style="220" customWidth="1"/>
    <col min="9223" max="9223" width="13" style="220" customWidth="1"/>
    <col min="9224" max="9224" width="12" style="220" bestFit="1" customWidth="1"/>
    <col min="9225" max="9225" width="13.5703125" style="220" customWidth="1"/>
    <col min="9226" max="9472" width="9.140625" style="220"/>
    <col min="9473" max="9473" width="5.85546875" style="220" customWidth="1"/>
    <col min="9474" max="9474" width="46.28515625" style="220" customWidth="1"/>
    <col min="9475" max="9475" width="6.28515625" style="220" customWidth="1"/>
    <col min="9476" max="9476" width="14.42578125" style="220" customWidth="1"/>
    <col min="9477" max="9477" width="15.85546875" style="220" customWidth="1"/>
    <col min="9478" max="9478" width="14.5703125" style="220" customWidth="1"/>
    <col min="9479" max="9479" width="13" style="220" customWidth="1"/>
    <col min="9480" max="9480" width="12" style="220" bestFit="1" customWidth="1"/>
    <col min="9481" max="9481" width="13.5703125" style="220" customWidth="1"/>
    <col min="9482" max="9728" width="9.140625" style="220"/>
    <col min="9729" max="9729" width="5.85546875" style="220" customWidth="1"/>
    <col min="9730" max="9730" width="46.28515625" style="220" customWidth="1"/>
    <col min="9731" max="9731" width="6.28515625" style="220" customWidth="1"/>
    <col min="9732" max="9732" width="14.42578125" style="220" customWidth="1"/>
    <col min="9733" max="9733" width="15.85546875" style="220" customWidth="1"/>
    <col min="9734" max="9734" width="14.5703125" style="220" customWidth="1"/>
    <col min="9735" max="9735" width="13" style="220" customWidth="1"/>
    <col min="9736" max="9736" width="12" style="220" bestFit="1" customWidth="1"/>
    <col min="9737" max="9737" width="13.5703125" style="220" customWidth="1"/>
    <col min="9738" max="9984" width="9.140625" style="220"/>
    <col min="9985" max="9985" width="5.85546875" style="220" customWidth="1"/>
    <col min="9986" max="9986" width="46.28515625" style="220" customWidth="1"/>
    <col min="9987" max="9987" width="6.28515625" style="220" customWidth="1"/>
    <col min="9988" max="9988" width="14.42578125" style="220" customWidth="1"/>
    <col min="9989" max="9989" width="15.85546875" style="220" customWidth="1"/>
    <col min="9990" max="9990" width="14.5703125" style="220" customWidth="1"/>
    <col min="9991" max="9991" width="13" style="220" customWidth="1"/>
    <col min="9992" max="9992" width="12" style="220" bestFit="1" customWidth="1"/>
    <col min="9993" max="9993" width="13.5703125" style="220" customWidth="1"/>
    <col min="9994" max="10240" width="9.140625" style="220"/>
    <col min="10241" max="10241" width="5.85546875" style="220" customWidth="1"/>
    <col min="10242" max="10242" width="46.28515625" style="220" customWidth="1"/>
    <col min="10243" max="10243" width="6.28515625" style="220" customWidth="1"/>
    <col min="10244" max="10244" width="14.42578125" style="220" customWidth="1"/>
    <col min="10245" max="10245" width="15.85546875" style="220" customWidth="1"/>
    <col min="10246" max="10246" width="14.5703125" style="220" customWidth="1"/>
    <col min="10247" max="10247" width="13" style="220" customWidth="1"/>
    <col min="10248" max="10248" width="12" style="220" bestFit="1" customWidth="1"/>
    <col min="10249" max="10249" width="13.5703125" style="220" customWidth="1"/>
    <col min="10250" max="10496" width="9.140625" style="220"/>
    <col min="10497" max="10497" width="5.85546875" style="220" customWidth="1"/>
    <col min="10498" max="10498" width="46.28515625" style="220" customWidth="1"/>
    <col min="10499" max="10499" width="6.28515625" style="220" customWidth="1"/>
    <col min="10500" max="10500" width="14.42578125" style="220" customWidth="1"/>
    <col min="10501" max="10501" width="15.85546875" style="220" customWidth="1"/>
    <col min="10502" max="10502" width="14.5703125" style="220" customWidth="1"/>
    <col min="10503" max="10503" width="13" style="220" customWidth="1"/>
    <col min="10504" max="10504" width="12" style="220" bestFit="1" customWidth="1"/>
    <col min="10505" max="10505" width="13.5703125" style="220" customWidth="1"/>
    <col min="10506" max="10752" width="9.140625" style="220"/>
    <col min="10753" max="10753" width="5.85546875" style="220" customWidth="1"/>
    <col min="10754" max="10754" width="46.28515625" style="220" customWidth="1"/>
    <col min="10755" max="10755" width="6.28515625" style="220" customWidth="1"/>
    <col min="10756" max="10756" width="14.42578125" style="220" customWidth="1"/>
    <col min="10757" max="10757" width="15.85546875" style="220" customWidth="1"/>
    <col min="10758" max="10758" width="14.5703125" style="220" customWidth="1"/>
    <col min="10759" max="10759" width="13" style="220" customWidth="1"/>
    <col min="10760" max="10760" width="12" style="220" bestFit="1" customWidth="1"/>
    <col min="10761" max="10761" width="13.5703125" style="220" customWidth="1"/>
    <col min="10762" max="11008" width="9.140625" style="220"/>
    <col min="11009" max="11009" width="5.85546875" style="220" customWidth="1"/>
    <col min="11010" max="11010" width="46.28515625" style="220" customWidth="1"/>
    <col min="11011" max="11011" width="6.28515625" style="220" customWidth="1"/>
    <col min="11012" max="11012" width="14.42578125" style="220" customWidth="1"/>
    <col min="11013" max="11013" width="15.85546875" style="220" customWidth="1"/>
    <col min="11014" max="11014" width="14.5703125" style="220" customWidth="1"/>
    <col min="11015" max="11015" width="13" style="220" customWidth="1"/>
    <col min="11016" max="11016" width="12" style="220" bestFit="1" customWidth="1"/>
    <col min="11017" max="11017" width="13.5703125" style="220" customWidth="1"/>
    <col min="11018" max="11264" width="9.140625" style="220"/>
    <col min="11265" max="11265" width="5.85546875" style="220" customWidth="1"/>
    <col min="11266" max="11266" width="46.28515625" style="220" customWidth="1"/>
    <col min="11267" max="11267" width="6.28515625" style="220" customWidth="1"/>
    <col min="11268" max="11268" width="14.42578125" style="220" customWidth="1"/>
    <col min="11269" max="11269" width="15.85546875" style="220" customWidth="1"/>
    <col min="11270" max="11270" width="14.5703125" style="220" customWidth="1"/>
    <col min="11271" max="11271" width="13" style="220" customWidth="1"/>
    <col min="11272" max="11272" width="12" style="220" bestFit="1" customWidth="1"/>
    <col min="11273" max="11273" width="13.5703125" style="220" customWidth="1"/>
    <col min="11274" max="11520" width="9.140625" style="220"/>
    <col min="11521" max="11521" width="5.85546875" style="220" customWidth="1"/>
    <col min="11522" max="11522" width="46.28515625" style="220" customWidth="1"/>
    <col min="11523" max="11523" width="6.28515625" style="220" customWidth="1"/>
    <col min="11524" max="11524" width="14.42578125" style="220" customWidth="1"/>
    <col min="11525" max="11525" width="15.85546875" style="220" customWidth="1"/>
    <col min="11526" max="11526" width="14.5703125" style="220" customWidth="1"/>
    <col min="11527" max="11527" width="13" style="220" customWidth="1"/>
    <col min="11528" max="11528" width="12" style="220" bestFit="1" customWidth="1"/>
    <col min="11529" max="11529" width="13.5703125" style="220" customWidth="1"/>
    <col min="11530" max="11776" width="9.140625" style="220"/>
    <col min="11777" max="11777" width="5.85546875" style="220" customWidth="1"/>
    <col min="11778" max="11778" width="46.28515625" style="220" customWidth="1"/>
    <col min="11779" max="11779" width="6.28515625" style="220" customWidth="1"/>
    <col min="11780" max="11780" width="14.42578125" style="220" customWidth="1"/>
    <col min="11781" max="11781" width="15.85546875" style="220" customWidth="1"/>
    <col min="11782" max="11782" width="14.5703125" style="220" customWidth="1"/>
    <col min="11783" max="11783" width="13" style="220" customWidth="1"/>
    <col min="11784" max="11784" width="12" style="220" bestFit="1" customWidth="1"/>
    <col min="11785" max="11785" width="13.5703125" style="220" customWidth="1"/>
    <col min="11786" max="12032" width="9.140625" style="220"/>
    <col min="12033" max="12033" width="5.85546875" style="220" customWidth="1"/>
    <col min="12034" max="12034" width="46.28515625" style="220" customWidth="1"/>
    <col min="12035" max="12035" width="6.28515625" style="220" customWidth="1"/>
    <col min="12036" max="12036" width="14.42578125" style="220" customWidth="1"/>
    <col min="12037" max="12037" width="15.85546875" style="220" customWidth="1"/>
    <col min="12038" max="12038" width="14.5703125" style="220" customWidth="1"/>
    <col min="12039" max="12039" width="13" style="220" customWidth="1"/>
    <col min="12040" max="12040" width="12" style="220" bestFit="1" customWidth="1"/>
    <col min="12041" max="12041" width="13.5703125" style="220" customWidth="1"/>
    <col min="12042" max="12288" width="9.140625" style="220"/>
    <col min="12289" max="12289" width="5.85546875" style="220" customWidth="1"/>
    <col min="12290" max="12290" width="46.28515625" style="220" customWidth="1"/>
    <col min="12291" max="12291" width="6.28515625" style="220" customWidth="1"/>
    <col min="12292" max="12292" width="14.42578125" style="220" customWidth="1"/>
    <col min="12293" max="12293" width="15.85546875" style="220" customWidth="1"/>
    <col min="12294" max="12294" width="14.5703125" style="220" customWidth="1"/>
    <col min="12295" max="12295" width="13" style="220" customWidth="1"/>
    <col min="12296" max="12296" width="12" style="220" bestFit="1" customWidth="1"/>
    <col min="12297" max="12297" width="13.5703125" style="220" customWidth="1"/>
    <col min="12298" max="12544" width="9.140625" style="220"/>
    <col min="12545" max="12545" width="5.85546875" style="220" customWidth="1"/>
    <col min="12546" max="12546" width="46.28515625" style="220" customWidth="1"/>
    <col min="12547" max="12547" width="6.28515625" style="220" customWidth="1"/>
    <col min="12548" max="12548" width="14.42578125" style="220" customWidth="1"/>
    <col min="12549" max="12549" width="15.85546875" style="220" customWidth="1"/>
    <col min="12550" max="12550" width="14.5703125" style="220" customWidth="1"/>
    <col min="12551" max="12551" width="13" style="220" customWidth="1"/>
    <col min="12552" max="12552" width="12" style="220" bestFit="1" customWidth="1"/>
    <col min="12553" max="12553" width="13.5703125" style="220" customWidth="1"/>
    <col min="12554" max="12800" width="9.140625" style="220"/>
    <col min="12801" max="12801" width="5.85546875" style="220" customWidth="1"/>
    <col min="12802" max="12802" width="46.28515625" style="220" customWidth="1"/>
    <col min="12803" max="12803" width="6.28515625" style="220" customWidth="1"/>
    <col min="12804" max="12804" width="14.42578125" style="220" customWidth="1"/>
    <col min="12805" max="12805" width="15.85546875" style="220" customWidth="1"/>
    <col min="12806" max="12806" width="14.5703125" style="220" customWidth="1"/>
    <col min="12807" max="12807" width="13" style="220" customWidth="1"/>
    <col min="12808" max="12808" width="12" style="220" bestFit="1" customWidth="1"/>
    <col min="12809" max="12809" width="13.5703125" style="220" customWidth="1"/>
    <col min="12810" max="13056" width="9.140625" style="220"/>
    <col min="13057" max="13057" width="5.85546875" style="220" customWidth="1"/>
    <col min="13058" max="13058" width="46.28515625" style="220" customWidth="1"/>
    <col min="13059" max="13059" width="6.28515625" style="220" customWidth="1"/>
    <col min="13060" max="13060" width="14.42578125" style="220" customWidth="1"/>
    <col min="13061" max="13061" width="15.85546875" style="220" customWidth="1"/>
    <col min="13062" max="13062" width="14.5703125" style="220" customWidth="1"/>
    <col min="13063" max="13063" width="13" style="220" customWidth="1"/>
    <col min="13064" max="13064" width="12" style="220" bestFit="1" customWidth="1"/>
    <col min="13065" max="13065" width="13.5703125" style="220" customWidth="1"/>
    <col min="13066" max="13312" width="9.140625" style="220"/>
    <col min="13313" max="13313" width="5.85546875" style="220" customWidth="1"/>
    <col min="13314" max="13314" width="46.28515625" style="220" customWidth="1"/>
    <col min="13315" max="13315" width="6.28515625" style="220" customWidth="1"/>
    <col min="13316" max="13316" width="14.42578125" style="220" customWidth="1"/>
    <col min="13317" max="13317" width="15.85546875" style="220" customWidth="1"/>
    <col min="13318" max="13318" width="14.5703125" style="220" customWidth="1"/>
    <col min="13319" max="13319" width="13" style="220" customWidth="1"/>
    <col min="13320" max="13320" width="12" style="220" bestFit="1" customWidth="1"/>
    <col min="13321" max="13321" width="13.5703125" style="220" customWidth="1"/>
    <col min="13322" max="13568" width="9.140625" style="220"/>
    <col min="13569" max="13569" width="5.85546875" style="220" customWidth="1"/>
    <col min="13570" max="13570" width="46.28515625" style="220" customWidth="1"/>
    <col min="13571" max="13571" width="6.28515625" style="220" customWidth="1"/>
    <col min="13572" max="13572" width="14.42578125" style="220" customWidth="1"/>
    <col min="13573" max="13573" width="15.85546875" style="220" customWidth="1"/>
    <col min="13574" max="13574" width="14.5703125" style="220" customWidth="1"/>
    <col min="13575" max="13575" width="13" style="220" customWidth="1"/>
    <col min="13576" max="13576" width="12" style="220" bestFit="1" customWidth="1"/>
    <col min="13577" max="13577" width="13.5703125" style="220" customWidth="1"/>
    <col min="13578" max="13824" width="9.140625" style="220"/>
    <col min="13825" max="13825" width="5.85546875" style="220" customWidth="1"/>
    <col min="13826" max="13826" width="46.28515625" style="220" customWidth="1"/>
    <col min="13827" max="13827" width="6.28515625" style="220" customWidth="1"/>
    <col min="13828" max="13828" width="14.42578125" style="220" customWidth="1"/>
    <col min="13829" max="13829" width="15.85546875" style="220" customWidth="1"/>
    <col min="13830" max="13830" width="14.5703125" style="220" customWidth="1"/>
    <col min="13831" max="13831" width="13" style="220" customWidth="1"/>
    <col min="13832" max="13832" width="12" style="220" bestFit="1" customWidth="1"/>
    <col min="13833" max="13833" width="13.5703125" style="220" customWidth="1"/>
    <col min="13834" max="14080" width="9.140625" style="220"/>
    <col min="14081" max="14081" width="5.85546875" style="220" customWidth="1"/>
    <col min="14082" max="14082" width="46.28515625" style="220" customWidth="1"/>
    <col min="14083" max="14083" width="6.28515625" style="220" customWidth="1"/>
    <col min="14084" max="14084" width="14.42578125" style="220" customWidth="1"/>
    <col min="14085" max="14085" width="15.85546875" style="220" customWidth="1"/>
    <col min="14086" max="14086" width="14.5703125" style="220" customWidth="1"/>
    <col min="14087" max="14087" width="13" style="220" customWidth="1"/>
    <col min="14088" max="14088" width="12" style="220" bestFit="1" customWidth="1"/>
    <col min="14089" max="14089" width="13.5703125" style="220" customWidth="1"/>
    <col min="14090" max="14336" width="9.140625" style="220"/>
    <col min="14337" max="14337" width="5.85546875" style="220" customWidth="1"/>
    <col min="14338" max="14338" width="46.28515625" style="220" customWidth="1"/>
    <col min="14339" max="14339" width="6.28515625" style="220" customWidth="1"/>
    <col min="14340" max="14340" width="14.42578125" style="220" customWidth="1"/>
    <col min="14341" max="14341" width="15.85546875" style="220" customWidth="1"/>
    <col min="14342" max="14342" width="14.5703125" style="220" customWidth="1"/>
    <col min="14343" max="14343" width="13" style="220" customWidth="1"/>
    <col min="14344" max="14344" width="12" style="220" bestFit="1" customWidth="1"/>
    <col min="14345" max="14345" width="13.5703125" style="220" customWidth="1"/>
    <col min="14346" max="14592" width="9.140625" style="220"/>
    <col min="14593" max="14593" width="5.85546875" style="220" customWidth="1"/>
    <col min="14594" max="14594" width="46.28515625" style="220" customWidth="1"/>
    <col min="14595" max="14595" width="6.28515625" style="220" customWidth="1"/>
    <col min="14596" max="14596" width="14.42578125" style="220" customWidth="1"/>
    <col min="14597" max="14597" width="15.85546875" style="220" customWidth="1"/>
    <col min="14598" max="14598" width="14.5703125" style="220" customWidth="1"/>
    <col min="14599" max="14599" width="13" style="220" customWidth="1"/>
    <col min="14600" max="14600" width="12" style="220" bestFit="1" customWidth="1"/>
    <col min="14601" max="14601" width="13.5703125" style="220" customWidth="1"/>
    <col min="14602" max="14848" width="9.140625" style="220"/>
    <col min="14849" max="14849" width="5.85546875" style="220" customWidth="1"/>
    <col min="14850" max="14850" width="46.28515625" style="220" customWidth="1"/>
    <col min="14851" max="14851" width="6.28515625" style="220" customWidth="1"/>
    <col min="14852" max="14852" width="14.42578125" style="220" customWidth="1"/>
    <col min="14853" max="14853" width="15.85546875" style="220" customWidth="1"/>
    <col min="14854" max="14854" width="14.5703125" style="220" customWidth="1"/>
    <col min="14855" max="14855" width="13" style="220" customWidth="1"/>
    <col min="14856" max="14856" width="12" style="220" bestFit="1" customWidth="1"/>
    <col min="14857" max="14857" width="13.5703125" style="220" customWidth="1"/>
    <col min="14858" max="15104" width="9.140625" style="220"/>
    <col min="15105" max="15105" width="5.85546875" style="220" customWidth="1"/>
    <col min="15106" max="15106" width="46.28515625" style="220" customWidth="1"/>
    <col min="15107" max="15107" width="6.28515625" style="220" customWidth="1"/>
    <col min="15108" max="15108" width="14.42578125" style="220" customWidth="1"/>
    <col min="15109" max="15109" width="15.85546875" style="220" customWidth="1"/>
    <col min="15110" max="15110" width="14.5703125" style="220" customWidth="1"/>
    <col min="15111" max="15111" width="13" style="220" customWidth="1"/>
    <col min="15112" max="15112" width="12" style="220" bestFit="1" customWidth="1"/>
    <col min="15113" max="15113" width="13.5703125" style="220" customWidth="1"/>
    <col min="15114" max="15360" width="9.140625" style="220"/>
    <col min="15361" max="15361" width="5.85546875" style="220" customWidth="1"/>
    <col min="15362" max="15362" width="46.28515625" style="220" customWidth="1"/>
    <col min="15363" max="15363" width="6.28515625" style="220" customWidth="1"/>
    <col min="15364" max="15364" width="14.42578125" style="220" customWidth="1"/>
    <col min="15365" max="15365" width="15.85546875" style="220" customWidth="1"/>
    <col min="15366" max="15366" width="14.5703125" style="220" customWidth="1"/>
    <col min="15367" max="15367" width="13" style="220" customWidth="1"/>
    <col min="15368" max="15368" width="12" style="220" bestFit="1" customWidth="1"/>
    <col min="15369" max="15369" width="13.5703125" style="220" customWidth="1"/>
    <col min="15370" max="15616" width="9.140625" style="220"/>
    <col min="15617" max="15617" width="5.85546875" style="220" customWidth="1"/>
    <col min="15618" max="15618" width="46.28515625" style="220" customWidth="1"/>
    <col min="15619" max="15619" width="6.28515625" style="220" customWidth="1"/>
    <col min="15620" max="15620" width="14.42578125" style="220" customWidth="1"/>
    <col min="15621" max="15621" width="15.85546875" style="220" customWidth="1"/>
    <col min="15622" max="15622" width="14.5703125" style="220" customWidth="1"/>
    <col min="15623" max="15623" width="13" style="220" customWidth="1"/>
    <col min="15624" max="15624" width="12" style="220" bestFit="1" customWidth="1"/>
    <col min="15625" max="15625" width="13.5703125" style="220" customWidth="1"/>
    <col min="15626" max="15872" width="9.140625" style="220"/>
    <col min="15873" max="15873" width="5.85546875" style="220" customWidth="1"/>
    <col min="15874" max="15874" width="46.28515625" style="220" customWidth="1"/>
    <col min="15875" max="15875" width="6.28515625" style="220" customWidth="1"/>
    <col min="15876" max="15876" width="14.42578125" style="220" customWidth="1"/>
    <col min="15877" max="15877" width="15.85546875" style="220" customWidth="1"/>
    <col min="15878" max="15878" width="14.5703125" style="220" customWidth="1"/>
    <col min="15879" max="15879" width="13" style="220" customWidth="1"/>
    <col min="15880" max="15880" width="12" style="220" bestFit="1" customWidth="1"/>
    <col min="15881" max="15881" width="13.5703125" style="220" customWidth="1"/>
    <col min="15882" max="16128" width="9.140625" style="220"/>
    <col min="16129" max="16129" width="5.85546875" style="220" customWidth="1"/>
    <col min="16130" max="16130" width="46.28515625" style="220" customWidth="1"/>
    <col min="16131" max="16131" width="6.28515625" style="220" customWidth="1"/>
    <col min="16132" max="16132" width="14.42578125" style="220" customWidth="1"/>
    <col min="16133" max="16133" width="15.85546875" style="220" customWidth="1"/>
    <col min="16134" max="16134" width="14.5703125" style="220" customWidth="1"/>
    <col min="16135" max="16135" width="13" style="220" customWidth="1"/>
    <col min="16136" max="16136" width="12" style="220" bestFit="1" customWidth="1"/>
    <col min="16137" max="16137" width="13.5703125" style="220" customWidth="1"/>
    <col min="16138" max="16384" width="9.140625" style="220"/>
  </cols>
  <sheetData>
    <row r="1" spans="1:9" s="6" customFormat="1" ht="18" customHeight="1">
      <c r="A1" s="627" t="s">
        <v>389</v>
      </c>
      <c r="B1" s="627"/>
      <c r="C1" s="627"/>
      <c r="D1" s="627"/>
      <c r="E1" s="627"/>
      <c r="F1" s="627"/>
    </row>
    <row r="2" spans="1:9" s="1" customFormat="1" ht="31.5" customHeight="1">
      <c r="A2" s="628" t="s">
        <v>390</v>
      </c>
      <c r="B2" s="628"/>
      <c r="C2" s="628"/>
      <c r="D2" s="628"/>
      <c r="E2" s="628"/>
      <c r="F2" s="628"/>
    </row>
    <row r="3" spans="1:9" s="1" customFormat="1" ht="11.25" customHeight="1">
      <c r="A3" s="2" t="s">
        <v>391</v>
      </c>
      <c r="B3" s="2"/>
      <c r="C3" s="2"/>
    </row>
    <row r="4" spans="1:9" s="1" customFormat="1" ht="14.25" thickBot="1">
      <c r="C4" s="162"/>
      <c r="E4" s="163" t="s">
        <v>176</v>
      </c>
      <c r="F4" s="164"/>
    </row>
    <row r="5" spans="1:9" s="1" customFormat="1" ht="30" customHeight="1" thickBot="1">
      <c r="A5" s="615" t="s">
        <v>177</v>
      </c>
      <c r="B5" s="165" t="s">
        <v>392</v>
      </c>
      <c r="C5" s="166"/>
      <c r="D5" s="629" t="s">
        <v>6</v>
      </c>
      <c r="E5" s="631" t="s">
        <v>7</v>
      </c>
      <c r="F5" s="632"/>
    </row>
    <row r="6" spans="1:9" s="1" customFormat="1" ht="33" customHeight="1" thickBot="1">
      <c r="A6" s="616"/>
      <c r="B6" s="167" t="s">
        <v>393</v>
      </c>
      <c r="C6" s="168" t="s">
        <v>394</v>
      </c>
      <c r="D6" s="630"/>
      <c r="E6" s="169" t="s">
        <v>8</v>
      </c>
      <c r="F6" s="169" t="s">
        <v>9</v>
      </c>
    </row>
    <row r="7" spans="1:9" s="1" customFormat="1" ht="14.25" thickBot="1">
      <c r="A7" s="170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</row>
    <row r="8" spans="1:9" s="1" customFormat="1" ht="31.5" customHeight="1" thickBot="1">
      <c r="A8" s="171">
        <v>4000</v>
      </c>
      <c r="B8" s="172" t="s">
        <v>395</v>
      </c>
      <c r="C8" s="173"/>
      <c r="D8" s="588">
        <f>E8+F8-[2]ekamut!F124</f>
        <v>1875422.1489999997</v>
      </c>
      <c r="E8" s="589">
        <f>E10</f>
        <v>1043963.2999999999</v>
      </c>
      <c r="F8" s="176">
        <f>F10+F171+F206</f>
        <v>931458.84899999993</v>
      </c>
      <c r="G8" s="177"/>
      <c r="H8" s="178"/>
      <c r="I8" s="178"/>
    </row>
    <row r="9" spans="1:9" s="1" customFormat="1" ht="14.25" thickBot="1">
      <c r="A9" s="171"/>
      <c r="B9" s="179" t="s">
        <v>396</v>
      </c>
      <c r="C9" s="173"/>
      <c r="D9" s="588"/>
      <c r="E9" s="589"/>
      <c r="F9" s="180"/>
    </row>
    <row r="10" spans="1:9" s="1" customFormat="1" ht="47.25" customHeight="1" thickBot="1">
      <c r="A10" s="181">
        <v>4050</v>
      </c>
      <c r="B10" s="182" t="s">
        <v>397</v>
      </c>
      <c r="C10" s="183" t="s">
        <v>398</v>
      </c>
      <c r="D10" s="590">
        <f>E10+F10-[2]ekamut!F124</f>
        <v>943963.29999999993</v>
      </c>
      <c r="E10" s="591">
        <f>E12+E25+E68+E83+E93+E127+E142</f>
        <v>1043963.2999999999</v>
      </c>
      <c r="F10" s="186"/>
      <c r="G10" s="177"/>
      <c r="H10" s="177"/>
      <c r="I10" s="178"/>
    </row>
    <row r="11" spans="1:9" s="1" customFormat="1" ht="14.25" thickBot="1">
      <c r="A11" s="187"/>
      <c r="B11" s="188" t="s">
        <v>396</v>
      </c>
      <c r="C11" s="189"/>
      <c r="D11" s="592"/>
      <c r="E11" s="592"/>
      <c r="F11" s="186"/>
    </row>
    <row r="12" spans="1:9" s="1" customFormat="1" ht="30.75" customHeight="1" thickBot="1">
      <c r="A12" s="191">
        <v>4100</v>
      </c>
      <c r="B12" s="192" t="s">
        <v>399</v>
      </c>
      <c r="C12" s="193" t="s">
        <v>398</v>
      </c>
      <c r="D12" s="194">
        <f>E12</f>
        <v>205816.5</v>
      </c>
      <c r="E12" s="194">
        <f>E14+E19+E22</f>
        <v>205816.5</v>
      </c>
      <c r="F12" s="195" t="s">
        <v>191</v>
      </c>
    </row>
    <row r="13" spans="1:9" s="1" customFormat="1" ht="13.5">
      <c r="A13" s="104"/>
      <c r="B13" s="196" t="s">
        <v>396</v>
      </c>
      <c r="C13" s="197"/>
      <c r="D13" s="198"/>
      <c r="E13" s="198"/>
      <c r="F13" s="199"/>
    </row>
    <row r="14" spans="1:9" s="1" customFormat="1" ht="27">
      <c r="A14" s="127">
        <v>4110</v>
      </c>
      <c r="B14" s="200" t="s">
        <v>400</v>
      </c>
      <c r="C14" s="201" t="s">
        <v>398</v>
      </c>
      <c r="D14" s="124">
        <f>E14</f>
        <v>205816.5</v>
      </c>
      <c r="E14" s="124">
        <f>E16+E17+E18</f>
        <v>205816.5</v>
      </c>
      <c r="F14" s="202" t="s">
        <v>191</v>
      </c>
    </row>
    <row r="15" spans="1:9" s="1" customFormat="1" ht="14.25">
      <c r="A15" s="127"/>
      <c r="B15" s="203" t="s">
        <v>197</v>
      </c>
      <c r="C15" s="201"/>
      <c r="D15" s="124"/>
      <c r="E15" s="124"/>
      <c r="F15" s="202"/>
    </row>
    <row r="16" spans="1:9" s="1" customFormat="1" ht="13.5" customHeight="1">
      <c r="A16" s="127">
        <v>4111</v>
      </c>
      <c r="B16" s="204" t="s">
        <v>401</v>
      </c>
      <c r="C16" s="205" t="s">
        <v>402</v>
      </c>
      <c r="D16" s="124">
        <f>E16</f>
        <v>187816.5</v>
      </c>
      <c r="E16" s="124">
        <f>[2]aparat!F34+'[2]zags '!F34+'[2]վեկտոր պլյուս'!F34+[2]turq!F34+[2]gjuxatntes!F35+'[2]chanap transp'!F34+'[2]transp nax'!F34+'[2]ajl nax'!F34+'[2]tntes harab'!F36+[2]axb!F34+'[2]srgaka mig'!F34+'[2]bnak shin'!F34+[2]lusav!F34+'[2]hangst sport'!F34+'[2]mshak palat'!F34+'[2]mshak kazm'!F34+[2]herutahax!F34+[2]texekat!F34+'[2]yndameny mankap.'!F34+[2]gisherotik!F34+'[2]soc ogn'!F34+'[2]nvir. b`h'!F34+'[2]pah fond '!F34+'[2]yndam arvest erash'!F34</f>
        <v>187816.5</v>
      </c>
      <c r="F16" s="202" t="s">
        <v>191</v>
      </c>
    </row>
    <row r="17" spans="1:6" s="1" customFormat="1" ht="30" customHeight="1" thickBot="1">
      <c r="A17" s="127">
        <v>4112</v>
      </c>
      <c r="B17" s="204" t="s">
        <v>403</v>
      </c>
      <c r="C17" s="205" t="s">
        <v>404</v>
      </c>
      <c r="D17" s="124">
        <f>E17</f>
        <v>18000</v>
      </c>
      <c r="E17" s="124">
        <f>[2]aparat!F35+'[2]zags '!F35+'[2]վեկտոր պլյուս'!F35+[2]turq!F35+[2]gjuxatntes!F36+'[2]chanap transp'!F35+'[2]transp nax'!F35+'[2]ajl nax'!F35+'[2]tntes harab'!F37+[2]axb!F35+'[2]srgaka mig'!F35+'[2]bnak shin'!F35+[2]lusav!F35+'[2]hangst sport'!F35+'[2]kent grad'!F35+'[2]mshak palat'!F35+'[2]mshak kazm'!F35+[2]herutahax!F35+[2]texekat!F35+'[2]yndameny mankap.'!F35+[2]gisherotik!F35+[2]marzadp!F35+'[2]soc ogn'!F35+'[2]nvir. b`h'!F35+'[2]pah fond '!F35+'[2]yndam arvest erash'!F35</f>
        <v>18000</v>
      </c>
      <c r="F17" s="202" t="s">
        <v>191</v>
      </c>
    </row>
    <row r="18" spans="1:6" s="1" customFormat="1" ht="45.75" hidden="1" customHeight="1">
      <c r="A18" s="127">
        <v>4114</v>
      </c>
      <c r="B18" s="204" t="s">
        <v>405</v>
      </c>
      <c r="C18" s="205" t="s">
        <v>406</v>
      </c>
      <c r="D18" s="113">
        <f>E18</f>
        <v>0</v>
      </c>
      <c r="E18" s="113">
        <f>[2]aparat!F38+'[2]zags '!F38+'[2]վեկտոր պլյուս'!F38+[2]turq!F38+[2]gjuxatntes!F39+'[2]chanap transp'!F38+'[2]transp nax'!F38+'[2]ajl nax'!F38+'[2]tntes harab'!F40+[2]axb!F38+'[2]srgaka mig'!F38+'[2]bnak shin'!F38+[2]lusav!F38+'[2]hangst sport'!F38+'[2]kent grad'!F38+'[2]mshak palat'!F38+'[2]mshak kazm'!F38+[2]herutahax!F38+[2]texekat!F38+'[2]yndameny mankap.'!F38+[2]gisherotik!F38+[2]marzadp!F38+'[2]soc ogn'!F38+'[2]nvir. b`h'!F38+'[2]pah fond '!F38+'[2]yndam arvest erash'!F38</f>
        <v>0</v>
      </c>
      <c r="F18" s="202" t="s">
        <v>191</v>
      </c>
    </row>
    <row r="19" spans="1:6" s="1" customFormat="1" ht="45.75" hidden="1" customHeight="1">
      <c r="A19" s="127">
        <v>4120</v>
      </c>
      <c r="B19" s="206" t="s">
        <v>407</v>
      </c>
      <c r="C19" s="201" t="s">
        <v>398</v>
      </c>
      <c r="D19" s="207"/>
      <c r="E19" s="113">
        <f>E21</f>
        <v>0</v>
      </c>
      <c r="F19" s="202" t="s">
        <v>191</v>
      </c>
    </row>
    <row r="20" spans="1:6" s="1" customFormat="1" ht="45.75" hidden="1" customHeight="1">
      <c r="A20" s="127"/>
      <c r="B20" s="203" t="s">
        <v>197</v>
      </c>
      <c r="C20" s="201"/>
      <c r="D20" s="113"/>
      <c r="E20" s="113"/>
      <c r="F20" s="202"/>
    </row>
    <row r="21" spans="1:6" s="1" customFormat="1" ht="45.75" hidden="1" customHeight="1">
      <c r="A21" s="127">
        <v>4121</v>
      </c>
      <c r="B21" s="204" t="s">
        <v>408</v>
      </c>
      <c r="C21" s="205" t="s">
        <v>409</v>
      </c>
      <c r="D21" s="113">
        <f>E21</f>
        <v>0</v>
      </c>
      <c r="E21" s="113">
        <f>[2]aparat!F39+'[2]zags '!F39+'[2]վեկտոր պլյուս'!F39+[2]turq!F39+[2]gjuxatntes!F40+'[2]chanap transp'!F39+'[2]transp nax'!F39+'[2]ajl nax'!F39+'[2]tntes harab'!F41+[2]axb!F39+'[2]srgaka mig'!F39+'[2]bnak shin'!F39+[2]lusav!F39+'[2]hangst sport'!F39+'[2]kent grad'!F39+'[2]mshak palat'!F39+'[2]mshak kazm'!F39+[2]herutahax!F39+[2]texekat!F39+'[2]yndameny mankap.'!F39+[2]gisherotik!F39+[2]marzadp!F39+'[2]soc ogn'!F39+'[2]nvir. b`h'!F39+'[2]pah fond '!F39+'[2]yndam arvest erash'!F39</f>
        <v>0</v>
      </c>
      <c r="F21" s="202" t="s">
        <v>191</v>
      </c>
    </row>
    <row r="22" spans="1:6" s="1" customFormat="1" ht="45.75" hidden="1" customHeight="1">
      <c r="A22" s="127">
        <v>4130</v>
      </c>
      <c r="B22" s="206" t="s">
        <v>410</v>
      </c>
      <c r="C22" s="201" t="s">
        <v>398</v>
      </c>
      <c r="D22" s="113"/>
      <c r="E22" s="113">
        <f>E24</f>
        <v>0</v>
      </c>
      <c r="F22" s="202" t="s">
        <v>191</v>
      </c>
    </row>
    <row r="23" spans="1:6" s="1" customFormat="1" ht="45.75" hidden="1" customHeight="1">
      <c r="A23" s="127"/>
      <c r="B23" s="203" t="s">
        <v>197</v>
      </c>
      <c r="C23" s="201"/>
      <c r="D23" s="113"/>
      <c r="E23" s="113"/>
      <c r="F23" s="202"/>
    </row>
    <row r="24" spans="1:6" s="1" customFormat="1" ht="45.75" hidden="1" customHeight="1" thickBot="1">
      <c r="A24" s="140">
        <v>4131</v>
      </c>
      <c r="B24" s="208" t="s">
        <v>411</v>
      </c>
      <c r="C24" s="209" t="s">
        <v>412</v>
      </c>
      <c r="D24" s="210">
        <f>E24</f>
        <v>0</v>
      </c>
      <c r="E24" s="113">
        <f>[2]aparat!F40+'[2]zags '!F40+'[2]վեկտոր պլյուս'!F40+[2]turq!F40+[2]gjuxatntes!F41+'[2]chanap transp'!F40+'[2]transp nax'!F40+'[2]ajl nax'!F40+'[2]tntes harab'!F42+[2]axb!F40+'[2]srgaka mig'!F40+'[2]bnak shin'!F40+[2]lusav!F40+'[2]hangst sport'!F40+'[2]kent grad'!F40+'[2]mshak palat'!F40+'[2]mshak kazm'!F40+[2]herutahax!F40+[2]texekat!F40+'[2]yndameny mankap.'!F40+[2]gisherotik!F40+[2]marzadp!F40+'[2]soc ogn'!F40+'[2]nvir. b`h'!F40+'[2]pah fond '!F40+'[2]yndam arvest erash'!F40</f>
        <v>0</v>
      </c>
      <c r="F24" s="211" t="s">
        <v>191</v>
      </c>
    </row>
    <row r="25" spans="1:6" s="1" customFormat="1" ht="45.75" customHeight="1" thickBot="1">
      <c r="A25" s="191">
        <v>4200</v>
      </c>
      <c r="B25" s="212" t="s">
        <v>413</v>
      </c>
      <c r="C25" s="193" t="s">
        <v>398</v>
      </c>
      <c r="D25" s="213">
        <f>E25</f>
        <v>89131.359999999986</v>
      </c>
      <c r="E25" s="213">
        <f>E27+E36+E41+E51+E54+E58</f>
        <v>89131.359999999986</v>
      </c>
      <c r="F25" s="195" t="s">
        <v>191</v>
      </c>
    </row>
    <row r="26" spans="1:6" s="1" customFormat="1" ht="13.5">
      <c r="A26" s="104"/>
      <c r="B26" s="196" t="s">
        <v>396</v>
      </c>
      <c r="C26" s="197"/>
      <c r="D26" s="214"/>
      <c r="E26" s="214"/>
      <c r="F26" s="215"/>
    </row>
    <row r="27" spans="1:6" s="1" customFormat="1" ht="39">
      <c r="A27" s="127">
        <v>4210</v>
      </c>
      <c r="B27" s="206" t="s">
        <v>414</v>
      </c>
      <c r="C27" s="201" t="s">
        <v>398</v>
      </c>
      <c r="D27" s="113">
        <f>E27</f>
        <v>24149.899999999998</v>
      </c>
      <c r="E27" s="113">
        <f>E29+E30+E31+E32+E33+E34+E35</f>
        <v>24149.899999999998</v>
      </c>
      <c r="F27" s="216" t="s">
        <v>191</v>
      </c>
    </row>
    <row r="28" spans="1:6" s="1" customFormat="1" ht="14.25">
      <c r="A28" s="127"/>
      <c r="B28" s="203" t="s">
        <v>197</v>
      </c>
      <c r="C28" s="201"/>
      <c r="D28" s="217"/>
      <c r="E28" s="217"/>
      <c r="F28" s="216"/>
    </row>
    <row r="29" spans="1:6" s="1" customFormat="1" ht="27">
      <c r="A29" s="127">
        <v>4211</v>
      </c>
      <c r="B29" s="204" t="s">
        <v>415</v>
      </c>
      <c r="C29" s="205" t="s">
        <v>416</v>
      </c>
      <c r="D29" s="124">
        <f>E29</f>
        <v>0</v>
      </c>
      <c r="E29" s="124">
        <f>[2]aparat!F43+'[2]zags '!F43+'[2]վեկտոր պլյուս'!F43+[2]turq!F43+[2]gjuxatntes!F44+'[2]chanap transp'!F43+'[2]transp nax'!F43+'[2]ajl nax'!F43+'[2]tntes harab'!F45+[2]axb!F43+'[2]srgaka mig'!F43+'[2]bnak shin'!F43+[2]lusav!F43+'[2]hangst sport'!F43+'[2]kent grad'!F43+'[2]mshak palat'!F43+'[2]mshak kazm'!F43+[2]herutahax!F43+[2]texekat!F43+'[2]yndameny mankap.'!F43+[2]gisherotik!F43+[2]marzadp!F43+'[2]soc ogn'!F43+'[2]nvir. b`h'!F43+'[2]pah fond '!F43+'[2]yndam arvest erash'!F43</f>
        <v>0</v>
      </c>
      <c r="F29" s="216" t="s">
        <v>191</v>
      </c>
    </row>
    <row r="30" spans="1:6" s="1" customFormat="1" ht="14.25">
      <c r="A30" s="127">
        <v>4212</v>
      </c>
      <c r="B30" s="206" t="s">
        <v>417</v>
      </c>
      <c r="C30" s="205" t="s">
        <v>418</v>
      </c>
      <c r="D30" s="113">
        <f t="shared" ref="D30:D35" si="0">E30</f>
        <v>18480</v>
      </c>
      <c r="E30" s="113">
        <f>[2]aparat!F44+'[2]zags '!F44+'[2]վեկտոր պլյուս'!F44+[2]turq!F44+[2]gjuxatntes!F45+'[2]chanap transp'!F44+'[2]transp nax'!F44+'[2]ajl nax'!F44+'[2]tntes harab'!F46+[2]axb!F44+'[2]srgaka mig'!F44+'[2]bnak shin'!F44+[2]lusav!F44+'[2]hangst sport'!F44+'[2]mshak palat'!F44+'[2]mshak kazm'!F44+[2]herutahax!F44+[2]texekat!F44+'[2]yndameny mankap.'!F44+[2]gisherotik!F44+'[2]soc ogn'!F44+'[2]nvir. b`h'!F44+'[2]pah fond '!F44+'[2]yndam arvest erash'!F44</f>
        <v>18480</v>
      </c>
      <c r="F30" s="216" t="s">
        <v>191</v>
      </c>
    </row>
    <row r="31" spans="1:6" s="1" customFormat="1" ht="14.25">
      <c r="A31" s="127">
        <v>4213</v>
      </c>
      <c r="B31" s="204" t="s">
        <v>419</v>
      </c>
      <c r="C31" s="205" t="s">
        <v>420</v>
      </c>
      <c r="D31" s="124">
        <f t="shared" si="0"/>
        <v>1657.3</v>
      </c>
      <c r="E31" s="124">
        <f>[2]aparat!F45+'[2]zags '!F45+'[2]վեկտոր պլյուս'!F45+[2]turq!F45+[2]gjuxatntes!F46+'[2]chanap transp'!F45+'[2]transp nax'!F45+'[2]ajl nax'!F45+'[2]tntes harab'!F47+[2]axb!F45+'[2]srgaka mig'!F45+'[2]bnak shin'!F45+[2]lusav!F45+'[2]hangst sport'!F45+'[2]mshak palat'!F45+'[2]mshak kazm'!F45+[2]herutahax!F45+[2]texekat!F45+'[2]yndameny mankap.'!F45+[2]gisherotik!F45+'[2]soc ogn'!F45+'[2]nvir. b`h'!F45+'[2]pah fond '!F45+'[2]yndam arvest erash'!F45</f>
        <v>1657.3</v>
      </c>
      <c r="F31" s="216" t="s">
        <v>191</v>
      </c>
    </row>
    <row r="32" spans="1:6" s="1" customFormat="1" ht="14.25">
      <c r="A32" s="127">
        <v>4214</v>
      </c>
      <c r="B32" s="204" t="s">
        <v>421</v>
      </c>
      <c r="C32" s="205" t="s">
        <v>422</v>
      </c>
      <c r="D32" s="113">
        <f t="shared" si="0"/>
        <v>3512.6</v>
      </c>
      <c r="E32" s="113">
        <f>[2]aparat!F46+'[2]zags '!F46+'[2]վեկտոր պլյուս'!F46+[2]turq!F46+[2]gjuxatntes!F47+'[2]chanap transp'!F46+'[2]transp nax'!F46+'[2]ajl nax'!F46+'[2]tntes harab'!F48+[2]axb!F46+'[2]srgaka mig'!F46+'[2]bnak shin'!F46+[2]lusav!F46+'[2]hangst sport'!F46+'[2]mshak palat'!F46+'[2]mshak kazm'!F46+[2]herutahax!F46+[2]texekat!F46+'[2]yndameny mankap.'!F46+[2]gisherotik!F46+'[2]soc ogn'!F46+'[2]nvir. b`h'!F46+'[2]pah fond '!F46+'[2]yndam arvest erash'!F46</f>
        <v>3512.6</v>
      </c>
      <c r="F32" s="216" t="s">
        <v>191</v>
      </c>
    </row>
    <row r="33" spans="1:6" s="1" customFormat="1" ht="13.5" customHeight="1">
      <c r="A33" s="127">
        <v>4215</v>
      </c>
      <c r="B33" s="204" t="s">
        <v>423</v>
      </c>
      <c r="C33" s="205" t="s">
        <v>424</v>
      </c>
      <c r="D33" s="124">
        <f t="shared" si="0"/>
        <v>500</v>
      </c>
      <c r="E33" s="124">
        <f>[2]aparat!F47+'[2]zags '!F47+'[2]վեկտոր պլյուս'!F47+[2]turq!F47+[2]gjuxatntes!F48+'[2]chanap transp'!F47+'[2]transp nax'!F47+'[2]ajl nax'!F47+'[2]tntes harab'!F49+[2]axb!F47+'[2]srgaka mig'!F47+'[2]bnak shin'!F47+[2]lusav!F47+'[2]hangst sport'!F47+'[2]mshak palat'!F47+'[2]mshak kazm'!F47+[2]herutahax!F47+[2]texekat!F47+'[2]yndameny mankap.'!F47+[2]gisherotik!F47+'[2]soc ogn'!F47+'[2]nvir. b`h'!F47+'[2]pah fond '!F47+'[2]yndam arvest erash'!F47</f>
        <v>500</v>
      </c>
      <c r="F33" s="216" t="s">
        <v>191</v>
      </c>
    </row>
    <row r="34" spans="1:6" s="1" customFormat="1" ht="17.25" customHeight="1">
      <c r="A34" s="127">
        <v>4216</v>
      </c>
      <c r="B34" s="204" t="s">
        <v>425</v>
      </c>
      <c r="C34" s="205" t="s">
        <v>426</v>
      </c>
      <c r="D34" s="124">
        <f t="shared" si="0"/>
        <v>0</v>
      </c>
      <c r="E34" s="124">
        <f>[2]aparat!F48+'[2]zags '!F48+'[2]վեկտոր պլյուս'!F48+[2]turq!F48+[2]gjuxatntes!F49+'[2]chanap transp'!F48+'[2]transp nax'!F48+'[2]ajl nax'!F48+'[2]tntes harab'!F50+[2]axb!F48+'[2]srgaka mig'!F48+'[2]bnak shin'!F48+[2]lusav!F48+'[2]hangst sport'!F48+'[2]kent grad'!F48+'[2]mshak palat'!F48+'[2]mshak kazm'!F48+[2]herutahax!F48+[2]texekat!F48+'[2]yndameny mankap.'!F48+[2]gisherotik!F48+[2]marzadp!F48+'[2]soc ogn'!F48+'[2]nvir. b`h'!F48+'[2]pah fond '!F48+'[2]yndam arvest erash'!F48</f>
        <v>0</v>
      </c>
      <c r="F34" s="216" t="s">
        <v>191</v>
      </c>
    </row>
    <row r="35" spans="1:6" s="1" customFormat="1" ht="14.25">
      <c r="A35" s="127">
        <v>4217</v>
      </c>
      <c r="B35" s="204" t="s">
        <v>427</v>
      </c>
      <c r="C35" s="205" t="s">
        <v>428</v>
      </c>
      <c r="D35" s="124">
        <f t="shared" si="0"/>
        <v>0</v>
      </c>
      <c r="E35" s="124">
        <f>[2]aparat!F49+'[2]zags '!F49+'[2]վեկտոր պլյուս'!F49+[2]turq!F49+[2]gjuxatntes!F50+'[2]chanap transp'!F49+'[2]transp nax'!F49+'[2]ajl nax'!F49+'[2]tntes harab'!F51+[2]axb!F49+'[2]srgaka mig'!F49+'[2]bnak shin'!F49+[2]lusav!F49+'[2]hangst sport'!F49+'[2]kent grad'!F49+'[2]mshak palat'!F49+'[2]mshak kazm'!F49+[2]herutahax!F49+[2]texekat!F49+'[2]yndameny mankap.'!F49+[2]gisherotik!F49+[2]marzadp!F49+'[2]soc ogn'!F49+'[2]nvir. b`h'!F49+'[2]pah fond '!F49+'[2]yndam arvest erash'!F49</f>
        <v>0</v>
      </c>
      <c r="F35" s="216" t="s">
        <v>191</v>
      </c>
    </row>
    <row r="36" spans="1:6" s="1" customFormat="1" ht="39.75">
      <c r="A36" s="127">
        <v>4220</v>
      </c>
      <c r="B36" s="206" t="s">
        <v>429</v>
      </c>
      <c r="C36" s="201" t="s">
        <v>398</v>
      </c>
      <c r="D36" s="124">
        <f>E36</f>
        <v>5000</v>
      </c>
      <c r="E36" s="124">
        <f>E38+E39+E40</f>
        <v>5000</v>
      </c>
      <c r="F36" s="216" t="s">
        <v>191</v>
      </c>
    </row>
    <row r="37" spans="1:6" s="1" customFormat="1" ht="14.25">
      <c r="A37" s="127"/>
      <c r="B37" s="203" t="s">
        <v>197</v>
      </c>
      <c r="C37" s="201"/>
      <c r="D37" s="124"/>
      <c r="E37" s="124"/>
      <c r="F37" s="216"/>
    </row>
    <row r="38" spans="1:6" s="1" customFormat="1" ht="14.25">
      <c r="A38" s="127">
        <v>4221</v>
      </c>
      <c r="B38" s="204" t="s">
        <v>430</v>
      </c>
      <c r="C38" s="218">
        <v>4221</v>
      </c>
      <c r="D38" s="219">
        <f>E38</f>
        <v>1500</v>
      </c>
      <c r="E38" s="124">
        <f>[2]aparat!F51+'[2]zags '!F51+'[2]վեկտոր պլյուս'!F51+[2]turq!F51+[2]gjuxatntes!F52+'[2]chanap transp'!F51+'[2]transp nax'!F51+'[2]ajl nax'!F51+'[2]tntes harab'!F53+[2]axb!F51+'[2]srgaka mig'!F51+'[2]bnak shin'!F51+[2]lusav!F51+'[2]hangst sport'!F51+'[2]mshak palat'!F51+'[2]mshak kazm'!F51+[2]herutahax!F51+[2]texekat!F51+'[2]yndameny mankap.'!F51+[2]gisherotik!F51+'[2]soc ogn'!F51+'[2]nvir. b`h'!F51+'[2]pah fond '!F51+'[2]yndam arvest erash'!F51</f>
        <v>1500</v>
      </c>
      <c r="F38" s="216" t="s">
        <v>191</v>
      </c>
    </row>
    <row r="39" spans="1:6" s="1" customFormat="1" ht="14.25">
      <c r="A39" s="127">
        <v>4222</v>
      </c>
      <c r="B39" s="204" t="s">
        <v>431</v>
      </c>
      <c r="C39" s="205" t="s">
        <v>432</v>
      </c>
      <c r="D39" s="219">
        <f>E39</f>
        <v>3500</v>
      </c>
      <c r="E39" s="124">
        <f>[2]aparat!F52+'[2]zags '!F52+'[2]վեկտոր պլյուս'!F52+[2]turq!F52+[2]gjuxatntes!F53+'[2]chanap transp'!F52+'[2]transp nax'!F52+'[2]ajl nax'!F52+'[2]tntes harab'!F54+[2]axb!F52+'[2]srgaka mig'!F52+'[2]bnak shin'!F52+[2]lusav!F52+'[2]hangst sport'!F52+'[2]mshak palat'!F52+'[2]mshak kazm'!F52+[2]herutahax!F52+[2]texekat!F52+'[2]yndameny mankap.'!F52+[2]gisherotik!F52+'[2]soc ogn'!F52+'[2]nvir. b`h'!F52+'[2]pah fond '!F52+'[2]yndam arvest erash'!F52</f>
        <v>3500</v>
      </c>
      <c r="F39" s="216" t="s">
        <v>191</v>
      </c>
    </row>
    <row r="40" spans="1:6" s="1" customFormat="1" ht="14.25">
      <c r="A40" s="127">
        <v>4223</v>
      </c>
      <c r="B40" s="204" t="s">
        <v>433</v>
      </c>
      <c r="C40" s="205" t="s">
        <v>434</v>
      </c>
      <c r="D40" s="219">
        <f>E40</f>
        <v>0</v>
      </c>
      <c r="E40" s="124">
        <f>[2]aparat!F53+'[2]zags '!F53+'[2]վեկտոր պլյուս'!F53+[2]turq!F53+[2]gjuxatntes!F54+'[2]chanap transp'!F53+'[2]transp nax'!F53+'[2]ajl nax'!F53+'[2]tntes harab'!F55+[2]axb!F53+'[2]srgaka mig'!F53+'[2]bnak shin'!F53+[2]lusav!F53+'[2]hangst sport'!F53+'[2]kent grad'!F53+'[2]mshak palat'!F53+'[2]mshak kazm'!F53+[2]herutahax!F53+[2]texekat!F53+'[2]yndameny mankap.'!F53+[2]gisherotik!F53+[2]marzadp!F53+'[2]soc ogn'!F53+'[2]nvir. b`h'!F53+'[2]pah fond '!F53+'[2]yndam arvest erash'!F53</f>
        <v>0</v>
      </c>
      <c r="F40" s="216" t="s">
        <v>191</v>
      </c>
    </row>
    <row r="41" spans="1:6" ht="52.5">
      <c r="A41" s="127">
        <v>4230</v>
      </c>
      <c r="B41" s="206" t="s">
        <v>435</v>
      </c>
      <c r="C41" s="201" t="s">
        <v>398</v>
      </c>
      <c r="D41" s="113">
        <f>E41</f>
        <v>34010</v>
      </c>
      <c r="E41" s="113">
        <f>E43+E44+E45+E46+E47+E48+E49+E50</f>
        <v>34010</v>
      </c>
      <c r="F41" s="216" t="s">
        <v>191</v>
      </c>
    </row>
    <row r="42" spans="1:6" ht="14.25">
      <c r="A42" s="127"/>
      <c r="B42" s="203" t="s">
        <v>197</v>
      </c>
      <c r="C42" s="201"/>
      <c r="D42" s="217"/>
      <c r="E42" s="217"/>
      <c r="F42" s="216"/>
    </row>
    <row r="43" spans="1:6" ht="14.25">
      <c r="A43" s="127">
        <v>4231</v>
      </c>
      <c r="B43" s="204" t="s">
        <v>436</v>
      </c>
      <c r="C43" s="205" t="s">
        <v>437</v>
      </c>
      <c r="D43" s="124">
        <f>E43</f>
        <v>0</v>
      </c>
      <c r="E43" s="124">
        <f>[2]aparat!F55+'[2]zags '!F55+'[2]վեկտոր պլյուս'!F55+[2]turq!F55+[2]gjuxatntes!F56+'[2]chanap transp'!F55+'[2]transp nax'!F55+'[2]ajl nax'!F55+'[2]tntes harab'!F57+[2]axb!F55+'[2]srgaka mig'!F55+'[2]bnak shin'!F55+[2]lusav!F55+'[2]hangst sport'!F55+'[2]kent grad'!F55+'[2]mshak palat'!F55+'[2]mshak kazm'!F55+[2]herutahax!F55+[2]texekat!F55+'[2]yndameny mankap.'!F55+[2]gisherotik!F55+[2]marzadp!F55+'[2]soc ogn'!F55+'[2]nvir. b`h'!F55+'[2]pah fond '!F55+'[2]yndam arvest erash'!F55</f>
        <v>0</v>
      </c>
      <c r="F43" s="216" t="s">
        <v>191</v>
      </c>
    </row>
    <row r="44" spans="1:6" ht="14.25">
      <c r="A44" s="127">
        <v>4232</v>
      </c>
      <c r="B44" s="204" t="s">
        <v>438</v>
      </c>
      <c r="C44" s="205" t="s">
        <v>439</v>
      </c>
      <c r="D44" s="124">
        <f t="shared" ref="D44:D50" si="1">E44</f>
        <v>5056</v>
      </c>
      <c r="E44" s="124">
        <f>[2]aparat!F56+'[2]zags '!F56+'[2]վեկտոր պլյուս'!F56+[2]turq!F56+[2]gjuxatntes!F57+'[2]chanap transp'!F56+'[2]transp nax'!F56+'[2]ajl nax'!F56+'[2]tntes harab'!F58+[2]axb!F56+'[2]srgaka mig'!F56+'[2]bnak shin'!F56+[2]lusav!F56+'[2]hangst sport'!F56+'[2]mshak palat'!F56+'[2]mshak kazm'!F56+[2]herutahax!F56+[2]texekat!F56+'[2]yndameny mankap.'!F56+[2]gisherotik!F56+'[2]soc ogn'!F56+'[2]nvir. b`h'!F56+'[2]pah fond '!F56+'[2]yndam arvest erash'!F56</f>
        <v>5056</v>
      </c>
      <c r="F44" s="216" t="s">
        <v>191</v>
      </c>
    </row>
    <row r="45" spans="1:6" ht="27">
      <c r="A45" s="127">
        <v>4233</v>
      </c>
      <c r="B45" s="204" t="s">
        <v>440</v>
      </c>
      <c r="C45" s="205" t="s">
        <v>441</v>
      </c>
      <c r="D45" s="124">
        <f t="shared" si="1"/>
        <v>1500</v>
      </c>
      <c r="E45" s="124">
        <f>[2]aparat!F57+'[2]zags '!F57+'[2]վեկտոր պլյուս'!F57+[2]turq!F57+[2]gjuxatntes!F58+'[2]chanap transp'!F57+'[2]transp nax'!F57+'[2]ajl nax'!F57+'[2]tntes harab'!F59+[2]axb!F57+'[2]srgaka mig'!F57+'[2]bnak shin'!F57+[2]lusav!F57+'[2]hangst sport'!F57+'[2]kent grad'!F57+'[2]mshak palat'!F57+'[2]mshak kazm'!F57+[2]herutahax!F57+[2]texekat!F57+'[2]yndameny mankap.'!F57+[2]gisherotik!F57+[2]marzadp!F57+'[2]soc ogn'!F57+'[2]nvir. b`h'!F57+'[2]pah fond '!F57+'[2]yndam arvest erash'!F57</f>
        <v>1500</v>
      </c>
      <c r="F45" s="216" t="s">
        <v>191</v>
      </c>
    </row>
    <row r="46" spans="1:6" ht="14.25">
      <c r="A46" s="127">
        <v>4234</v>
      </c>
      <c r="B46" s="204" t="s">
        <v>442</v>
      </c>
      <c r="C46" s="205" t="s">
        <v>443</v>
      </c>
      <c r="D46" s="124">
        <f t="shared" si="1"/>
        <v>2100</v>
      </c>
      <c r="E46" s="124">
        <f>[2]aparat!F58+'[2]zags '!F58+'[2]վեկտոր պլյուս'!F58+[2]turq!F58+[2]gjuxatntes!F59+'[2]chanap transp'!F58+'[2]transp nax'!F58+'[2]ajl nax'!F58+'[2]tntes harab'!F60+[2]axb!F58+'[2]srgaka mig'!F58+'[2]bnak shin'!F58+[2]lusav!F58+'[2]hangst sport'!F58+'[2]mshak palat'!F58+'[2]mshak kazm'!F58+[2]herutahax!F58+[2]texekat!F58+'[2]yndameny mankap.'!F58+[2]gisherotik!F58+'[2]soc ogn'!F58+'[2]nvir. b`h'!F58+'[2]pah fond '!F58+'[2]yndam arvest erash'!F58</f>
        <v>2100</v>
      </c>
      <c r="F46" s="216" t="s">
        <v>191</v>
      </c>
    </row>
    <row r="47" spans="1:6" ht="14.25">
      <c r="A47" s="127">
        <v>4235</v>
      </c>
      <c r="B47" s="221" t="s">
        <v>444</v>
      </c>
      <c r="C47" s="87">
        <v>4235</v>
      </c>
      <c r="D47" s="124">
        <f t="shared" si="1"/>
        <v>4000</v>
      </c>
      <c r="E47" s="124">
        <f>[2]aparat!F59+'[2]zags '!F59+'[2]վեկտոր պլյուս'!F59+[2]turq!F59+[2]gjuxatntes!F60+'[2]chanap transp'!F59+'[2]transp nax'!F59+'[2]ajl nax'!F59+'[2]tntes harab'!F61+[2]axb!F59+'[2]srgaka mig'!F59+'[2]bnak shin'!F59+[2]lusav!F59+'[2]hangst sport'!F59+'[2]kent grad'!F59+'[2]mshak palat'!F59+'[2]mshak kazm'!F59+[2]herutahax!F59+[2]texekat!F59+'[2]yndameny mankap.'!F59+[2]gisherotik!F59+[2]marzadp!F59+'[2]soc ogn'!F59+'[2]nvir. b`h'!F59+'[2]pah fond '!F59+'[2]yndam arvest erash'!F59</f>
        <v>4000</v>
      </c>
      <c r="F47" s="216" t="s">
        <v>191</v>
      </c>
    </row>
    <row r="48" spans="1:6" ht="14.25">
      <c r="A48" s="127">
        <v>4236</v>
      </c>
      <c r="B48" s="204" t="s">
        <v>445</v>
      </c>
      <c r="C48" s="205" t="s">
        <v>446</v>
      </c>
      <c r="D48" s="124">
        <f t="shared" si="1"/>
        <v>0</v>
      </c>
      <c r="E48" s="124">
        <f>[2]aparat!F60+'[2]zags '!F60+'[2]վեկտոր պլյուս'!F60+[2]turq!F60+[2]gjuxatntes!F61+'[2]chanap transp'!F60+'[2]transp nax'!F60+'[2]ajl nax'!F60+'[2]tntes harab'!F62+[2]axb!F60+'[2]srgaka mig'!F60+'[2]bnak shin'!F60+[2]lusav!F60+'[2]hangst sport'!F60+'[2]kent grad'!F60+'[2]mshak palat'!F60+'[2]mshak kazm'!F60+[2]herutahax!F60+[2]texekat!F60+'[2]yndameny mankap.'!F60+[2]gisherotik!F60+[2]marzadp!F60+'[2]soc ogn'!F60+'[2]nvir. b`h'!F60+'[2]pah fond '!F60+'[2]yndam arvest erash'!F60</f>
        <v>0</v>
      </c>
      <c r="F48" s="216" t="s">
        <v>191</v>
      </c>
    </row>
    <row r="49" spans="1:6" ht="14.25">
      <c r="A49" s="127">
        <v>4237</v>
      </c>
      <c r="B49" s="204" t="s">
        <v>447</v>
      </c>
      <c r="C49" s="205" t="s">
        <v>448</v>
      </c>
      <c r="D49" s="124">
        <f t="shared" si="1"/>
        <v>3000</v>
      </c>
      <c r="E49" s="124">
        <f>[2]aparat!F61+'[2]zags '!F61+'[2]վեկտոր պլյուս'!F61+[2]turq!F61+[2]gjuxatntes!F62+'[2]chanap transp'!F61+'[2]transp nax'!F61+'[2]ajl nax'!F61+'[2]tntes harab'!F63+[2]axb!F61+'[2]srgaka mig'!F61+'[2]bnak shin'!F61+[2]lusav!F61+'[2]hangst sport'!F61+'[2]mshak palat'!F61+'[2]mshak kazm'!F61+[2]herutahax!F61+[2]texekat!F61+'[2]yndameny mankap.'!F61+[2]gisherotik!F61+'[2]soc ogn'!F61+'[2]nvir. b`h'!F61+'[2]pah fond '!F61+'[2]yndam arvest erash'!F61</f>
        <v>3000</v>
      </c>
      <c r="F49" s="216" t="s">
        <v>191</v>
      </c>
    </row>
    <row r="50" spans="1:6" ht="14.25">
      <c r="A50" s="127">
        <v>4238</v>
      </c>
      <c r="B50" s="204" t="s">
        <v>449</v>
      </c>
      <c r="C50" s="205" t="s">
        <v>450</v>
      </c>
      <c r="D50" s="113">
        <f t="shared" si="1"/>
        <v>18354</v>
      </c>
      <c r="E50" s="113">
        <f>[2]aparat!F62+'[2]zags '!F62+'[2]վեկտոր պլյուս'!F62+[2]turq!F62+[2]gjuxatntes!F63+'[2]chanap transp'!F62+'[2]transp nax'!F62+'[2]ajl nax'!F62+'[2]tntes harab'!F64+[2]axb!F62+'[2]srgaka mig'!F62+'[2]bnak shin'!F62+[2]lusav!F62+'[2]hangst sport'!F62+'[2]mshak palat'!F62+'[2]mshak kazm'!F62+[2]herutahax!F62+[2]texekat!F62+'[2]yndameny mankap.'!F62+[2]gisherotik!F62+'[2]soc ogn'!F62+'[2]nvir. b`h'!F62+'[2]pah fond '!F62+'[2]yndam arvest erash'!F62+[2]lusav!F66</f>
        <v>18354</v>
      </c>
      <c r="F50" s="216" t="s">
        <v>191</v>
      </c>
    </row>
    <row r="51" spans="1:6" ht="27">
      <c r="A51" s="127">
        <v>4240</v>
      </c>
      <c r="B51" s="206" t="s">
        <v>451</v>
      </c>
      <c r="C51" s="201" t="s">
        <v>398</v>
      </c>
      <c r="D51" s="124">
        <f>E51</f>
        <v>9736</v>
      </c>
      <c r="E51" s="124">
        <f>E53</f>
        <v>9736</v>
      </c>
      <c r="F51" s="216" t="s">
        <v>191</v>
      </c>
    </row>
    <row r="52" spans="1:6" ht="14.25">
      <c r="A52" s="127"/>
      <c r="B52" s="203" t="s">
        <v>197</v>
      </c>
      <c r="C52" s="201"/>
      <c r="D52" s="124"/>
      <c r="E52" s="124"/>
      <c r="F52" s="216"/>
    </row>
    <row r="53" spans="1:6" ht="14.25">
      <c r="A53" s="127">
        <v>4241</v>
      </c>
      <c r="B53" s="204" t="s">
        <v>452</v>
      </c>
      <c r="C53" s="205" t="s">
        <v>453</v>
      </c>
      <c r="D53" s="124">
        <f>E53</f>
        <v>9736</v>
      </c>
      <c r="E53" s="124">
        <f>[2]aparat!F64+'[2]zags '!F64+'[2]վեկտոր պլյուս'!F64+[2]turq!F64+[2]gjuxatntes!F65+'[2]chanap transp'!F64+'[2]transp nax'!F64+'[2]ajl nax'!F64+'[2]tntes harab'!F66+[2]axb!F64+'[2]srgaka mig'!F64+'[2]bnak shin'!F64+[2]lusav!F64+'[2]hangst sport'!F64+'[2]mshak palat'!F64+'[2]mshak kazm'!F64+[2]herutahax!F64+[2]texekat!F64+'[2]yndameny mankap.'!F64+[2]gisherotik!F64+'[2]soc ogn'!F64+'[2]nvir. b`h'!F64+'[2]pah fond '!F64+'[2]yndam arvest erash'!F64+[2]jramatakararum!F64</f>
        <v>9736</v>
      </c>
      <c r="F53" s="216" t="s">
        <v>191</v>
      </c>
    </row>
    <row r="54" spans="1:6" ht="28.5" customHeight="1">
      <c r="A54" s="127">
        <v>4250</v>
      </c>
      <c r="B54" s="206" t="s">
        <v>454</v>
      </c>
      <c r="C54" s="201" t="s">
        <v>398</v>
      </c>
      <c r="D54" s="124">
        <f>E54</f>
        <v>2100</v>
      </c>
      <c r="E54" s="124">
        <f>E56+E57</f>
        <v>2100</v>
      </c>
      <c r="F54" s="216" t="s">
        <v>191</v>
      </c>
    </row>
    <row r="55" spans="1:6" ht="14.25">
      <c r="A55" s="127"/>
      <c r="B55" s="203" t="s">
        <v>197</v>
      </c>
      <c r="C55" s="201"/>
      <c r="D55" s="124"/>
      <c r="E55" s="124"/>
      <c r="F55" s="216"/>
    </row>
    <row r="56" spans="1:6" ht="27">
      <c r="A56" s="127">
        <v>4251</v>
      </c>
      <c r="B56" s="204" t="s">
        <v>455</v>
      </c>
      <c r="C56" s="205" t="s">
        <v>456</v>
      </c>
      <c r="D56" s="124">
        <f>E56</f>
        <v>0</v>
      </c>
      <c r="E56" s="124">
        <f>[2]aparat!F66+'[2]zags '!F66+'[2]վեկտոր պլյուս'!F66+[2]turq!F66+[2]gjuxatntes!F67+'[2]chanap transp'!F66+'[2]transp nax'!F66+'[2]ajl nax'!F66+'[2]tntes harab'!F68+[2]axb!F66+'[2]srgaka mig'!F66+'[2]bnak shin'!F66+'[2]hangst sport'!F66+'[2]mshak palat'!F66+'[2]mshak kazm'!F66+[2]herutahax!F66+[2]texekat!F66+'[2]yndameny mankap.'!F66+[2]gisherotik!F66+'[2]soc ogn'!F66+'[2]nvir. b`h'!F66+'[2]pah fond '!F66+'[2]yndam arvest erash'!F66</f>
        <v>0</v>
      </c>
      <c r="F56" s="216" t="s">
        <v>191</v>
      </c>
    </row>
    <row r="57" spans="1:6" ht="27">
      <c r="A57" s="127">
        <v>4252</v>
      </c>
      <c r="B57" s="204" t="s">
        <v>457</v>
      </c>
      <c r="C57" s="205" t="s">
        <v>458</v>
      </c>
      <c r="D57" s="124">
        <f>E57</f>
        <v>2100</v>
      </c>
      <c r="E57" s="124">
        <f>[2]aparat!F67+'[2]zags '!F67+'[2]վեկտոր պլյուս'!F67+[2]turq!F67+[2]gjuxatntes!F68+'[2]chanap transp'!F67+'[2]transp nax'!F67+'[2]ajl nax'!F67+'[2]tntes harab'!F69+[2]axb!F67+'[2]srgaka mig'!F67+'[2]bnak shin'!F67+[2]lusav!F67+'[2]hangst sport'!F67+'[2]mshak palat'!F67+'[2]mshak kazm'!F67+[2]herutahax!F67+[2]texekat!F67+'[2]yndameny mankap.'!F67+[2]gisherotik!F67+'[2]soc ogn'!F67+'[2]nvir. b`h'!F67+'[2]pah fond '!F67+'[2]yndam arvest erash'!F67</f>
        <v>2100</v>
      </c>
      <c r="F57" s="216" t="s">
        <v>191</v>
      </c>
    </row>
    <row r="58" spans="1:6" ht="39">
      <c r="A58" s="127">
        <v>4260</v>
      </c>
      <c r="B58" s="206" t="s">
        <v>459</v>
      </c>
      <c r="C58" s="201" t="s">
        <v>398</v>
      </c>
      <c r="D58" s="124">
        <f>E58</f>
        <v>14135.46</v>
      </c>
      <c r="E58" s="124">
        <f>E60+E63+E66+E67</f>
        <v>14135.46</v>
      </c>
      <c r="F58" s="216" t="s">
        <v>191</v>
      </c>
    </row>
    <row r="59" spans="1:6" ht="14.25">
      <c r="A59" s="127"/>
      <c r="B59" s="203" t="s">
        <v>197</v>
      </c>
      <c r="C59" s="201"/>
      <c r="D59" s="124"/>
      <c r="E59" s="124"/>
      <c r="F59" s="216"/>
    </row>
    <row r="60" spans="1:6" ht="14.25">
      <c r="A60" s="127">
        <v>4261</v>
      </c>
      <c r="B60" s="204" t="s">
        <v>460</v>
      </c>
      <c r="C60" s="205" t="s">
        <v>461</v>
      </c>
      <c r="D60" s="124">
        <f>E60</f>
        <v>2243</v>
      </c>
      <c r="E60" s="124">
        <f>[2]aparat!F69+'[2]zags '!F69+'[2]վեկտոր պլյուս'!F69+[2]turq!F69+[2]gjuxatntes!F70+'[2]chanap transp'!F69+'[2]transp nax'!F69+'[2]ajl nax'!F69+'[2]tntes harab'!F71+[2]axb!F69+'[2]srgaka mig'!F69+'[2]bnak shin'!F69+[2]lusav!F69+'[2]hangst sport'!F69+'[2]mshak palat'!F69+'[2]mshak kazm'!F69+[2]herutahax!F69+[2]texekat!F69+'[2]yndameny mankap.'!F69+[2]gisherotik!F69+'[2]soc ogn'!F69+'[2]nvir. b`h'!F69+'[2]pah fond '!F69+'[2]yndam arvest erash'!F69</f>
        <v>2243</v>
      </c>
      <c r="F60" s="216" t="s">
        <v>191</v>
      </c>
    </row>
    <row r="61" spans="1:6" s="1" customFormat="1" ht="14.25" hidden="1">
      <c r="A61" s="127">
        <v>4262</v>
      </c>
      <c r="B61" s="204" t="s">
        <v>462</v>
      </c>
      <c r="C61" s="205" t="s">
        <v>463</v>
      </c>
      <c r="D61" s="124" t="e">
        <f t="shared" ref="D61:D67" si="2">E61</f>
        <v>#REF!</v>
      </c>
      <c r="E61" s="124" t="e">
        <f>[2]aparat!#REF!+'[2]zags '!F70+'[2]վեկտոր պլյուս'!F70+[2]turq!F70+[2]gjuxatntes!F71+'[2]chanap transp'!F70+'[2]transp nax'!F70+'[2]ajl nax'!F70+'[2]tntes harab'!F72+[2]axb!F70+'[2]srgaka mig'!F70+'[2]bnak shin'!F70+[2]lusav!F70+'[2]hangst sport'!F70+'[2]kent grad'!F70+'[2]mshak palat'!F70+'[2]mshak kazm'!F70+[2]herutahax!F70+[2]texekat!F70+'[2]yndameny mankap.'!F70+[2]gisherotik!F70+[2]marzadp!F70+'[2]soc ogn'!F70+'[2]nvir. b`h'!F70+'[2]pah fond '!F70+'[2]yndam arvest erash'!F70</f>
        <v>#REF!</v>
      </c>
      <c r="F61" s="216" t="s">
        <v>191</v>
      </c>
    </row>
    <row r="62" spans="1:6" s="1" customFormat="1" ht="27" hidden="1">
      <c r="A62" s="127">
        <v>4263</v>
      </c>
      <c r="B62" s="204" t="s">
        <v>464</v>
      </c>
      <c r="C62" s="205" t="s">
        <v>465</v>
      </c>
      <c r="D62" s="124">
        <f t="shared" si="2"/>
        <v>0</v>
      </c>
      <c r="E62" s="124">
        <f>[2]aparat!F70+'[2]zags '!F71+'[2]վեկտոր պլյուս'!F71+[2]turq!F71+[2]gjuxatntes!F72+'[2]chanap transp'!F71+'[2]transp nax'!F71+'[2]ajl nax'!F71+'[2]tntes harab'!F73+[2]axb!F71+'[2]srgaka mig'!F71+'[2]bnak shin'!F71+[2]lusav!F71+'[2]hangst sport'!F71+'[2]kent grad'!F71+'[2]mshak palat'!F71+'[2]mshak kazm'!F71+[2]herutahax!F71+[2]texekat!F71+'[2]yndameny mankap.'!F71+[2]gisherotik!F71+[2]marzadp!F71+'[2]soc ogn'!F71+'[2]nvir. b`h'!F71+'[2]pah fond '!F71+'[2]yndam arvest erash'!F71</f>
        <v>0</v>
      </c>
      <c r="F62" s="216" t="s">
        <v>191</v>
      </c>
    </row>
    <row r="63" spans="1:6" s="1" customFormat="1" ht="14.25">
      <c r="A63" s="127">
        <v>4264</v>
      </c>
      <c r="B63" s="204" t="s">
        <v>466</v>
      </c>
      <c r="C63" s="205" t="s">
        <v>467</v>
      </c>
      <c r="D63" s="124">
        <f t="shared" si="2"/>
        <v>5000</v>
      </c>
      <c r="E63" s="124">
        <f>[2]aparat!F71+'[2]zags '!F72+'[2]վեկտոր պլյուս'!F72+[2]turq!F72+[2]gjuxatntes!F73+'[2]chanap transp'!F72+'[2]transp nax'!F72+'[2]ajl nax'!F72+'[2]tntes harab'!F74+[2]axb!F72+'[2]srgaka mig'!F72+'[2]bnak shin'!F72+[2]lusav!F72+'[2]hangst sport'!F72+'[2]mshak palat'!F72+'[2]mshak kazm'!F72+[2]herutahax!F72+[2]texekat!F72+'[2]yndameny mankap.'!F72+[2]gisherotik!F72+'[2]soc ogn'!F72+'[2]nvir. b`h'!F72+'[2]pah fond '!F72+'[2]yndam arvest erash'!F72</f>
        <v>5000</v>
      </c>
      <c r="F63" s="216" t="s">
        <v>191</v>
      </c>
    </row>
    <row r="64" spans="1:6" s="1" customFormat="1" ht="27">
      <c r="A64" s="127">
        <v>4265</v>
      </c>
      <c r="B64" s="222" t="s">
        <v>468</v>
      </c>
      <c r="C64" s="205" t="s">
        <v>469</v>
      </c>
      <c r="D64" s="124">
        <f t="shared" si="2"/>
        <v>0</v>
      </c>
      <c r="E64" s="124">
        <f>[2]aparat!F72+'[2]zags '!F73+'[2]վեկտոր պլյուս'!F73+[2]turq!F73+[2]gjuxatntes!F74+'[2]chanap transp'!F73+'[2]transp nax'!F73+'[2]ajl nax'!F73+'[2]tntes harab'!F75+[2]axb!F73+'[2]srgaka mig'!F73+'[2]bnak shin'!F73+[2]lusav!F73+'[2]hangst sport'!F73+'[2]kent grad'!F73+'[2]mshak palat'!F73+'[2]mshak kazm'!F73+[2]herutahax!F73+[2]texekat!F73+'[2]yndameny mankap.'!F73+[2]gisherotik!F73+[2]marzadp!F73+'[2]soc ogn'!F73+'[2]nvir. b`h'!F73+'[2]pah fond '!F73+'[2]yndam arvest erash'!F73</f>
        <v>0</v>
      </c>
      <c r="F64" s="216" t="s">
        <v>191</v>
      </c>
    </row>
    <row r="65" spans="1:6" s="1" customFormat="1" ht="14.25">
      <c r="A65" s="127">
        <v>4266</v>
      </c>
      <c r="B65" s="204" t="s">
        <v>470</v>
      </c>
      <c r="C65" s="205" t="s">
        <v>471</v>
      </c>
      <c r="D65" s="124">
        <f t="shared" si="2"/>
        <v>0</v>
      </c>
      <c r="E65" s="124">
        <f>[2]aparat!F73+'[2]zags '!F74+'[2]վեկտոր պլյուս'!F74+[2]turq!F74+[2]gjuxatntes!F75+'[2]chanap transp'!F74+'[2]transp nax'!F74+'[2]ajl nax'!F74+'[2]tntes harab'!F76+[2]axb!F74+'[2]srgaka mig'!F74+'[2]bnak shin'!F74+[2]lusav!F74+'[2]hangst sport'!F74+'[2]kent grad'!F74+'[2]mshak palat'!F74+'[2]mshak kazm'!F74+[2]herutahax!F74+[2]texekat!F74+'[2]yndameny mankap.'!F74+[2]gisherotik!F74+[2]marzadp!F74+'[2]soc ogn'!F74+'[2]nvir. b`h'!F74+'[2]pah fond '!F74+'[2]yndam arvest erash'!F74</f>
        <v>0</v>
      </c>
      <c r="F65" s="216" t="s">
        <v>191</v>
      </c>
    </row>
    <row r="66" spans="1:6" s="1" customFormat="1" ht="14.25">
      <c r="A66" s="127">
        <v>4267</v>
      </c>
      <c r="B66" s="204" t="s">
        <v>472</v>
      </c>
      <c r="C66" s="205" t="s">
        <v>473</v>
      </c>
      <c r="D66" s="124">
        <f t="shared" si="2"/>
        <v>1990</v>
      </c>
      <c r="E66" s="124">
        <f>[2]aparat!F74+'[2]zags '!F75+'[2]վեկտոր պլյուս'!F75+[2]turq!F75+[2]gjuxatntes!F76+'[2]chanap transp'!F75+'[2]transp nax'!F75+'[2]ajl nax'!F75+'[2]tntes harab'!F77+[2]axb!F75+'[2]srgaka mig'!F75+'[2]bnak shin'!F75+[2]lusav!F75+'[2]hangst sport'!F75+'[2]mshak palat'!F75+'[2]mshak kazm'!F75+[2]herutahax!F75+[2]texekat!F75+'[2]yndameny mankap.'!F75+[2]gisherotik!F75+'[2]soc ogn'!F75+'[2]nvir. b`h'!F75+'[2]pah fond '!F75+'[2]yndam arvest erash'!F75+'[2]qax. kusakc.'!F75</f>
        <v>1990</v>
      </c>
      <c r="F66" s="216" t="s">
        <v>191</v>
      </c>
    </row>
    <row r="67" spans="1:6" s="1" customFormat="1" ht="15" thickBot="1">
      <c r="A67" s="127">
        <v>4268</v>
      </c>
      <c r="B67" s="204" t="s">
        <v>474</v>
      </c>
      <c r="C67" s="205" t="s">
        <v>475</v>
      </c>
      <c r="D67" s="124">
        <f t="shared" si="2"/>
        <v>4902.46</v>
      </c>
      <c r="E67" s="124">
        <f>[2]aparat!F75+'[2]zags '!F76+'[2]վեկտոր պլյուս'!F76+[2]turq!F76+[2]gjuxatntes!F77+'[2]chanap transp'!F76+'[2]transp nax'!F76+'[2]ajl nax'!F76+'[2]tntes harab'!F78+[2]axb!F76+'[2]srgaka mig'!F76+'[2]bnak shin'!F76+[2]lusav!F76+'[2]hangst sport'!F76+'[2]mshak palat'!F76+'[2]mshak kazm'!F76+[2]herutahax!F76+[2]texekat!F76+'[2]yndameny mankap.'!F76+[2]gisherotik!F76+'[2]soc ogn'!F76+'[2]nvir. b`h'!F76+'[2]pah fond '!F76+'[2]yndam arvest erash'!F76+[2]jramatakararum!F76+'[2]qax. kusakc.'!F76</f>
        <v>4902.46</v>
      </c>
      <c r="F67" s="216" t="s">
        <v>191</v>
      </c>
    </row>
    <row r="68" spans="1:6" s="1" customFormat="1" ht="18.75" hidden="1" customHeight="1">
      <c r="A68" s="223">
        <v>4300</v>
      </c>
      <c r="B68" s="224" t="s">
        <v>476</v>
      </c>
      <c r="C68" s="225" t="s">
        <v>398</v>
      </c>
      <c r="D68" s="124">
        <f>E68</f>
        <v>0</v>
      </c>
      <c r="E68" s="124">
        <f>E70+E74+E78</f>
        <v>0</v>
      </c>
      <c r="F68" s="216" t="s">
        <v>191</v>
      </c>
    </row>
    <row r="69" spans="1:6" s="1" customFormat="1" ht="14.25" hidden="1" thickBot="1">
      <c r="A69" s="127"/>
      <c r="B69" s="203" t="s">
        <v>396</v>
      </c>
      <c r="C69" s="226"/>
      <c r="D69" s="217"/>
      <c r="E69" s="217"/>
      <c r="F69" s="227"/>
    </row>
    <row r="70" spans="1:6" s="1" customFormat="1" ht="15" hidden="1" thickBot="1">
      <c r="A70" s="127">
        <v>4310</v>
      </c>
      <c r="B70" s="206" t="s">
        <v>477</v>
      </c>
      <c r="C70" s="201" t="s">
        <v>398</v>
      </c>
      <c r="D70" s="217">
        <f>E70</f>
        <v>0</v>
      </c>
      <c r="E70" s="217">
        <f>E72+E73</f>
        <v>0</v>
      </c>
      <c r="F70" s="216" t="s">
        <v>191</v>
      </c>
    </row>
    <row r="71" spans="1:6" s="1" customFormat="1" ht="15" hidden="1" thickBot="1">
      <c r="A71" s="127"/>
      <c r="B71" s="203" t="s">
        <v>197</v>
      </c>
      <c r="C71" s="201"/>
      <c r="D71" s="217"/>
      <c r="E71" s="217"/>
      <c r="F71" s="216"/>
    </row>
    <row r="72" spans="1:6" s="1" customFormat="1" ht="15" hidden="1" thickBot="1">
      <c r="A72" s="127">
        <v>4311</v>
      </c>
      <c r="B72" s="204" t="s">
        <v>478</v>
      </c>
      <c r="C72" s="205" t="s">
        <v>479</v>
      </c>
      <c r="D72" s="217">
        <f>E72</f>
        <v>0</v>
      </c>
      <c r="E72" s="217">
        <f>[2]aparat!F77+'[2]zags '!F78+'[2]վեկտոր պլյուս'!F78+[2]turq!F78+[2]gjuxatntes!F79+'[2]chanap transp'!F78+'[2]transp nax'!F78+'[2]ajl nax'!F78+'[2]tntes harab'!F80+[2]axb!F78+'[2]srgaka mig'!F78+'[2]bnak shin'!F78+[2]lusav!F78+'[2]hangst sport'!F78+'[2]kent grad'!F78+'[2]mshak palat'!F78+'[2]mshak kazm'!F78+[2]herutahax!F78+[2]texekat!F78+'[2]yndameny mankap.'!F78+[2]gisherotik!F78+[2]marzadp!F80+'[2]soc ogn'!F78+'[2]nvir. b`h'!F78+'[2]pah fond '!F78+'[2]yndam arvest erash'!F78</f>
        <v>0</v>
      </c>
      <c r="F72" s="216" t="s">
        <v>191</v>
      </c>
    </row>
    <row r="73" spans="1:6" s="1" customFormat="1" ht="15" hidden="1" thickBot="1">
      <c r="A73" s="127">
        <v>4312</v>
      </c>
      <c r="B73" s="204" t="s">
        <v>480</v>
      </c>
      <c r="C73" s="205" t="s">
        <v>481</v>
      </c>
      <c r="D73" s="217">
        <f>E73</f>
        <v>0</v>
      </c>
      <c r="E73" s="217">
        <f>[2]aparat!F78+'[2]zags '!F79+'[2]վեկտոր պլյուս'!F79+[2]turq!F79+[2]gjuxatntes!F80+'[2]chanap transp'!F79+'[2]transp nax'!F79+'[2]ajl nax'!F79+'[2]tntes harab'!F81+[2]axb!F79+'[2]srgaka mig'!F79+'[2]bnak shin'!F79+[2]lusav!F79+'[2]hangst sport'!F79+'[2]kent grad'!F79+'[2]mshak palat'!F79+'[2]mshak kazm'!F79+[2]herutahax!F79+[2]texekat!F79+'[2]yndameny mankap.'!F79+[2]gisherotik!F79+[2]marzadp!F81+'[2]soc ogn'!F79+'[2]nvir. b`h'!F79+'[2]pah fond '!F79+'[2]yndam arvest erash'!F79</f>
        <v>0</v>
      </c>
      <c r="F73" s="216" t="s">
        <v>191</v>
      </c>
    </row>
    <row r="74" spans="1:6" s="1" customFormat="1" ht="15" hidden="1" thickBot="1">
      <c r="A74" s="127">
        <v>4320</v>
      </c>
      <c r="B74" s="206" t="s">
        <v>482</v>
      </c>
      <c r="C74" s="201" t="s">
        <v>398</v>
      </c>
      <c r="D74" s="217">
        <f>E74</f>
        <v>0</v>
      </c>
      <c r="E74" s="217">
        <f>E76+E77</f>
        <v>0</v>
      </c>
      <c r="F74" s="216" t="s">
        <v>191</v>
      </c>
    </row>
    <row r="75" spans="1:6" s="1" customFormat="1" ht="15" hidden="1" thickBot="1">
      <c r="A75" s="127"/>
      <c r="B75" s="203" t="s">
        <v>197</v>
      </c>
      <c r="C75" s="201"/>
      <c r="D75" s="217"/>
      <c r="E75" s="217"/>
      <c r="F75" s="216"/>
    </row>
    <row r="76" spans="1:6" s="1" customFormat="1" ht="15" hidden="1" thickBot="1">
      <c r="A76" s="127">
        <v>4321</v>
      </c>
      <c r="B76" s="204" t="s">
        <v>483</v>
      </c>
      <c r="C76" s="205" t="s">
        <v>484</v>
      </c>
      <c r="D76" s="217">
        <f>E76</f>
        <v>0</v>
      </c>
      <c r="E76" s="217">
        <f>[2]aparat!F79+'[2]zags '!F80+'[2]վեկտոր պլյուս'!F80+[2]turq!F80+[2]gjuxatntes!F81+'[2]chanap transp'!F80+'[2]transp nax'!F80+'[2]ajl nax'!F80+'[2]tntes harab'!F82+[2]axb!F80+'[2]srgaka mig'!F80+'[2]bnak shin'!F80+[2]lusav!F80+'[2]hangst sport'!F80+'[2]kent grad'!F80+'[2]mshak palat'!F80+'[2]mshak kazm'!F80+[2]herutahax!F80+[2]texekat!F80+'[2]yndameny mankap.'!F80+[2]gisherotik!F80+[2]marzadp!F82+'[2]soc ogn'!F80+'[2]nvir. b`h'!F80+'[2]pah fond '!F80+'[2]yndam arvest erash'!F80</f>
        <v>0</v>
      </c>
      <c r="F76" s="216" t="s">
        <v>191</v>
      </c>
    </row>
    <row r="77" spans="1:6" s="1" customFormat="1" ht="15" hidden="1" thickBot="1">
      <c r="A77" s="127">
        <v>4322</v>
      </c>
      <c r="B77" s="204" t="s">
        <v>485</v>
      </c>
      <c r="C77" s="205" t="s">
        <v>486</v>
      </c>
      <c r="D77" s="217">
        <f>E77</f>
        <v>0</v>
      </c>
      <c r="E77" s="217">
        <f>[2]aparat!F80+'[2]zags '!F81+'[2]վեկտոր պլյուս'!F81+[2]turq!F81+[2]gjuxatntes!F82+'[2]chanap transp'!F81+'[2]transp nax'!F81+'[2]ajl nax'!F81+'[2]tntes harab'!F83+[2]axb!F81+'[2]srgaka mig'!F81+'[2]bnak shin'!F81+[2]lusav!F81+'[2]hangst sport'!F81+'[2]kent grad'!F81+'[2]mshak palat'!F81+'[2]mshak kazm'!F81+[2]herutahax!F81+[2]texekat!F81+'[2]yndameny mankap.'!F81+[2]gisherotik!F81+[2]marzadp!F83+'[2]soc ogn'!F81+'[2]nvir. b`h'!F81+'[2]pah fond '!F81+'[2]yndam arvest erash'!F81</f>
        <v>0</v>
      </c>
      <c r="F77" s="216" t="s">
        <v>191</v>
      </c>
    </row>
    <row r="78" spans="1:6" s="1" customFormat="1" ht="27" hidden="1" thickBot="1">
      <c r="A78" s="127">
        <v>4330</v>
      </c>
      <c r="B78" s="206" t="s">
        <v>487</v>
      </c>
      <c r="C78" s="201" t="s">
        <v>398</v>
      </c>
      <c r="D78" s="217">
        <f>E78</f>
        <v>0</v>
      </c>
      <c r="E78" s="217">
        <f>E80+E81+E82</f>
        <v>0</v>
      </c>
      <c r="F78" s="216" t="s">
        <v>191</v>
      </c>
    </row>
    <row r="79" spans="1:6" s="1" customFormat="1" ht="15" hidden="1" thickBot="1">
      <c r="A79" s="127"/>
      <c r="B79" s="203" t="s">
        <v>197</v>
      </c>
      <c r="C79" s="201"/>
      <c r="D79" s="217"/>
      <c r="E79" s="217"/>
      <c r="F79" s="216"/>
    </row>
    <row r="80" spans="1:6" s="1" customFormat="1" ht="27.75" hidden="1" thickBot="1">
      <c r="A80" s="127">
        <v>4331</v>
      </c>
      <c r="B80" s="204" t="s">
        <v>488</v>
      </c>
      <c r="C80" s="205" t="s">
        <v>489</v>
      </c>
      <c r="D80" s="217">
        <f>E80</f>
        <v>0</v>
      </c>
      <c r="E80" s="217">
        <f>[2]aparat!F82+'[2]zags '!F83+'[2]վեկտոր պլյուս'!F83+[2]turq!F83+[2]gjuxatntes!F84+'[2]chanap transp'!F83+'[2]transp nax'!F83+'[2]ajl nax'!F83+'[2]tntes harab'!F85+[2]axb!F83+'[2]srgaka mig'!F83+'[2]bnak shin'!F83+[2]lusav!F83+'[2]hangst sport'!F83+'[2]kent grad'!F83+'[2]mshak palat'!F83+'[2]mshak kazm'!F83+[2]herutahax!F83+[2]texekat!F83+'[2]yndameny mankap.'!F83+[2]gisherotik!F83+[2]marzadp!F85+'[2]soc ogn'!F83+'[2]nvir. b`h'!F83+'[2]pah fond '!F83+'[2]yndam arvest erash'!F83</f>
        <v>0</v>
      </c>
      <c r="F80" s="216" t="s">
        <v>191</v>
      </c>
    </row>
    <row r="81" spans="1:6" s="1" customFormat="1" ht="15" hidden="1" thickBot="1">
      <c r="A81" s="127">
        <v>4332</v>
      </c>
      <c r="B81" s="204" t="s">
        <v>490</v>
      </c>
      <c r="C81" s="205" t="s">
        <v>491</v>
      </c>
      <c r="D81" s="217">
        <f>E81</f>
        <v>0</v>
      </c>
      <c r="E81" s="217">
        <f>[2]aparat!F83+'[2]zags '!F84+'[2]վեկտոր պլյուս'!F84+[2]turq!F84+[2]gjuxatntes!F85+'[2]chanap transp'!F84+'[2]transp nax'!F84+'[2]ajl nax'!F84+'[2]tntes harab'!F86+[2]axb!F84+'[2]srgaka mig'!F84+'[2]bnak shin'!F84+[2]lusav!F84+'[2]hangst sport'!F84+'[2]kent grad'!F84+'[2]mshak palat'!F84+'[2]mshak kazm'!F84+[2]herutahax!F84+[2]texekat!F84+'[2]yndameny mankap.'!F84+[2]gisherotik!F84+[2]marzadp!F86+'[2]soc ogn'!F84+'[2]nvir. b`h'!F84+'[2]pah fond '!F84+'[2]yndam arvest erash'!F84</f>
        <v>0</v>
      </c>
      <c r="F81" s="216" t="s">
        <v>191</v>
      </c>
    </row>
    <row r="82" spans="1:6" s="1" customFormat="1" ht="15" hidden="1" thickBot="1">
      <c r="A82" s="140">
        <v>4333</v>
      </c>
      <c r="B82" s="228" t="s">
        <v>492</v>
      </c>
      <c r="C82" s="209" t="s">
        <v>493</v>
      </c>
      <c r="D82" s="229">
        <f>E82</f>
        <v>0</v>
      </c>
      <c r="E82" s="217">
        <f>[2]aparat!F84+'[2]zags '!F85+'[2]վեկտոր պլյուս'!F85+[2]turq!F85+[2]gjuxatntes!F86+'[2]chanap transp'!F85+'[2]transp nax'!F85+'[2]ajl nax'!F85+'[2]tntes harab'!F87+[2]axb!F85+'[2]srgaka mig'!F85+'[2]bnak shin'!F85+[2]lusav!F85+'[2]hangst sport'!F85+'[2]kent grad'!F85+'[2]mshak palat'!F85+'[2]mshak kazm'!F85+[2]herutahax!F85+[2]texekat!F85+'[2]yndameny mankap.'!F85+[2]gisherotik!F85+[2]marzadp!F87+'[2]soc ogn'!F85+'[2]nvir. b`h'!F85+'[2]pah fond '!F85+'[2]yndam arvest erash'!F85</f>
        <v>0</v>
      </c>
      <c r="F82" s="230" t="s">
        <v>191</v>
      </c>
    </row>
    <row r="83" spans="1:6" s="1" customFormat="1" ht="15" hidden="1" thickBot="1">
      <c r="A83" s="231">
        <v>4400</v>
      </c>
      <c r="B83" s="212" t="s">
        <v>494</v>
      </c>
      <c r="C83" s="232" t="s">
        <v>398</v>
      </c>
      <c r="D83" s="233">
        <f>E83</f>
        <v>0</v>
      </c>
      <c r="E83" s="233">
        <f>E85+E89</f>
        <v>0</v>
      </c>
      <c r="F83" s="234" t="s">
        <v>191</v>
      </c>
    </row>
    <row r="84" spans="1:6" s="1" customFormat="1" ht="14.25" hidden="1" thickBot="1">
      <c r="A84" s="104"/>
      <c r="B84" s="196" t="s">
        <v>396</v>
      </c>
      <c r="C84" s="197"/>
      <c r="D84" s="214"/>
      <c r="E84" s="214"/>
      <c r="F84" s="215"/>
    </row>
    <row r="85" spans="1:6" s="1" customFormat="1" ht="28.5" hidden="1" customHeight="1">
      <c r="A85" s="127">
        <v>4410</v>
      </c>
      <c r="B85" s="206" t="s">
        <v>495</v>
      </c>
      <c r="C85" s="201" t="s">
        <v>398</v>
      </c>
      <c r="D85" s="217">
        <f>E85</f>
        <v>0</v>
      </c>
      <c r="E85" s="217">
        <f>E87+E88</f>
        <v>0</v>
      </c>
      <c r="F85" s="216" t="s">
        <v>191</v>
      </c>
    </row>
    <row r="86" spans="1:6" s="1" customFormat="1" ht="15" hidden="1" thickBot="1">
      <c r="A86" s="127"/>
      <c r="B86" s="203" t="s">
        <v>197</v>
      </c>
      <c r="C86" s="201"/>
      <c r="D86" s="217"/>
      <c r="E86" s="217"/>
      <c r="F86" s="216"/>
    </row>
    <row r="87" spans="1:6" s="1" customFormat="1" ht="27.75" hidden="1" thickBot="1">
      <c r="A87" s="127">
        <v>4411</v>
      </c>
      <c r="B87" s="204" t="s">
        <v>496</v>
      </c>
      <c r="C87" s="205" t="s">
        <v>497</v>
      </c>
      <c r="D87" s="217">
        <f>E87</f>
        <v>0</v>
      </c>
      <c r="E87" s="217">
        <f>[2]aparat!F86+'[2]zags '!F87+'[2]վեկտոր պլյուս'!F87+[2]turq!F87+[2]gjuxatntes!F88+'[2]chanap transp'!F87+'[2]transp nax'!F87+'[2]ajl nax'!F87+'[2]tntes harab'!F89+[2]axb!F87+'[2]srgaka mig'!F87+'[2]bnak shin'!F87+[2]lusav!F87+'[2]hangst sport'!F87+'[2]kent grad'!F87+'[2]mshak palat'!F87+'[2]mshak kazm'!F87+[2]herutahax!F87+[2]texekat!F87+'[2]yndameny mankap.'!F87+[2]gisherotik!F87+[2]marzadp!F89+'[2]soc ogn'!F87+'[2]nvir. b`h'!F87+'[2]pah fond '!F87+'[2]yndam arvest erash'!F87</f>
        <v>0</v>
      </c>
      <c r="F87" s="216" t="s">
        <v>191</v>
      </c>
    </row>
    <row r="88" spans="1:6" s="1" customFormat="1" ht="30" hidden="1" customHeight="1">
      <c r="A88" s="127">
        <v>4412</v>
      </c>
      <c r="B88" s="204" t="s">
        <v>498</v>
      </c>
      <c r="C88" s="205" t="s">
        <v>499</v>
      </c>
      <c r="D88" s="217">
        <f>E88</f>
        <v>0</v>
      </c>
      <c r="E88" s="217">
        <f>[2]aparat!F87+'[2]zags '!F88+'[2]վեկտոր պլյուս'!F88+[2]turq!F88+[2]gjuxatntes!F89+'[2]chanap transp'!F88+'[2]transp nax'!F88+'[2]ajl nax'!F88+'[2]tntes harab'!F90+[2]axb!F88+'[2]srgaka mig'!F88+'[2]bnak shin'!F88+[2]lusav!F88+'[2]hangst sport'!F88+'[2]kent grad'!F88+'[2]mshak palat'!F88+'[2]mshak kazm'!F88+[2]herutahax!F88+[2]texekat!F88+'[2]yndameny mankap.'!F88+[2]gisherotik!F88+[2]marzadp!F90+'[2]soc ogn'!F88+'[2]nvir. b`h'!F88+'[2]pah fond '!F88+'[2]yndam arvest erash'!F88</f>
        <v>0</v>
      </c>
      <c r="F88" s="216" t="s">
        <v>191</v>
      </c>
    </row>
    <row r="89" spans="1:6" s="1" customFormat="1" ht="29.25" hidden="1" customHeight="1">
      <c r="A89" s="127">
        <v>4420</v>
      </c>
      <c r="B89" s="206" t="s">
        <v>500</v>
      </c>
      <c r="C89" s="201" t="s">
        <v>398</v>
      </c>
      <c r="D89" s="217">
        <f>E89</f>
        <v>0</v>
      </c>
      <c r="E89" s="217">
        <f>E91+E92</f>
        <v>0</v>
      </c>
      <c r="F89" s="216" t="s">
        <v>191</v>
      </c>
    </row>
    <row r="90" spans="1:6" s="1" customFormat="1" ht="15" hidden="1" thickBot="1">
      <c r="A90" s="127"/>
      <c r="B90" s="203" t="s">
        <v>197</v>
      </c>
      <c r="C90" s="201"/>
      <c r="D90" s="217"/>
      <c r="E90" s="217"/>
      <c r="F90" s="216"/>
    </row>
    <row r="91" spans="1:6" s="1" customFormat="1" ht="27.75" hidden="1" thickBot="1">
      <c r="A91" s="127">
        <v>4421</v>
      </c>
      <c r="B91" s="204" t="s">
        <v>501</v>
      </c>
      <c r="C91" s="205" t="s">
        <v>502</v>
      </c>
      <c r="D91" s="217">
        <f>E91</f>
        <v>0</v>
      </c>
      <c r="E91" s="217">
        <f>[2]aparat!F88+'[2]zags '!F89+'[2]վեկտոր պլյուս'!F89+[2]turq!F89+[2]gjuxatntes!F90+'[2]chanap transp'!F89+'[2]transp nax'!F89+'[2]ajl nax'!F89+'[2]tntes harab'!F91+[2]axb!F89+'[2]srgaka mig'!F89+'[2]bnak shin'!F89+[2]lusav!F89+'[2]hangst sport'!F89+'[2]kent grad'!F89+'[2]mshak palat'!F89+'[2]mshak kazm'!F89+[2]herutahax!F89+[2]texekat!F89+'[2]yndameny mankap.'!F89+[2]gisherotik!F89+[2]marzadp!F91+'[2]soc ogn'!F89+'[2]nvir. b`h'!F89+'[2]pah fond '!F89+'[2]yndam arvest erash'!F89</f>
        <v>0</v>
      </c>
      <c r="F91" s="216" t="s">
        <v>191</v>
      </c>
    </row>
    <row r="92" spans="1:6" s="1" customFormat="1" ht="27.75" hidden="1" thickBot="1">
      <c r="A92" s="140">
        <v>4422</v>
      </c>
      <c r="B92" s="228" t="s">
        <v>503</v>
      </c>
      <c r="C92" s="209" t="s">
        <v>504</v>
      </c>
      <c r="D92" s="229">
        <f>E92</f>
        <v>0</v>
      </c>
      <c r="E92" s="217">
        <f>[2]aparat!F89+'[2]zags '!F90+'[2]վեկտոր պլյուս'!F90+[2]turq!F90+[2]gjuxatntes!F91+'[2]chanap transp'!F90+'[2]transp nax'!F90+'[2]ajl nax'!F90+'[2]tntes harab'!F92+[2]axb!F90+'[2]srgaka mig'!F90+'[2]bnak shin'!F90+[2]lusav!F90+'[2]hangst sport'!F90+'[2]kent grad'!F90+'[2]mshak palat'!F90+'[2]mshak kazm'!F90+[2]herutahax!F90+[2]texekat!F90+'[2]yndameny mankap.'!F90+[2]gisherotik!F90+[2]marzadp!F92+'[2]soc ogn'!F90+'[2]nvir. b`h'!F90+'[2]pah fond '!F90+'[2]yndam arvest erash'!F90</f>
        <v>0</v>
      </c>
      <c r="F92" s="230" t="s">
        <v>191</v>
      </c>
    </row>
    <row r="93" spans="1:6" s="1" customFormat="1" ht="31.5" customHeight="1" thickBot="1">
      <c r="A93" s="191">
        <v>4500</v>
      </c>
      <c r="B93" s="235" t="s">
        <v>505</v>
      </c>
      <c r="C93" s="193" t="s">
        <v>398</v>
      </c>
      <c r="D93" s="213">
        <f>E93</f>
        <v>585965.43999999994</v>
      </c>
      <c r="E93" s="213">
        <f>E95+E99+E103+E115</f>
        <v>585965.43999999994</v>
      </c>
      <c r="F93" s="234" t="s">
        <v>191</v>
      </c>
    </row>
    <row r="94" spans="1:6" s="1" customFormat="1" ht="13.5">
      <c r="A94" s="104"/>
      <c r="B94" s="196" t="s">
        <v>396</v>
      </c>
      <c r="C94" s="197"/>
      <c r="D94" s="214"/>
      <c r="E94" s="214"/>
      <c r="F94" s="215"/>
    </row>
    <row r="95" spans="1:6" s="1" customFormat="1" ht="27" hidden="1">
      <c r="A95" s="127">
        <v>4510</v>
      </c>
      <c r="B95" s="236" t="s">
        <v>506</v>
      </c>
      <c r="C95" s="201" t="s">
        <v>398</v>
      </c>
      <c r="D95" s="217">
        <f>E95</f>
        <v>0</v>
      </c>
      <c r="E95" s="217">
        <f>E97+E98</f>
        <v>0</v>
      </c>
      <c r="F95" s="216" t="s">
        <v>191</v>
      </c>
    </row>
    <row r="96" spans="1:6" s="1" customFormat="1" ht="14.25" hidden="1">
      <c r="A96" s="127"/>
      <c r="B96" s="203" t="s">
        <v>197</v>
      </c>
      <c r="C96" s="201"/>
      <c r="D96" s="217"/>
      <c r="E96" s="217"/>
      <c r="F96" s="216"/>
    </row>
    <row r="97" spans="1:6" s="1" customFormat="1" ht="27" hidden="1">
      <c r="A97" s="127">
        <v>4511</v>
      </c>
      <c r="B97" s="237" t="s">
        <v>507</v>
      </c>
      <c r="C97" s="205" t="s">
        <v>508</v>
      </c>
      <c r="D97" s="217">
        <f>E97</f>
        <v>0</v>
      </c>
      <c r="E97" s="217">
        <f>[2]aparat!F92+'[2]zags '!F93+'[2]վեկտոր պլյուս'!F93+[2]turq!F93+[2]gjuxatntes!F94+'[2]chanap transp'!F93+'[2]transp nax'!F93+'[2]ajl nax'!F93+'[2]tntes harab'!F95+[2]axb!F93+'[2]srgaka mig'!F93+'[2]bnak shin'!F93+[2]lusav!F93+'[2]hangst sport'!F93+'[2]kent grad'!F93+'[2]mshak palat'!F93+'[2]mshak kazm'!F93+[2]herutahax!F93+[2]texekat!F93+'[2]yndameny mankap.'!F93+[2]gisherotik!F93+[2]marzadp!F95+'[2]soc ogn'!F93+'[2]nvir. b`h'!F93+'[2]pah fond '!F93+'[2]yndam arvest erash'!F93</f>
        <v>0</v>
      </c>
      <c r="F97" s="216" t="s">
        <v>191</v>
      </c>
    </row>
    <row r="98" spans="1:6" s="1" customFormat="1" ht="27" hidden="1">
      <c r="A98" s="127">
        <v>4512</v>
      </c>
      <c r="B98" s="204" t="s">
        <v>509</v>
      </c>
      <c r="C98" s="205" t="s">
        <v>510</v>
      </c>
      <c r="D98" s="217">
        <f>E98</f>
        <v>0</v>
      </c>
      <c r="E98" s="217">
        <f>[2]aparat!F93+'[2]zags '!F94+'[2]վեկտոր պլյուս'!F94+[2]turq!F94+[2]gjuxatntes!F95+'[2]chanap transp'!F94+'[2]transp nax'!F94+'[2]ajl nax'!F94+'[2]tntes harab'!F96+[2]axb!F94+'[2]srgaka mig'!F94+'[2]bnak shin'!F94+[2]lusav!F94+'[2]hangst sport'!F94+'[2]kent grad'!F94+'[2]mshak palat'!F94+'[2]mshak kazm'!F94+[2]herutahax!F94+[2]texekat!F94+'[2]yndameny mankap.'!F94+[2]gisherotik!F94+[2]marzadp!F96+'[2]soc ogn'!F94+'[2]nvir. b`h'!F94+'[2]pah fond '!F94+'[2]yndam arvest erash'!F94</f>
        <v>0</v>
      </c>
      <c r="F98" s="216" t="s">
        <v>191</v>
      </c>
    </row>
    <row r="99" spans="1:6" s="1" customFormat="1" ht="27" hidden="1">
      <c r="A99" s="127">
        <v>4520</v>
      </c>
      <c r="B99" s="236" t="s">
        <v>511</v>
      </c>
      <c r="C99" s="201" t="s">
        <v>398</v>
      </c>
      <c r="D99" s="217">
        <f>E99</f>
        <v>0</v>
      </c>
      <c r="E99" s="217">
        <f>E101+E102</f>
        <v>0</v>
      </c>
      <c r="F99" s="216" t="s">
        <v>191</v>
      </c>
    </row>
    <row r="100" spans="1:6" s="1" customFormat="1" ht="14.25" hidden="1">
      <c r="A100" s="127"/>
      <c r="B100" s="203" t="s">
        <v>197</v>
      </c>
      <c r="C100" s="201"/>
      <c r="D100" s="217"/>
      <c r="E100" s="217"/>
      <c r="F100" s="216"/>
    </row>
    <row r="101" spans="1:6" s="1" customFormat="1" ht="27" hidden="1">
      <c r="A101" s="127">
        <v>4521</v>
      </c>
      <c r="B101" s="204" t="s">
        <v>512</v>
      </c>
      <c r="C101" s="205" t="s">
        <v>513</v>
      </c>
      <c r="D101" s="217">
        <f>E101</f>
        <v>0</v>
      </c>
      <c r="E101" s="217">
        <f>[2]aparat!F95+'[2]zags '!F96+'[2]վեկտոր պլյուս'!F96+[2]turq!F96+[2]gjuxatntes!F97+'[2]chanap transp'!F96+'[2]transp nax'!F96+'[2]ajl nax'!F96+'[2]tntes harab'!F98+[2]axb!F96+'[2]srgaka mig'!F96+'[2]bnak shin'!F96+[2]lusav!F96+'[2]hangst sport'!F96+'[2]kent grad'!F96+'[2]mshak palat'!F96+'[2]mshak kazm'!F96+[2]herutahax!F96+[2]texekat!F96+'[2]yndameny mankap.'!F96+[2]gisherotik!F96+[2]marzadp!F98+'[2]soc ogn'!F96+'[2]nvir. b`h'!F96+'[2]pah fond '!F96+'[2]yndam arvest erash'!F96</f>
        <v>0</v>
      </c>
      <c r="F101" s="216" t="s">
        <v>191</v>
      </c>
    </row>
    <row r="102" spans="1:6" s="1" customFormat="1" ht="27" hidden="1">
      <c r="A102" s="127">
        <v>4522</v>
      </c>
      <c r="B102" s="204" t="s">
        <v>514</v>
      </c>
      <c r="C102" s="205" t="s">
        <v>515</v>
      </c>
      <c r="D102" s="217">
        <f>E102</f>
        <v>0</v>
      </c>
      <c r="E102" s="217">
        <f>[2]aparat!F96+'[2]zags '!F97+'[2]վեկտոր պլյուս'!F97+[2]turq!F97+[2]gjuxatntes!F98+'[2]chanap transp'!F97+'[2]transp nax'!F97+'[2]ajl nax'!F97+'[2]tntes harab'!F99+[2]axb!F97+'[2]srgaka mig'!F97+'[2]bnak shin'!F97+[2]lusav!F97+'[2]hangst sport'!F97+'[2]kent grad'!F97+'[2]mshak palat'!F97+'[2]mshak kazm'!F97+[2]herutahax!F97+[2]texekat!F97+'[2]yndameny mankap.'!F97+[2]gisherotik!F97+[2]marzadp!F99+'[2]soc ogn'!F97+'[2]nvir. b`h'!F97+'[2]pah fond '!F97+'[2]yndam arvest erash'!F97</f>
        <v>0</v>
      </c>
      <c r="F102" s="216" t="s">
        <v>191</v>
      </c>
    </row>
    <row r="103" spans="1:6" s="1" customFormat="1" ht="39.75">
      <c r="A103" s="127">
        <v>4530</v>
      </c>
      <c r="B103" s="236" t="s">
        <v>516</v>
      </c>
      <c r="C103" s="201" t="s">
        <v>398</v>
      </c>
      <c r="D103" s="113">
        <f>E103</f>
        <v>579640.43999999994</v>
      </c>
      <c r="E103" s="113">
        <f>E105+E106+E107</f>
        <v>579640.43999999994</v>
      </c>
      <c r="F103" s="216" t="s">
        <v>191</v>
      </c>
    </row>
    <row r="104" spans="1:6" s="1" customFormat="1" ht="14.25">
      <c r="A104" s="127"/>
      <c r="B104" s="203" t="s">
        <v>197</v>
      </c>
      <c r="C104" s="201"/>
      <c r="D104" s="113"/>
      <c r="E104" s="113"/>
      <c r="F104" s="216"/>
    </row>
    <row r="105" spans="1:6" s="1" customFormat="1" ht="26.25" customHeight="1">
      <c r="A105" s="127">
        <v>4531</v>
      </c>
      <c r="B105" s="221" t="s">
        <v>517</v>
      </c>
      <c r="C105" s="205" t="s">
        <v>518</v>
      </c>
      <c r="D105" s="113">
        <f>E105</f>
        <v>579640.43999999994</v>
      </c>
      <c r="E105" s="113">
        <f>[2]aparat!F103+'[2]zags '!F104+'[2]վեկտոր պլյուս'!F104+[2]turq!F104+[2]gjuxatntes!F105+'[2]chanap transp'!F104+'[2]transp nax'!F104+'[2]ajl nax'!F104+'[2]tntes harab'!F106+[2]axb!F104+'[2]srgaka mig'!F104+'[2]bnak shin'!F104+[2]lusav!F104+'[2]hangst sport'!F104+'[2]mshak palat'!F104+'[2]mshak kazm'!F104+[2]herutahax!F104+[2]texekat!F104+'[2]yndameny mankap.'!F104+[2]gisherotik!F104+'[2]yndam arvest erash'!F104+'[2]soc ogn'!F104+'[2]nvir. b`h'!F104+'[2]pah fond '!F104+'[2]kentr. grad'!F105+'[2]mshak palat (2)'!F104</f>
        <v>579640.43999999994</v>
      </c>
      <c r="F105" s="216" t="s">
        <v>191</v>
      </c>
    </row>
    <row r="106" spans="1:6" s="1" customFormat="1" ht="0.75" customHeight="1">
      <c r="A106" s="127">
        <v>4532</v>
      </c>
      <c r="B106" s="221" t="s">
        <v>519</v>
      </c>
      <c r="C106" s="205" t="s">
        <v>520</v>
      </c>
      <c r="D106" s="113">
        <f>E106</f>
        <v>0</v>
      </c>
      <c r="E106" s="113">
        <f>[2]aparat!F104+'[2]zags '!F105+'[2]վեկտոր պլյուս'!F105+[2]turq!F105+[2]gjuxatntes!F106+'[2]chanap transp'!F105+'[2]transp nax'!F105+'[2]ajl nax'!F105+'[2]tntes harab'!F107+[2]axb!F105+'[2]srgaka mig'!F105+'[2]bnak shin'!F105+[2]lusav!F105+'[2]hangst sport'!F105+'[2]kent grad'!F105+'[2]mshak palat'!F105+'[2]mshak kazm'!F105+[2]herutahax!F105+[2]texekat!F105+'[2]yndameny mankap.'!F105+[2]gisherotik!F105+'[2]yndam arvest erash'!F105+[2]marzadp!F107+'[2]soc ogn'!F105+'[2]nvir. b`h'!F105+'[2]pah fond '!F105</f>
        <v>0</v>
      </c>
      <c r="F106" s="216" t="s">
        <v>191</v>
      </c>
    </row>
    <row r="107" spans="1:6" s="1" customFormat="1" ht="42.75" hidden="1" customHeight="1">
      <c r="A107" s="127">
        <v>4533</v>
      </c>
      <c r="B107" s="221" t="s">
        <v>521</v>
      </c>
      <c r="C107" s="205" t="s">
        <v>522</v>
      </c>
      <c r="D107" s="113">
        <f>E107</f>
        <v>0</v>
      </c>
      <c r="E107" s="113">
        <f>[2]aparat!F105+'[2]zags '!F106+'[2]վեկտոր պլյուս'!F106+[2]turq!F106+[2]gjuxatntes!F107+'[2]chanap transp'!F106+'[2]transp nax'!F106+'[2]ajl nax'!F106+'[2]tntes harab'!F108+[2]axb!F106+'[2]srgaka mig'!F106+'[2]bnak shin'!F106+[2]lusav!F106+'[2]hangst sport'!F106+'[2]kent grad'!F106+'[2]mshak palat'!F106+'[2]mshak kazm'!F106+[2]herutahax!F106+[2]texekat!F106+'[2]yndameny mankap.'!F106+[2]gisherotik!F106+'[2]yndam arvest erash'!F106+[2]marzadp!F108+'[2]soc ogn'!F106+'[2]nvir. b`h'!F106+'[2]pah fond '!F106</f>
        <v>0</v>
      </c>
      <c r="F107" s="216" t="s">
        <v>191</v>
      </c>
    </row>
    <row r="108" spans="1:6" s="1" customFormat="1" ht="14.25" hidden="1">
      <c r="A108" s="127"/>
      <c r="B108" s="238" t="s">
        <v>396</v>
      </c>
      <c r="C108" s="205"/>
      <c r="D108" s="113"/>
      <c r="E108" s="113"/>
      <c r="F108" s="216"/>
    </row>
    <row r="109" spans="1:6" s="1" customFormat="1" ht="27" hidden="1">
      <c r="A109" s="127">
        <v>4534</v>
      </c>
      <c r="B109" s="238" t="s">
        <v>523</v>
      </c>
      <c r="C109" s="205"/>
      <c r="D109" s="113">
        <f>E109</f>
        <v>0</v>
      </c>
      <c r="E109" s="113">
        <f>E111+E112</f>
        <v>0</v>
      </c>
      <c r="F109" s="216" t="s">
        <v>191</v>
      </c>
    </row>
    <row r="110" spans="1:6" s="1" customFormat="1" ht="14.25" hidden="1">
      <c r="A110" s="127"/>
      <c r="B110" s="238" t="s">
        <v>524</v>
      </c>
      <c r="C110" s="205"/>
      <c r="D110" s="113"/>
      <c r="E110" s="113"/>
      <c r="F110" s="216"/>
    </row>
    <row r="111" spans="1:6" s="1" customFormat="1" ht="27" hidden="1">
      <c r="A111" s="239">
        <v>4535</v>
      </c>
      <c r="B111" s="240" t="s">
        <v>525</v>
      </c>
      <c r="C111" s="205"/>
      <c r="D111" s="113">
        <f>E111</f>
        <v>0</v>
      </c>
      <c r="E111" s="113"/>
      <c r="F111" s="216" t="s">
        <v>191</v>
      </c>
    </row>
    <row r="112" spans="1:6" s="1" customFormat="1" ht="14.25" hidden="1">
      <c r="A112" s="127">
        <v>4536</v>
      </c>
      <c r="B112" s="238" t="s">
        <v>526</v>
      </c>
      <c r="C112" s="205"/>
      <c r="D112" s="113">
        <f>E112</f>
        <v>0</v>
      </c>
      <c r="E112" s="113"/>
      <c r="F112" s="216" t="s">
        <v>191</v>
      </c>
    </row>
    <row r="113" spans="1:6" s="1" customFormat="1" ht="14.25" hidden="1">
      <c r="A113" s="127">
        <v>4537</v>
      </c>
      <c r="B113" s="238" t="s">
        <v>527</v>
      </c>
      <c r="C113" s="205"/>
      <c r="D113" s="113">
        <f>E113</f>
        <v>0</v>
      </c>
      <c r="E113" s="113"/>
      <c r="F113" s="216" t="s">
        <v>191</v>
      </c>
    </row>
    <row r="114" spans="1:6" s="1" customFormat="1" ht="14.25" hidden="1">
      <c r="A114" s="127">
        <v>4538</v>
      </c>
      <c r="B114" s="238" t="s">
        <v>528</v>
      </c>
      <c r="C114" s="205"/>
      <c r="D114" s="113">
        <f>E114</f>
        <v>0</v>
      </c>
      <c r="E114" s="113"/>
      <c r="F114" s="216" t="s">
        <v>191</v>
      </c>
    </row>
    <row r="115" spans="1:6" s="1" customFormat="1" ht="39.75" hidden="1">
      <c r="A115" s="127">
        <v>4540</v>
      </c>
      <c r="B115" s="236" t="s">
        <v>529</v>
      </c>
      <c r="C115" s="201" t="s">
        <v>398</v>
      </c>
      <c r="D115" s="113">
        <f>E115</f>
        <v>6325</v>
      </c>
      <c r="E115" s="113">
        <f>E117+E118+E119</f>
        <v>6325</v>
      </c>
      <c r="F115" s="216" t="s">
        <v>191</v>
      </c>
    </row>
    <row r="116" spans="1:6" s="1" customFormat="1" ht="14.25" hidden="1">
      <c r="A116" s="127"/>
      <c r="B116" s="203" t="s">
        <v>197</v>
      </c>
      <c r="C116" s="201"/>
      <c r="D116" s="113"/>
      <c r="E116" s="113"/>
      <c r="F116" s="216"/>
    </row>
    <row r="117" spans="1:6" s="1" customFormat="1" ht="40.5">
      <c r="A117" s="127">
        <v>4541</v>
      </c>
      <c r="B117" s="221" t="s">
        <v>530</v>
      </c>
      <c r="C117" s="205" t="s">
        <v>531</v>
      </c>
      <c r="D117" s="113">
        <f>E117</f>
        <v>6325</v>
      </c>
      <c r="E117" s="113">
        <f>[2]aparat!F110+'[2]zags '!F111+'[2]վեկտոր պլյուս'!F111+[2]turq!F111+[2]gjuxatntes!F112+'[2]chanap transp'!F111+'[2]transp nax'!F111+'[2]ajl nax'!F111+'[2]tntes harab'!F113+[2]axb!F111+'[2]srgaka mig'!F111+'[2]bnak shin'!F111+[2]lusav!F111+'[2]hangst sport'!F111+'[2]kent grad'!F111+'[2]mshak palat'!F111+'[2]mshak kazm'!F111+[2]herutahax!F111+[2]texekat!F111+'[2]yndameny mankap.'!F111+[2]gisherotik!F111+'[2]yndam arvest erash'!F111+[2]marzadp!F113+'[2]soc ogn'!F111+'[2]nvir. b`h'!F111+'[2]pah fond '!F111+'[2]kentr. grad'!F112</f>
        <v>6325</v>
      </c>
      <c r="F117" s="216" t="s">
        <v>191</v>
      </c>
    </row>
    <row r="118" spans="1:6" s="1" customFormat="1" ht="27" hidden="1">
      <c r="A118" s="127">
        <v>4542</v>
      </c>
      <c r="B118" s="221" t="s">
        <v>532</v>
      </c>
      <c r="C118" s="205" t="s">
        <v>533</v>
      </c>
      <c r="D118" s="113">
        <f>E118</f>
        <v>0</v>
      </c>
      <c r="E118" s="113">
        <f>[2]aparat!F111+'[2]zags '!F112+'[2]վեկտոր պլյուս'!F112+[2]turq!F112+[2]gjuxatntes!F113+'[2]chanap transp'!F112+'[2]transp nax'!F112+'[2]ajl nax'!F112+'[2]tntes harab'!F114+[2]axb!F112+'[2]srgaka mig'!F112+'[2]bnak shin'!F112+[2]lusav!F112+'[2]hangst sport'!F112+'[2]kent grad'!F112+'[2]mshak palat'!F112+'[2]mshak kazm'!F112+[2]herutahax!F112+[2]texekat!F112+'[2]yndameny mankap.'!F112+[2]gisherotik!F112+'[2]yndam arvest erash'!F112+[2]marzadp!F114+'[2]soc ogn'!F112+'[2]nvir. b`h'!F112+'[2]pah fond '!F112</f>
        <v>0</v>
      </c>
      <c r="F118" s="216" t="s">
        <v>191</v>
      </c>
    </row>
    <row r="119" spans="1:6" s="1" customFormat="1" ht="15.75" customHeight="1" thickBot="1">
      <c r="A119" s="127">
        <v>4543</v>
      </c>
      <c r="B119" s="221" t="s">
        <v>534</v>
      </c>
      <c r="C119" s="205" t="s">
        <v>535</v>
      </c>
      <c r="D119" s="124">
        <f>E119</f>
        <v>0</v>
      </c>
      <c r="E119" s="219">
        <f>[2]marzadproc!F113+'[2]mshak palat'!F113+'[2]hangst sport'!F113+[2]turq!F113+'[2]yndameny mankap.'!F113</f>
        <v>0</v>
      </c>
      <c r="F119" s="216" t="s">
        <v>191</v>
      </c>
    </row>
    <row r="120" spans="1:6" s="1" customFormat="1" ht="15.75" hidden="1" customHeight="1">
      <c r="A120" s="127"/>
      <c r="B120" s="238" t="s">
        <v>396</v>
      </c>
      <c r="C120" s="205"/>
      <c r="D120" s="217"/>
      <c r="E120" s="217"/>
      <c r="F120" s="216"/>
    </row>
    <row r="121" spans="1:6" s="1" customFormat="1" ht="12.75" hidden="1" customHeight="1">
      <c r="A121" s="127">
        <v>4544</v>
      </c>
      <c r="B121" s="238" t="s">
        <v>536</v>
      </c>
      <c r="C121" s="205"/>
      <c r="D121" s="217">
        <f>E121</f>
        <v>0</v>
      </c>
      <c r="E121" s="217">
        <f>E123+E124</f>
        <v>0</v>
      </c>
      <c r="F121" s="216" t="s">
        <v>191</v>
      </c>
    </row>
    <row r="122" spans="1:6" s="1" customFormat="1" ht="13.5" hidden="1" customHeight="1">
      <c r="A122" s="127"/>
      <c r="B122" s="238" t="s">
        <v>524</v>
      </c>
      <c r="C122" s="205"/>
      <c r="D122" s="217"/>
      <c r="E122" s="217"/>
      <c r="F122" s="216"/>
    </row>
    <row r="123" spans="1:6" s="1" customFormat="1" ht="11.25" hidden="1" customHeight="1">
      <c r="A123" s="239">
        <v>4545</v>
      </c>
      <c r="B123" s="240" t="s">
        <v>525</v>
      </c>
      <c r="C123" s="205"/>
      <c r="D123" s="217">
        <f>E123</f>
        <v>0</v>
      </c>
      <c r="E123" s="217"/>
      <c r="F123" s="216" t="s">
        <v>191</v>
      </c>
    </row>
    <row r="124" spans="1:6" s="1" customFormat="1" ht="13.5" hidden="1" customHeight="1">
      <c r="A124" s="127">
        <v>4546</v>
      </c>
      <c r="B124" s="238" t="s">
        <v>537</v>
      </c>
      <c r="C124" s="205"/>
      <c r="D124" s="217">
        <f>E124</f>
        <v>0</v>
      </c>
      <c r="E124" s="217"/>
      <c r="F124" s="216" t="s">
        <v>191</v>
      </c>
    </row>
    <row r="125" spans="1:6" s="1" customFormat="1" ht="17.25" hidden="1" customHeight="1">
      <c r="A125" s="127">
        <v>4547</v>
      </c>
      <c r="B125" s="238" t="s">
        <v>527</v>
      </c>
      <c r="C125" s="205"/>
      <c r="D125" s="217">
        <f>E125</f>
        <v>0</v>
      </c>
      <c r="E125" s="217"/>
      <c r="F125" s="216" t="s">
        <v>191</v>
      </c>
    </row>
    <row r="126" spans="1:6" s="1" customFormat="1" ht="1.5" hidden="1" customHeight="1" thickBot="1">
      <c r="A126" s="140">
        <v>4548</v>
      </c>
      <c r="B126" s="241" t="s">
        <v>528</v>
      </c>
      <c r="C126" s="209"/>
      <c r="D126" s="229">
        <f>E126</f>
        <v>0</v>
      </c>
      <c r="E126" s="229"/>
      <c r="F126" s="230" t="s">
        <v>191</v>
      </c>
    </row>
    <row r="127" spans="1:6" s="1" customFormat="1" ht="31.5" customHeight="1" thickBot="1">
      <c r="A127" s="191">
        <v>4600</v>
      </c>
      <c r="B127" s="242" t="s">
        <v>538</v>
      </c>
      <c r="C127" s="193" t="s">
        <v>398</v>
      </c>
      <c r="D127" s="194">
        <f>E127</f>
        <v>5000</v>
      </c>
      <c r="E127" s="194">
        <f>E129+E133+E139</f>
        <v>5000</v>
      </c>
      <c r="F127" s="234" t="s">
        <v>191</v>
      </c>
    </row>
    <row r="128" spans="1:6" s="1" customFormat="1" ht="13.5">
      <c r="A128" s="104"/>
      <c r="B128" s="196" t="s">
        <v>396</v>
      </c>
      <c r="C128" s="197"/>
      <c r="D128" s="214"/>
      <c r="E128" s="214"/>
      <c r="F128" s="215"/>
    </row>
    <row r="129" spans="1:6" s="1" customFormat="1" ht="14.25">
      <c r="A129" s="127">
        <v>4610</v>
      </c>
      <c r="B129" s="243" t="s">
        <v>539</v>
      </c>
      <c r="C129" s="226"/>
      <c r="D129" s="124">
        <f>E129</f>
        <v>0</v>
      </c>
      <c r="E129" s="124">
        <f>E131+E132</f>
        <v>0</v>
      </c>
      <c r="F129" s="216" t="s">
        <v>14</v>
      </c>
    </row>
    <row r="130" spans="1:6" s="1" customFormat="1" ht="14.25">
      <c r="A130" s="127"/>
      <c r="B130" s="203" t="s">
        <v>396</v>
      </c>
      <c r="C130" s="226"/>
      <c r="D130" s="124"/>
      <c r="E130" s="124"/>
      <c r="F130" s="216"/>
    </row>
    <row r="131" spans="1:6" s="1" customFormat="1" ht="42.75">
      <c r="A131" s="127">
        <v>4610</v>
      </c>
      <c r="B131" s="244" t="s">
        <v>540</v>
      </c>
      <c r="C131" s="226" t="s">
        <v>541</v>
      </c>
      <c r="D131" s="124">
        <f>E131</f>
        <v>0</v>
      </c>
      <c r="E131" s="124">
        <f>[2]aparat!F115+'[2]zags '!F116+'[2]վեկտոր պլյուս'!F116+[2]turq!F116+[2]gjuxatntes!F117+'[2]chanap transp'!F116+'[2]transp nax'!F116+'[2]ajl nax'!F116+'[2]tntes harab'!F1170+[2]axb!F116+'[2]srgaka mig'!F116+'[2]bnak shin'!F116+[2]lusav!F116+'[2]hangst sport'!F116+'[2]kent grad'!F116+'[2]mshak palat'!F116+'[2]mshak kazm'!F116+[2]herutahax!F116+[2]texekat!F116+'[2]yndameny mankap.'!F116+[2]gisherotik!F116+'[2]yndam arvest erash'!F116+[2]marzadp!F118+'[2]soc ogn'!F116+'[2]nvir. b`h'!F116+'[2]pah fond '!F116</f>
        <v>0</v>
      </c>
      <c r="F131" s="216" t="s">
        <v>191</v>
      </c>
    </row>
    <row r="132" spans="1:6" s="1" customFormat="1" ht="28.5">
      <c r="A132" s="127">
        <v>4620</v>
      </c>
      <c r="B132" s="244" t="s">
        <v>542</v>
      </c>
      <c r="C132" s="226" t="s">
        <v>543</v>
      </c>
      <c r="D132" s="124">
        <f>E132</f>
        <v>0</v>
      </c>
      <c r="E132" s="124">
        <f>[2]aparat!F116+'[2]zags '!F117+'[2]վեկտոր պլյուս'!F117+[2]turq!F117+[2]gjuxatntes!F118+'[2]chanap transp'!F117+'[2]transp nax'!F117+'[2]ajl nax'!F117+'[2]tntes harab'!F1171+[2]axb!F117+'[2]srgaka mig'!F117+'[2]bnak shin'!F117+[2]lusav!F117+'[2]hangst sport'!F117+'[2]kent grad'!F117+'[2]mshak palat'!F117+'[2]mshak kazm'!F117+[2]herutahax!F117+[2]texekat!F117+'[2]yndameny mankap.'!F117+[2]gisherotik!F117+'[2]yndam arvest erash'!F117+[2]marzadp!F119+'[2]soc ogn'!F117+'[2]nvir. b`h'!F117+'[2]pah fond '!F117</f>
        <v>0</v>
      </c>
      <c r="F132" s="216" t="s">
        <v>191</v>
      </c>
    </row>
    <row r="133" spans="1:6" s="1" customFormat="1" ht="39.75" customHeight="1">
      <c r="A133" s="127">
        <v>4630</v>
      </c>
      <c r="B133" s="206" t="s">
        <v>544</v>
      </c>
      <c r="C133" s="201" t="s">
        <v>398</v>
      </c>
      <c r="D133" s="124">
        <f>E133</f>
        <v>5000</v>
      </c>
      <c r="E133" s="124">
        <f>E135+E136+E137+E138</f>
        <v>5000</v>
      </c>
      <c r="F133" s="216" t="s">
        <v>191</v>
      </c>
    </row>
    <row r="134" spans="1:6" s="1" customFormat="1" ht="14.25">
      <c r="A134" s="127"/>
      <c r="B134" s="203" t="s">
        <v>197</v>
      </c>
      <c r="C134" s="201"/>
      <c r="D134" s="124"/>
      <c r="E134" s="124"/>
      <c r="F134" s="216"/>
    </row>
    <row r="135" spans="1:6" s="1" customFormat="1" ht="14.25">
      <c r="A135" s="127">
        <v>4631</v>
      </c>
      <c r="B135" s="204" t="s">
        <v>545</v>
      </c>
      <c r="C135" s="205" t="s">
        <v>546</v>
      </c>
      <c r="D135" s="124">
        <f>E135</f>
        <v>0</v>
      </c>
      <c r="E135" s="124">
        <f>[2]aparat!F123+'[2]zags '!F124+'[2]վեկտոր պլյուս'!F124+[2]turq!F124+[2]gjuxatntes!F125+'[2]chanap transp'!F124+'[2]transp nax'!F124+'[2]ajl nax'!F124+'[2]tntes harab'!F126+[2]axb!F124+'[2]srgaka mig'!F124+'[2]bnak shin'!F124+[2]lusav!F124+'[2]hangst sport'!F124+'[2]kent grad'!F124+'[2]mshak palat'!F124+'[2]mshak kazm'!F124+[2]herutahax!F124+[2]texekat!F124+'[2]yndameny mankap.'!F124+[2]gisherotik!F124+'[2]yndam arvest erash'!F124+[2]marzadp!F126+'[2]soc ogn'!F124+'[2]nvir. b`h'!F124+'[2]pah fond '!F124</f>
        <v>0</v>
      </c>
      <c r="F135" s="216" t="s">
        <v>191</v>
      </c>
    </row>
    <row r="136" spans="1:6" s="1" customFormat="1" ht="27">
      <c r="A136" s="127">
        <v>4632</v>
      </c>
      <c r="B136" s="204" t="s">
        <v>547</v>
      </c>
      <c r="C136" s="205" t="s">
        <v>548</v>
      </c>
      <c r="D136" s="124">
        <f>E136</f>
        <v>0</v>
      </c>
      <c r="E136" s="124">
        <f>[2]aparat!F124+'[2]zags '!F125+'[2]վեկտոր պլյուս'!F125+[2]turq!F125+[2]gjuxatntes!F126+'[2]chanap transp'!F125+'[2]transp nax'!F125+'[2]ajl nax'!F125+'[2]tntes harab'!F127+[2]axb!F125+'[2]srgaka mig'!F125+'[2]bnak shin'!F125+[2]lusav!F125+'[2]hangst sport'!F125+'[2]kent grad'!F125+'[2]mshak palat'!F125+'[2]mshak kazm'!F125+[2]herutahax!F125+[2]texekat!F125+'[2]yndameny mankap.'!F125+[2]gisherotik!F125+'[2]yndam arvest erash'!F125+[2]marzadp!F127+'[2]soc ogn'!F125+'[2]nvir. b`h'!F125+'[2]pah fond '!F125</f>
        <v>0</v>
      </c>
      <c r="F136" s="216" t="s">
        <v>191</v>
      </c>
    </row>
    <row r="137" spans="1:6" s="1" customFormat="1" ht="14.25">
      <c r="A137" s="127">
        <v>4633</v>
      </c>
      <c r="B137" s="204" t="s">
        <v>549</v>
      </c>
      <c r="C137" s="205" t="s">
        <v>550</v>
      </c>
      <c r="D137" s="124">
        <f>E137</f>
        <v>0</v>
      </c>
      <c r="E137" s="124"/>
      <c r="F137" s="216" t="s">
        <v>191</v>
      </c>
    </row>
    <row r="138" spans="1:6" s="1" customFormat="1" ht="14.25" customHeight="1">
      <c r="A138" s="127">
        <v>4634</v>
      </c>
      <c r="B138" s="204" t="s">
        <v>551</v>
      </c>
      <c r="C138" s="205" t="s">
        <v>552</v>
      </c>
      <c r="D138" s="124">
        <f>E138</f>
        <v>5000</v>
      </c>
      <c r="E138" s="124">
        <f>[2]aparat!F126+'[2]zags '!F127+'[2]վեկտոր պլյուս'!F127+[2]turq!F127+[2]gjuxatntes!F128+'[2]chanap transp'!F127+'[2]transp nax'!F127+'[2]ajl nax'!F127+'[2]tntes harab'!F129+[2]axb!F127+'[2]srgaka mig'!F127+'[2]bnak shin'!F127+[2]lusav!F127+'[2]hangst sport'!F127+'[2]mshak palat'!F127+'[2]mshak kazm'!F127+[2]herutahax!F127+[2]texekat!F127+'[2]yndameny mankap.'!F127+[2]gisherotik!F127+'[2]yndam arvest erash'!F127+'[2]soc ogn'!F127+'[2]nvir. b`h'!F127+'[2]pah fond '!F127+'[2]barcraguyn krt.'!F127</f>
        <v>5000</v>
      </c>
      <c r="F138" s="216" t="s">
        <v>191</v>
      </c>
    </row>
    <row r="139" spans="1:6" s="1" customFormat="1" ht="1.5" hidden="1" customHeight="1">
      <c r="A139" s="127">
        <v>4640</v>
      </c>
      <c r="B139" s="206" t="s">
        <v>553</v>
      </c>
      <c r="C139" s="201" t="s">
        <v>398</v>
      </c>
      <c r="D139" s="124">
        <f>E139</f>
        <v>0</v>
      </c>
      <c r="E139" s="124">
        <f>E141</f>
        <v>0</v>
      </c>
      <c r="F139" s="216" t="s">
        <v>191</v>
      </c>
    </row>
    <row r="140" spans="1:6" s="1" customFormat="1" ht="14.25">
      <c r="A140" s="127"/>
      <c r="B140" s="203" t="s">
        <v>197</v>
      </c>
      <c r="C140" s="201"/>
      <c r="D140" s="124"/>
      <c r="E140" s="124"/>
      <c r="F140" s="216"/>
    </row>
    <row r="141" spans="1:6" s="1" customFormat="1" ht="15" thickBot="1">
      <c r="A141" s="140">
        <v>4641</v>
      </c>
      <c r="B141" s="228" t="s">
        <v>554</v>
      </c>
      <c r="C141" s="209" t="s">
        <v>555</v>
      </c>
      <c r="D141" s="245">
        <f>E141</f>
        <v>0</v>
      </c>
      <c r="E141" s="124">
        <f>[2]aparat!F128+'[2]zags '!F129+'[2]վեկտոր պլյուս'!F129+[2]turq!F129+[2]gjuxatntes!F130+'[2]chanap transp'!F129+'[2]transp nax'!F129+'[2]ajl nax'!F129+'[2]tntes harab'!F131+[2]axb!F129+'[2]srgaka mig'!F129+'[2]bnak shin'!F129+[2]lusav!F129+'[2]hangst sport'!F129+'[2]kent grad'!F129+'[2]mshak palat'!F129+'[2]mshak kazm'!F129+[2]herutahax!F129+[2]texekat!F129+'[2]yndameny mankap.'!F129+[2]gisherotik!F129+'[2]yndam arvest erash'!F129+[2]marzadp!F131+'[2]soc ogn'!F129+'[2]nvir. b`h'!F129+'[2]pah fond '!F129</f>
        <v>0</v>
      </c>
      <c r="F141" s="230" t="s">
        <v>191</v>
      </c>
    </row>
    <row r="142" spans="1:6" ht="39" customHeight="1" thickBot="1">
      <c r="A142" s="191">
        <v>4700</v>
      </c>
      <c r="B142" s="246" t="s">
        <v>556</v>
      </c>
      <c r="C142" s="193" t="s">
        <v>398</v>
      </c>
      <c r="D142" s="194">
        <f>E142-[2]ekamut!F124</f>
        <v>58050</v>
      </c>
      <c r="E142" s="194">
        <f>E144+E148+E154+E157+E161+E164+E167</f>
        <v>158050</v>
      </c>
      <c r="F142" s="234"/>
    </row>
    <row r="143" spans="1:6" ht="13.5">
      <c r="A143" s="104"/>
      <c r="B143" s="196" t="s">
        <v>396</v>
      </c>
      <c r="C143" s="197"/>
      <c r="D143" s="214"/>
      <c r="E143" s="214"/>
      <c r="F143" s="215"/>
    </row>
    <row r="144" spans="1:6" ht="39.75">
      <c r="A144" s="127">
        <v>4710</v>
      </c>
      <c r="B144" s="206" t="s">
        <v>557</v>
      </c>
      <c r="C144" s="201" t="s">
        <v>398</v>
      </c>
      <c r="D144" s="124">
        <f>E144</f>
        <v>4950</v>
      </c>
      <c r="E144" s="124">
        <f>E146+E147</f>
        <v>4950</v>
      </c>
      <c r="F144" s="216" t="s">
        <v>191</v>
      </c>
    </row>
    <row r="145" spans="1:6" ht="14.25">
      <c r="A145" s="127"/>
      <c r="B145" s="203" t="s">
        <v>197</v>
      </c>
      <c r="C145" s="201"/>
      <c r="D145" s="124"/>
      <c r="E145" s="124"/>
      <c r="F145" s="216"/>
    </row>
    <row r="146" spans="1:6" ht="39.75" customHeight="1">
      <c r="A146" s="127">
        <v>4711</v>
      </c>
      <c r="B146" s="204" t="s">
        <v>558</v>
      </c>
      <c r="C146" s="205" t="s">
        <v>559</v>
      </c>
      <c r="D146" s="124">
        <f>E146</f>
        <v>0</v>
      </c>
      <c r="E146" s="124">
        <f>[2]aparat!F131+'[2]zags '!F132+'[2]վեկտոր պլյուս'!F132+[2]turq!F132+[2]gjuxatntes!F133+'[2]chanap transp'!F132+'[2]transp nax'!F132+'[2]ajl nax'!F132+'[2]tntes harab'!F134+[2]axb!F132+'[2]srgaka mig'!F132+'[2]bnak shin'!F132+[2]lusav!F132+'[2]hangst sport'!F132+'[2]kent grad'!F132+'[2]mshak palat'!F132+'[2]mshak kazm'!F132+[2]herutahax!F132+[2]texekat!F132+'[2]yndameny mankap.'!F132+[2]gisherotik!F132+'[2]yndam arvest erash'!F132+[2]marzadp!F134+'[2]soc ogn'!F132+'[2]nvir. b`h'!F132+'[2]pah fond '!F132</f>
        <v>0</v>
      </c>
      <c r="F146" s="216" t="s">
        <v>191</v>
      </c>
    </row>
    <row r="147" spans="1:6" ht="30" customHeight="1">
      <c r="A147" s="127">
        <v>4712</v>
      </c>
      <c r="B147" s="204" t="s">
        <v>560</v>
      </c>
      <c r="C147" s="205" t="s">
        <v>561</v>
      </c>
      <c r="D147" s="124">
        <f>E147</f>
        <v>4950</v>
      </c>
      <c r="E147" s="124">
        <f>[2]aparat!F132+'[2]zags '!F133+'[2]վեկտոր պլյուս'!F133+[2]turq!F133+[2]gjuxatntes!F134+'[2]chanap transp'!F133+'[2]transp nax'!F133+'[2]ajl nax'!F133+'[2]tntes harab'!F135+[2]axb!F133+'[2]srgaka mig'!F133+'[2]bnak shin'!F133+[2]lusav!F133+'[2]hangst sport'!F133+'[2]mshak palat'!F133+'[2]mshak kazm'!F133+[2]herutahax!F133+[2]texekat!F133+'[2]yndameny mankap.'!F133+[2]gisherotik!F133+'[2]yndam arvest erash'!F133+'[2]soc ogn'!F133+'[2]nvir. b`h'!F133+'[2]pah fond '!F133+'[2]qax. kusakc.'!F133+[2]kronakan!F32+'[2]himn,krt'!J32</f>
        <v>4950</v>
      </c>
      <c r="F147" s="216" t="s">
        <v>191</v>
      </c>
    </row>
    <row r="148" spans="1:6" ht="55.5" customHeight="1">
      <c r="A148" s="127">
        <v>4720</v>
      </c>
      <c r="B148" s="206" t="s">
        <v>562</v>
      </c>
      <c r="C148" s="14" t="s">
        <v>191</v>
      </c>
      <c r="D148" s="124">
        <f>E148</f>
        <v>3100</v>
      </c>
      <c r="E148" s="124">
        <f>E150+E151+E152+E153</f>
        <v>3100</v>
      </c>
      <c r="F148" s="216" t="s">
        <v>191</v>
      </c>
    </row>
    <row r="149" spans="1:6" ht="14.25">
      <c r="A149" s="127"/>
      <c r="B149" s="203" t="s">
        <v>197</v>
      </c>
      <c r="C149" s="201"/>
      <c r="D149" s="124"/>
      <c r="E149" s="124"/>
      <c r="F149" s="216"/>
    </row>
    <row r="150" spans="1:6" ht="14.25">
      <c r="A150" s="127">
        <v>4721</v>
      </c>
      <c r="B150" s="204" t="s">
        <v>563</v>
      </c>
      <c r="C150" s="205" t="s">
        <v>564</v>
      </c>
      <c r="D150" s="124">
        <f>E150</f>
        <v>0</v>
      </c>
      <c r="E150" s="124">
        <f>[2]aparat!F134+'[2]zags '!F135+'[2]վեկտոր պլյուս'!F135+[2]turq!F135+[2]gjuxatntes!F136+'[2]chanap transp'!F135+'[2]transp nax'!F135+'[2]ajl nax'!F135+'[2]tntes harab'!F137+[2]axb!F135+'[2]srgaka mig'!F135+'[2]bnak shin'!F135+[2]lusav!F135+'[2]hangst sport'!F135+'[2]kent grad'!F135+'[2]mshak palat'!F135+'[2]mshak kazm'!F135+[2]herutahax!F135+[2]texekat!F135+'[2]yndameny mankap.'!F135+[2]gisherotik!F135+'[2]yndam arvest erash'!F135+[2]marzadp!F137+'[2]soc ogn'!F135+'[2]nvir. b`h'!F135+'[2]pah fond '!F135</f>
        <v>0</v>
      </c>
      <c r="F150" s="216" t="s">
        <v>191</v>
      </c>
    </row>
    <row r="151" spans="1:6" ht="14.25">
      <c r="A151" s="127">
        <v>4722</v>
      </c>
      <c r="B151" s="204" t="s">
        <v>565</v>
      </c>
      <c r="C151" s="87">
        <v>4822</v>
      </c>
      <c r="D151" s="124">
        <f>E151</f>
        <v>0</v>
      </c>
      <c r="E151" s="124">
        <f>[2]aparat!F135+'[2]zags '!F136+'[2]վեկտոր պլյուս'!F136+[2]turq!F136+[2]gjuxatntes!F137+'[2]chanap transp'!F136+'[2]transp nax'!F136+'[2]ajl nax'!F136+'[2]tntes harab'!F138+[2]axb!F136+'[2]srgaka mig'!F136+'[2]bnak shin'!F136+[2]lusav!F136+'[2]hangst sport'!F136+'[2]kent grad'!F136+'[2]mshak palat'!F136+'[2]mshak kazm'!F136+[2]herutahax!F136+[2]texekat!F136+'[2]yndameny mankap.'!F136+[2]gisherotik!F136+'[2]yndam arvest erash'!F136+[2]marzadp!F138+'[2]soc ogn'!F136+'[2]nvir. b`h'!F136+'[2]pah fond '!F136</f>
        <v>0</v>
      </c>
      <c r="F151" s="216" t="s">
        <v>191</v>
      </c>
    </row>
    <row r="152" spans="1:6" ht="14.25">
      <c r="A152" s="127">
        <v>4723</v>
      </c>
      <c r="B152" s="204" t="s">
        <v>566</v>
      </c>
      <c r="C152" s="205" t="s">
        <v>567</v>
      </c>
      <c r="D152" s="124">
        <f>E152</f>
        <v>3100</v>
      </c>
      <c r="E152" s="124">
        <f>[2]aparat!F136+'[2]zags '!F137+'[2]վեկտոր պլյուս'!F137+[2]turq!F137+[2]gjuxatntes!F138+'[2]chanap transp'!F137+'[2]transp nax'!F137+'[2]ajl nax'!F137+'[2]tntes harab'!F139+[2]axb!F137+'[2]srgaka mig'!F137+'[2]bnak shin'!F137+[2]lusav!F137+'[2]hangst sport'!F137+'[2]mshak palat'!F137+'[2]mshak kazm'!F137+[2]herutahax!F137+[2]texekat!F137+'[2]yndameny mankap.'!F137+[2]gisherotik!F137+'[2]yndam arvest erash'!F137+'[2]soc ogn'!F137+'[2]nvir. b`h'!F137+'[2]pah fond '!F137+'[2]kentr. grad'!F138</f>
        <v>3100</v>
      </c>
      <c r="F152" s="216" t="s">
        <v>191</v>
      </c>
    </row>
    <row r="153" spans="1:6" ht="27">
      <c r="A153" s="127">
        <v>4724</v>
      </c>
      <c r="B153" s="204" t="s">
        <v>568</v>
      </c>
      <c r="C153" s="205" t="s">
        <v>569</v>
      </c>
      <c r="D153" s="124">
        <f>E153</f>
        <v>0</v>
      </c>
      <c r="E153" s="124">
        <f>[2]aparat!F137+'[2]zags '!F138+'[2]վեկտոր պլյուս'!F138+[2]turq!F138+[2]gjuxatntes!F139+'[2]chanap transp'!F138+'[2]transp nax'!F138+'[2]ajl nax'!F138+'[2]tntes harab'!F140+[2]axb!F138+'[2]srgaka mig'!F138+'[2]bnak shin'!F138+[2]lusav!F138+'[2]hangst sport'!F138+'[2]kent grad'!F138+'[2]mshak palat'!F138+'[2]mshak kazm'!F138+[2]herutahax!F138+[2]texekat!F138+'[2]yndameny mankap.'!F138+[2]gisherotik!F138+'[2]yndam arvest erash'!F138+[2]marzadp!F140+'[2]soc ogn'!F138+'[2]nvir. b`h'!F138+'[2]pah fond '!F138</f>
        <v>0</v>
      </c>
      <c r="F153" s="216" t="s">
        <v>191</v>
      </c>
    </row>
    <row r="154" spans="1:6" ht="27">
      <c r="A154" s="127">
        <v>4730</v>
      </c>
      <c r="B154" s="206" t="s">
        <v>570</v>
      </c>
      <c r="C154" s="201" t="s">
        <v>398</v>
      </c>
      <c r="D154" s="124">
        <f>E154</f>
        <v>0</v>
      </c>
      <c r="E154" s="124">
        <f>E156</f>
        <v>0</v>
      </c>
      <c r="F154" s="216" t="s">
        <v>191</v>
      </c>
    </row>
    <row r="155" spans="1:6" ht="14.25">
      <c r="A155" s="127"/>
      <c r="B155" s="203" t="s">
        <v>197</v>
      </c>
      <c r="C155" s="201"/>
      <c r="D155" s="124"/>
      <c r="E155" s="124"/>
      <c r="F155" s="216"/>
    </row>
    <row r="156" spans="1:6" ht="27">
      <c r="A156" s="127">
        <v>4731</v>
      </c>
      <c r="B156" s="237" t="s">
        <v>571</v>
      </c>
      <c r="C156" s="205" t="s">
        <v>572</v>
      </c>
      <c r="D156" s="124">
        <f>E156</f>
        <v>0</v>
      </c>
      <c r="E156" s="124">
        <f>[2]aparat!F139+'[2]zags '!F140+'[2]վեկտոր պլյուս'!F140+[2]turq!F140+[2]gjuxatntes!F141+'[2]chanap transp'!F140+'[2]transp nax'!F140+'[2]ajl nax'!F140+'[2]tntes harab'!F142+[2]axb!F140+'[2]srgaka mig'!F140+'[2]bnak shin'!F140+[2]lusav!F140+'[2]hangst sport'!F140+'[2]kent grad'!F140+'[2]mshak palat'!F140+'[2]mshak kazm'!F140+[2]herutahax!F140+[2]texekat!F140+'[2]yndameny mankap.'!F140+[2]gisherotik!F140+'[2]yndam arvest erash'!F140+[2]marzadp!F142+'[2]soc ogn'!F140+'[2]nvir. b`h'!F140+'[2]pah fond '!F140</f>
        <v>0</v>
      </c>
      <c r="F156" s="216" t="s">
        <v>191</v>
      </c>
    </row>
    <row r="157" spans="1:6" ht="53.25">
      <c r="A157" s="127">
        <v>4740</v>
      </c>
      <c r="B157" s="206" t="s">
        <v>573</v>
      </c>
      <c r="C157" s="201" t="s">
        <v>398</v>
      </c>
      <c r="D157" s="124">
        <f>E157</f>
        <v>0</v>
      </c>
      <c r="E157" s="124">
        <f>E159+E160</f>
        <v>0</v>
      </c>
      <c r="F157" s="216" t="s">
        <v>191</v>
      </c>
    </row>
    <row r="158" spans="1:6" ht="14.25">
      <c r="A158" s="127"/>
      <c r="B158" s="203" t="s">
        <v>197</v>
      </c>
      <c r="C158" s="201"/>
      <c r="D158" s="124"/>
      <c r="E158" s="124"/>
      <c r="F158" s="216"/>
    </row>
    <row r="159" spans="1:6" ht="16.5" customHeight="1">
      <c r="A159" s="127">
        <v>4741</v>
      </c>
      <c r="B159" s="204" t="s">
        <v>574</v>
      </c>
      <c r="C159" s="205" t="s">
        <v>575</v>
      </c>
      <c r="D159" s="124">
        <f>E159</f>
        <v>0</v>
      </c>
      <c r="E159" s="124">
        <f>[2]aparat!F141+'[2]zags '!F142+'[2]վեկտոր պլյուս'!F142+[2]turq!F142+[2]gjuxatntes!F143+'[2]chanap transp'!F142+'[2]transp nax'!F142+'[2]ajl nax'!F142+'[2]tntes harab'!F144+[2]axb!F142+'[2]srgaka mig'!F142+'[2]bnak shin'!F142+[2]lusav!F142+'[2]hangst sport'!F142+'[2]kent grad'!F142+'[2]mshak palat'!F142+'[2]mshak kazm'!F142+[2]herutahax!F142+[2]texekat!F142+'[2]yndameny mankap.'!F142+[2]gisherotik!F142+'[2]yndam arvest erash'!F142+[2]marzadp!F144+'[2]soc ogn'!F142+'[2]nvir. b`h'!F142+'[2]pah fond '!F142</f>
        <v>0</v>
      </c>
      <c r="F159" s="216" t="s">
        <v>191</v>
      </c>
    </row>
    <row r="160" spans="1:6" ht="27">
      <c r="A160" s="127">
        <v>4742</v>
      </c>
      <c r="B160" s="204" t="s">
        <v>576</v>
      </c>
      <c r="C160" s="205" t="s">
        <v>577</v>
      </c>
      <c r="D160" s="124">
        <f>E160</f>
        <v>0</v>
      </c>
      <c r="E160" s="124">
        <f>[2]aparat!F142+'[2]zags '!F143+'[2]վեկտոր պլյուս'!F143+[2]turq!F143+[2]gjuxatntes!F144+'[2]chanap transp'!F143+'[2]transp nax'!F143+'[2]ajl nax'!F143+'[2]tntes harab'!F145+[2]axb!F143+'[2]srgaka mig'!F143+'[2]bnak shin'!F143+[2]lusav!F143+'[2]hangst sport'!F143+'[2]kent grad'!F143+'[2]mshak palat'!F143+'[2]mshak kazm'!F143+[2]herutahax!F143+[2]texekat!F143+'[2]yndameny mankap.'!F143+[2]gisherotik!F143+'[2]yndam arvest erash'!F143+[2]marzadp!F145+'[2]soc ogn'!F143+'[2]nvir. b`h'!F143+'[2]pah fond '!F143</f>
        <v>0</v>
      </c>
      <c r="F160" s="216" t="s">
        <v>191</v>
      </c>
    </row>
    <row r="161" spans="1:6" ht="54">
      <c r="A161" s="127">
        <v>4750</v>
      </c>
      <c r="B161" s="206" t="s">
        <v>578</v>
      </c>
      <c r="C161" s="201" t="s">
        <v>398</v>
      </c>
      <c r="D161" s="124">
        <f>E161</f>
        <v>0</v>
      </c>
      <c r="E161" s="124">
        <f>E163</f>
        <v>0</v>
      </c>
      <c r="F161" s="216" t="s">
        <v>191</v>
      </c>
    </row>
    <row r="162" spans="1:6" ht="14.25">
      <c r="A162" s="127"/>
      <c r="B162" s="203" t="s">
        <v>197</v>
      </c>
      <c r="C162" s="201"/>
      <c r="D162" s="124"/>
      <c r="E162" s="124"/>
      <c r="F162" s="216"/>
    </row>
    <row r="163" spans="1:6" ht="45" customHeight="1">
      <c r="A163" s="127">
        <v>4751</v>
      </c>
      <c r="B163" s="204" t="s">
        <v>579</v>
      </c>
      <c r="C163" s="205" t="s">
        <v>580</v>
      </c>
      <c r="D163" s="124">
        <f>E163</f>
        <v>0</v>
      </c>
      <c r="E163" s="124">
        <f>[2]aparat!F144+'[2]zags '!F145+'[2]վեկտոր պլյուս'!F145+[2]turq!F145+[2]gjuxatntes!F146+'[2]chanap transp'!F145+'[2]transp nax'!F145+'[2]ajl nax'!F145+'[2]tntes harab'!F147+[2]axb!F145+'[2]srgaka mig'!F145+'[2]bnak shin'!F145+[2]lusav!F145+'[2]hangst sport'!F145+'[2]kent grad'!F145+'[2]mshak palat'!F145+'[2]mshak kazm'!F145+[2]herutahax!F145+[2]texekat!F145+'[2]yndameny mankap.'!F145+[2]gisherotik!F145+'[2]yndam arvest erash'!F145+[2]marzadp!F147+'[2]soc ogn'!F145+'[2]nvir. b`h'!F145+'[2]pah fond '!F145</f>
        <v>0</v>
      </c>
      <c r="F163" s="216" t="s">
        <v>191</v>
      </c>
    </row>
    <row r="164" spans="1:6" ht="14.25">
      <c r="A164" s="127">
        <v>4760</v>
      </c>
      <c r="B164" s="206" t="s">
        <v>581</v>
      </c>
      <c r="C164" s="201" t="s">
        <v>398</v>
      </c>
      <c r="D164" s="124">
        <f>E164</f>
        <v>0</v>
      </c>
      <c r="E164" s="124">
        <f>E166</f>
        <v>0</v>
      </c>
      <c r="F164" s="216" t="s">
        <v>191</v>
      </c>
    </row>
    <row r="165" spans="1:6" ht="14.25">
      <c r="A165" s="127"/>
      <c r="B165" s="203" t="s">
        <v>197</v>
      </c>
      <c r="C165" s="201"/>
      <c r="D165" s="124"/>
      <c r="E165" s="124"/>
      <c r="F165" s="216"/>
    </row>
    <row r="166" spans="1:6" ht="14.25">
      <c r="A166" s="127">
        <v>4761</v>
      </c>
      <c r="B166" s="204" t="s">
        <v>582</v>
      </c>
      <c r="C166" s="205" t="s">
        <v>583</v>
      </c>
      <c r="D166" s="124">
        <f>E166</f>
        <v>0</v>
      </c>
      <c r="E166" s="124">
        <f>[2]aparat!F146+'[2]zags '!F147+'[2]վեկտոր պլյուս'!F147+[2]turq!F147+[2]gjuxatntes!F148+'[2]chanap transp'!F147+'[2]transp nax'!F147+'[2]ajl nax'!F147+'[2]tntes harab'!F149+[2]axb!F147+'[2]srgaka mig'!F147+'[2]bnak shin'!F147+[2]lusav!F147+'[2]hangst sport'!F147+'[2]kent grad'!F147+'[2]mshak palat'!F147+'[2]mshak kazm'!F147+[2]herutahax!F147+[2]texekat!F147+'[2]yndameny mankap.'!F147+[2]gisherotik!F147+'[2]yndam arvest erash'!F147+[2]marzadp!F149+'[2]soc ogn'!F147+'[2]nvir. b`h'!F147+'[2]pah fond '!F147</f>
        <v>0</v>
      </c>
      <c r="F166" s="216" t="s">
        <v>191</v>
      </c>
    </row>
    <row r="167" spans="1:6" ht="14.25">
      <c r="A167" s="127">
        <v>4770</v>
      </c>
      <c r="B167" s="206" t="s">
        <v>584</v>
      </c>
      <c r="C167" s="201" t="s">
        <v>398</v>
      </c>
      <c r="D167" s="124">
        <f>D169</f>
        <v>50000</v>
      </c>
      <c r="E167" s="124">
        <f>E169</f>
        <v>150000</v>
      </c>
      <c r="F167" s="216"/>
    </row>
    <row r="168" spans="1:6" ht="14.25">
      <c r="A168" s="127"/>
      <c r="B168" s="203" t="s">
        <v>197</v>
      </c>
      <c r="C168" s="201"/>
      <c r="D168" s="124"/>
      <c r="E168" s="124"/>
      <c r="F168" s="216"/>
    </row>
    <row r="169" spans="1:6" ht="14.25" customHeight="1">
      <c r="A169" s="127">
        <v>4771</v>
      </c>
      <c r="B169" s="204" t="s">
        <v>585</v>
      </c>
      <c r="C169" s="205" t="s">
        <v>586</v>
      </c>
      <c r="D169" s="124">
        <f>E169+F169-[2]ekamut!F124</f>
        <v>50000</v>
      </c>
      <c r="E169" s="124">
        <f>'[2]gorc caxs'!G307</f>
        <v>150000</v>
      </c>
      <c r="F169" s="216"/>
    </row>
    <row r="170" spans="1:6" ht="27.75" customHeight="1" thickBot="1">
      <c r="A170" s="140">
        <v>4772</v>
      </c>
      <c r="B170" s="247" t="s">
        <v>587</v>
      </c>
      <c r="C170" s="248" t="s">
        <v>398</v>
      </c>
      <c r="D170" s="245">
        <f>E170</f>
        <v>100000</v>
      </c>
      <c r="E170" s="245">
        <f>[2]ekamut!F124</f>
        <v>100000</v>
      </c>
      <c r="F170" s="230"/>
    </row>
    <row r="171" spans="1:6" s="252" customFormat="1" ht="48" customHeight="1" thickBot="1">
      <c r="A171" s="191">
        <v>5000</v>
      </c>
      <c r="B171" s="249" t="s">
        <v>588</v>
      </c>
      <c r="C171" s="193" t="s">
        <v>398</v>
      </c>
      <c r="D171" s="250">
        <f>F171</f>
        <v>1231458.8489999999</v>
      </c>
      <c r="E171" s="251" t="s">
        <v>191</v>
      </c>
      <c r="F171" s="250">
        <f>F173+F191+F197+F200</f>
        <v>1231458.8489999999</v>
      </c>
    </row>
    <row r="172" spans="1:6" ht="12.75" customHeight="1" thickBot="1">
      <c r="A172" s="253"/>
      <c r="B172" s="254" t="s">
        <v>396</v>
      </c>
      <c r="C172" s="255"/>
      <c r="D172" s="256"/>
      <c r="E172" s="256"/>
      <c r="F172" s="257"/>
    </row>
    <row r="173" spans="1:6" ht="24.75" customHeight="1" thickBot="1">
      <c r="A173" s="191">
        <v>5100</v>
      </c>
      <c r="B173" s="212" t="s">
        <v>589</v>
      </c>
      <c r="C173" s="193" t="s">
        <v>398</v>
      </c>
      <c r="D173" s="250">
        <f>F173</f>
        <v>1231458.8489999999</v>
      </c>
      <c r="E173" s="258" t="s">
        <v>191</v>
      </c>
      <c r="F173" s="180">
        <f>F175+F180+F185</f>
        <v>1231458.8489999999</v>
      </c>
    </row>
    <row r="174" spans="1:6" ht="16.5" customHeight="1">
      <c r="A174" s="104"/>
      <c r="B174" s="196" t="s">
        <v>396</v>
      </c>
      <c r="C174" s="197"/>
      <c r="D174" s="259"/>
      <c r="E174" s="259"/>
      <c r="F174" s="199"/>
    </row>
    <row r="175" spans="1:6" ht="24.75" customHeight="1">
      <c r="A175" s="127">
        <v>5110</v>
      </c>
      <c r="B175" s="206" t="s">
        <v>590</v>
      </c>
      <c r="C175" s="201" t="s">
        <v>398</v>
      </c>
      <c r="D175" s="113">
        <f>F175</f>
        <v>1206036.3489999999</v>
      </c>
      <c r="E175" s="53" t="s">
        <v>191</v>
      </c>
      <c r="F175" s="260">
        <f>F177+F178+F179</f>
        <v>1206036.3489999999</v>
      </c>
    </row>
    <row r="176" spans="1:6" ht="15" customHeight="1">
      <c r="A176" s="127"/>
      <c r="B176" s="203" t="s">
        <v>197</v>
      </c>
      <c r="C176" s="201"/>
      <c r="D176" s="113"/>
      <c r="E176" s="113"/>
      <c r="F176" s="202"/>
    </row>
    <row r="177" spans="1:6" ht="14.25" customHeight="1">
      <c r="A177" s="127">
        <v>5111</v>
      </c>
      <c r="B177" s="204" t="s">
        <v>591</v>
      </c>
      <c r="C177" s="261" t="s">
        <v>592</v>
      </c>
      <c r="D177" s="124">
        <f>F177</f>
        <v>0</v>
      </c>
      <c r="E177" s="262" t="s">
        <v>191</v>
      </c>
      <c r="F177" s="124">
        <f>[2]aparat!F151+'[2]zags '!F152+'[2]վեկտոր պլյուս'!F152+[2]turq!F152+[2]gjuxatntes!F153+'[2]chanap transp'!F152+'[2]transp nax'!F152+'[2]ajl nax'!F152+[2]axb!F152+'[2]srgaka mig'!F152+'[2]bnak shin'!F152+[2]lusav!F152+'[2]hangst sport'!F152+'[2]kent grad'!F152+'[2]mshak palat'!F152+'[2]mshak kazm'!F152+[2]herutahax!F152+[2]texekat!F152+'[2]yndameny mankap.'!F152+[2]gisherotik!F152+'[2]yndam arvest erash'!F152+[2]marzadp!F154+'[2]soc ogn'!F152+'[2]nvir. b`h'!F152+'[2]pah fond '!F152</f>
        <v>0</v>
      </c>
    </row>
    <row r="178" spans="1:6" ht="19.5" customHeight="1">
      <c r="A178" s="127">
        <v>5112</v>
      </c>
      <c r="B178" s="204" t="s">
        <v>593</v>
      </c>
      <c r="C178" s="261" t="s">
        <v>594</v>
      </c>
      <c r="D178" s="124">
        <f>F178</f>
        <v>253784</v>
      </c>
      <c r="E178" s="262" t="s">
        <v>191</v>
      </c>
      <c r="F178" s="124">
        <f>[2]aparat!F152+'[2]zags '!F153+'[2]վեկտոր պլյուս'!F153+[2]turq!F153+[2]gjuxatntes!F154+'[2]chanap transp'!F153+'[2]transp nax'!F153+'[2]ajl nax'!F153+[2]axb!F153+'[2]srgaka mig'!F153+'[2]bnak shin'!F153+[2]lusav!F153+'[2]hangst sport'!F153+'[2]kent grad'!F153+'[2]mshak palat'!F153+'[2]mshak kazm'!F153+[2]herutahax!F153+[2]texekat!F153+'[2]yndameny mankap.'!F153+[2]gisherotik!F153+'[2]yndam arvest erash'!F153+[2]marzadp!F155+'[2]soc ogn'!F153+'[2]nvir. b`h'!F153+'[2]pah fond '!F153+[2]jramatakararum!F153+[2]gazafikacum!F134</f>
        <v>253784</v>
      </c>
    </row>
    <row r="179" spans="1:6" ht="13.5" customHeight="1">
      <c r="A179" s="127">
        <v>5113</v>
      </c>
      <c r="B179" s="204" t="s">
        <v>595</v>
      </c>
      <c r="C179" s="261" t="s">
        <v>596</v>
      </c>
      <c r="D179" s="113">
        <f>F179</f>
        <v>952252.34899999993</v>
      </c>
      <c r="E179" s="263" t="s">
        <v>191</v>
      </c>
      <c r="F179" s="113">
        <f>[2]aparat!F153+'[2]zags '!F154+'[2]վեկտոր պլյուս'!F154+[2]turq!F154+[2]gjuxatntes!F155+'[2]chanap transp'!F154+'[2]transp nax'!F154+'[2]ajl nax'!F154+[2]axb!F154+'[2]srgaka mig'!F154+'[2]bnak shin'!F154+[2]lusav!F154+'[2]hangst sport'!F154+'[2]mshak palat'!F154+'[2]mshak kazm'!F154+[2]herutahax!F154+[2]texekat!F154+'[2]yndameny mankap.'!F154+[2]gisherotik!F154+'[2]yndam arvest erash'!F154+'[2]soc ogn'!F154+'[2]nvir. b`h'!F154+'[2]pah fond '!F154+[2]jramatakararum!F154+'[2]kentr. grad'!F155</f>
        <v>952252.34899999993</v>
      </c>
    </row>
    <row r="180" spans="1:6" ht="13.5" customHeight="1">
      <c r="A180" s="127">
        <v>5120</v>
      </c>
      <c r="B180" s="206" t="s">
        <v>597</v>
      </c>
      <c r="C180" s="201" t="s">
        <v>398</v>
      </c>
      <c r="D180" s="124">
        <f>F180</f>
        <v>6000</v>
      </c>
      <c r="E180" s="27" t="s">
        <v>191</v>
      </c>
      <c r="F180" s="264">
        <f>F182+F183+F184</f>
        <v>6000</v>
      </c>
    </row>
    <row r="181" spans="1:6" ht="13.5" customHeight="1">
      <c r="A181" s="127"/>
      <c r="B181" s="265" t="s">
        <v>197</v>
      </c>
      <c r="C181" s="201"/>
      <c r="D181" s="124"/>
      <c r="E181" s="124"/>
      <c r="F181" s="266"/>
    </row>
    <row r="182" spans="1:6" ht="13.5" customHeight="1">
      <c r="A182" s="127">
        <v>5121</v>
      </c>
      <c r="B182" s="204" t="s">
        <v>598</v>
      </c>
      <c r="C182" s="261" t="s">
        <v>599</v>
      </c>
      <c r="D182" s="124">
        <f>F182</f>
        <v>0</v>
      </c>
      <c r="E182" s="262" t="s">
        <v>191</v>
      </c>
      <c r="F182" s="124">
        <f>[2]aparat!F154+'[2]zags '!F155+'[2]վեկտոր պլյուս'!F155+[2]turq!F155+[2]gjuxatntes!F156+'[2]chanap transp'!F155+'[2]transp nax'!F155+'[2]ajl nax'!F155+[2]axb!F155+'[2]srgaka mig'!F155+'[2]bnak shin'!F155+[2]lusav!F155+'[2]hangst sport'!F155+'[2]kent grad'!F155+'[2]mshak palat'!F155+'[2]mshak kazm'!F155+[2]herutahax!F155+[2]texekat!F155+'[2]yndameny mankap.'!F155+[2]gisherotik!F155+'[2]yndam arvest erash'!F155+[2]marzadp!F157+'[2]soc ogn'!F155+'[2]nvir. b`h'!F155+'[2]pah fond '!F155</f>
        <v>0</v>
      </c>
    </row>
    <row r="183" spans="1:6" ht="13.5" customHeight="1">
      <c r="A183" s="127">
        <v>5122</v>
      </c>
      <c r="B183" s="204" t="s">
        <v>600</v>
      </c>
      <c r="C183" s="261" t="s">
        <v>601</v>
      </c>
      <c r="D183" s="124">
        <f>F183</f>
        <v>3000</v>
      </c>
      <c r="E183" s="262" t="s">
        <v>191</v>
      </c>
      <c r="F183" s="124">
        <f>[2]aparat!F155+'[2]zags '!F156+'[2]վեկտոր պլյուս'!F156+[2]turq!F156+[2]gjuxatntes!F157+'[2]chanap transp'!F156+'[2]transp nax'!F156+'[2]ajl nax'!F156+[2]axb!F156+'[2]srgaka mig'!F156+'[2]bnak shin'!F156+[2]lusav!F156+'[2]hangst sport'!F156+'[2]kent grad'!F156+'[2]mshak palat'!F156+'[2]mshak kazm'!F156+[2]herutahax!F156+[2]texekat!F156+'[2]yndameny mankap.'!F156+[2]gisherotik!F156+'[2]yndam arvest erash'!F156+[2]marzadp!F158+'[2]soc ogn'!F156+'[2]nvir. b`h'!F156+'[2]pah fond '!F156</f>
        <v>3000</v>
      </c>
    </row>
    <row r="184" spans="1:6" ht="13.5" customHeight="1">
      <c r="A184" s="127">
        <v>5123</v>
      </c>
      <c r="B184" s="204" t="s">
        <v>602</v>
      </c>
      <c r="C184" s="261" t="s">
        <v>603</v>
      </c>
      <c r="D184" s="124">
        <f>F184</f>
        <v>3000</v>
      </c>
      <c r="E184" s="262" t="s">
        <v>191</v>
      </c>
      <c r="F184" s="124">
        <f>[2]aparat!F156+'[2]zags '!F157+'[2]վեկտոր պլյուս'!F157+[2]turq!F157+[2]gjuxatntes!F158+'[2]chanap transp'!F157+'[2]transp nax'!F157+'[2]ajl nax'!F157+[2]axb!F157+'[2]srgaka mig'!F157+'[2]bnak shin'!F157+[2]lusav!F157+'[2]hangst sport'!F157+'[2]kent grad'!F157+'[2]mshak palat'!F157+'[2]mshak kazm'!F157+[2]herutahax!F157+[2]texekat!F157+'[2]yndameny mankap.'!F157+[2]gisherotik!F157+'[2]yndam arvest erash'!F157+[2]marzadp!F159+'[2]soc ogn'!F157+'[2]nvir. b`h'!F157+'[2]pah fond '!F157</f>
        <v>3000</v>
      </c>
    </row>
    <row r="185" spans="1:6" ht="13.5" customHeight="1">
      <c r="A185" s="127">
        <v>5130</v>
      </c>
      <c r="B185" s="206" t="s">
        <v>604</v>
      </c>
      <c r="C185" s="201" t="s">
        <v>398</v>
      </c>
      <c r="D185" s="124">
        <f>F185</f>
        <v>19422.5</v>
      </c>
      <c r="E185" s="27" t="s">
        <v>191</v>
      </c>
      <c r="F185" s="264">
        <f>F187+F188+F189+F190</f>
        <v>19422.5</v>
      </c>
    </row>
    <row r="186" spans="1:6" ht="13.5" customHeight="1">
      <c r="A186" s="127"/>
      <c r="B186" s="203" t="s">
        <v>197</v>
      </c>
      <c r="C186" s="201"/>
      <c r="D186" s="124"/>
      <c r="E186" s="124"/>
      <c r="F186" s="266"/>
    </row>
    <row r="187" spans="1:6" ht="13.5" customHeight="1">
      <c r="A187" s="127">
        <v>5131</v>
      </c>
      <c r="B187" s="204" t="s">
        <v>605</v>
      </c>
      <c r="C187" s="261" t="s">
        <v>606</v>
      </c>
      <c r="D187" s="124">
        <f>F187</f>
        <v>15000</v>
      </c>
      <c r="E187" s="262" t="s">
        <v>191</v>
      </c>
      <c r="F187" s="124">
        <f>[2]aparat!F157+'[2]zags '!F158+'[2]վեկտոր պլյուս'!F158+[2]turq!F158+[2]gjuxatntes!F159+'[2]chanap transp'!F158+'[2]transp nax'!F158+'[2]ajl nax'!F158+[2]axb!F158+'[2]srgaka mig'!F158+'[2]bnak shin'!F158+[2]lusav!F158+'[2]hangst sport'!F158+'[2]kent grad'!F158+'[2]mshak palat'!F158+'[2]mshak kazm'!F158+[2]herutahax!F158+[2]texekat!F158+'[2]yndameny mankap.'!F158+[2]gisherotik!F158+'[2]yndam arvest erash'!F158+[2]marzadp!F160+'[2]soc ogn'!F158+'[2]nvir. b`h'!F158+'[2]pah fond '!F158</f>
        <v>15000</v>
      </c>
    </row>
    <row r="188" spans="1:6" ht="13.5" customHeight="1">
      <c r="A188" s="127">
        <v>5132</v>
      </c>
      <c r="B188" s="204" t="s">
        <v>607</v>
      </c>
      <c r="C188" s="261" t="s">
        <v>608</v>
      </c>
      <c r="D188" s="124">
        <f>F188</f>
        <v>0</v>
      </c>
      <c r="E188" s="262" t="s">
        <v>191</v>
      </c>
      <c r="F188" s="124">
        <f>[2]aparat!F158+'[2]zags '!F159+'[2]վեկտոր պլյուս'!F159+[2]turq!F159+[2]gjuxatntes!F160+'[2]chanap transp'!F159+'[2]transp nax'!F159+'[2]ajl nax'!F159+[2]axb!F159+'[2]srgaka mig'!F159+'[2]bnak shin'!F159+[2]lusav!F159+'[2]hangst sport'!F159+'[2]kent grad'!F159+'[2]mshak palat'!F159+'[2]mshak kazm'!F159+[2]herutahax!F159+[2]texekat!F159+'[2]yndameny mankap.'!F159+[2]gisherotik!F159+'[2]yndam arvest erash'!F159+[2]marzadp!F161+'[2]soc ogn'!F159+'[2]nvir. b`h'!F159+'[2]pah fond '!F159</f>
        <v>0</v>
      </c>
    </row>
    <row r="189" spans="1:6" ht="13.5" customHeight="1">
      <c r="A189" s="127">
        <v>5133</v>
      </c>
      <c r="B189" s="204" t="s">
        <v>609</v>
      </c>
      <c r="C189" s="261" t="s">
        <v>610</v>
      </c>
      <c r="D189" s="124">
        <f>F189</f>
        <v>0</v>
      </c>
      <c r="E189" s="27" t="s">
        <v>191</v>
      </c>
      <c r="F189" s="124">
        <f>[2]aparat!F159+'[2]zags '!F160+'[2]վեկտոր պլյուս'!F160+[2]turq!F160+[2]gjuxatntes!F161+'[2]chanap transp'!F160+'[2]transp nax'!F160+'[2]ajl nax'!F160+[2]axb!F160+'[2]srgaka mig'!F160+'[2]bnak shin'!F160+[2]lusav!F160+'[2]hangst sport'!F160+'[2]kent grad'!F160+'[2]mshak palat'!F160+'[2]mshak kazm'!F160+[2]herutahax!F160+[2]texekat!F160+'[2]yndameny mankap.'!F160+[2]gisherotik!F160+'[2]yndam arvest erash'!F160+[2]marzadp!F162+'[2]soc ogn'!F160+'[2]nvir. b`h'!F160+'[2]pah fond '!F160</f>
        <v>0</v>
      </c>
    </row>
    <row r="190" spans="1:6" ht="13.5" customHeight="1" thickBot="1">
      <c r="A190" s="140">
        <v>5134</v>
      </c>
      <c r="B190" s="228" t="s">
        <v>611</v>
      </c>
      <c r="C190" s="267" t="s">
        <v>612</v>
      </c>
      <c r="D190" s="245">
        <f>F190</f>
        <v>4422.5</v>
      </c>
      <c r="E190" s="65" t="s">
        <v>191</v>
      </c>
      <c r="F190" s="124">
        <f>[2]aparat!F160+'[2]zags '!F161+'[2]վեկտոր պլյուս'!F161+[2]turq!F161+[2]gjuxatntes!F162+'[2]chanap transp'!F161+'[2]transp nax'!F161+'[2]ajl nax'!F161+[2]axb!F161+'[2]srgaka mig'!F161+'[2]bnak shin'!F161+[2]lusav!F161+'[2]hangst sport'!F161+'[2]mshak palat'!F161+'[2]mshak kazm'!F161+[2]herutahax!F161+[2]texekat!F161+'[2]yndameny mankap.'!F161+[2]gisherotik!F161+'[2]yndam arvest erash'!F161+'[2]soc ogn'!F161+'[2]nvir. b`h'!F161+'[2]pah fond '!F161+[2]jramatakararum!F161+'[2]kentr. grad'!F162</f>
        <v>4422.5</v>
      </c>
    </row>
    <row r="191" spans="1:6" ht="33.75" hidden="1" customHeight="1" thickBot="1">
      <c r="A191" s="191">
        <v>5200</v>
      </c>
      <c r="B191" s="246" t="s">
        <v>613</v>
      </c>
      <c r="C191" s="193" t="s">
        <v>398</v>
      </c>
      <c r="D191" s="194">
        <f>F191</f>
        <v>0</v>
      </c>
      <c r="E191" s="268" t="s">
        <v>191</v>
      </c>
      <c r="F191" s="176">
        <f>F193+F194+F195+F196</f>
        <v>0</v>
      </c>
    </row>
    <row r="192" spans="1:6" ht="33.75" hidden="1" customHeight="1">
      <c r="A192" s="104"/>
      <c r="B192" s="196" t="s">
        <v>396</v>
      </c>
      <c r="C192" s="197"/>
      <c r="D192" s="198"/>
      <c r="E192" s="198"/>
      <c r="F192" s="269"/>
    </row>
    <row r="193" spans="1:6" ht="33.75" hidden="1" customHeight="1">
      <c r="A193" s="127">
        <v>5211</v>
      </c>
      <c r="B193" s="204" t="s">
        <v>614</v>
      </c>
      <c r="C193" s="261" t="s">
        <v>615</v>
      </c>
      <c r="D193" s="124">
        <f>F193</f>
        <v>0</v>
      </c>
      <c r="E193" s="262" t="s">
        <v>191</v>
      </c>
      <c r="F193" s="124">
        <f>[2]aparat!F162+'[2]zags '!F163+'[2]վեկտոր պլյուս'!F163+[2]turq!F163+[2]gjuxatntes!F164+'[2]chanap transp'!F163+'[2]transp nax'!F163+'[2]ajl nax'!F163+[2]axb!F163+'[2]srgaka mig'!F163+'[2]bnak shin'!F163+[2]lusav!F163+'[2]hangst sport'!F163+'[2]kent grad'!F163+'[2]mshak palat'!F163+'[2]mshak kazm'!F163+[2]herutahax!F163+[2]texekat!F163+'[2]yndameny mankap.'!F163+[2]gisherotik!F163+'[2]yndam arvest erash'!F163+[2]marzadp!F165+'[2]soc ogn'!F163+'[2]nvir. b`h'!F163+'[2]pah fond '!F163</f>
        <v>0</v>
      </c>
    </row>
    <row r="194" spans="1:6" ht="33.75" hidden="1" customHeight="1">
      <c r="A194" s="127">
        <v>5221</v>
      </c>
      <c r="B194" s="204" t="s">
        <v>616</v>
      </c>
      <c r="C194" s="261" t="s">
        <v>617</v>
      </c>
      <c r="D194" s="124">
        <f>F194</f>
        <v>0</v>
      </c>
      <c r="E194" s="262" t="s">
        <v>191</v>
      </c>
      <c r="F194" s="124">
        <f>[2]aparat!F163+'[2]zags '!F164+'[2]վեկտոր պլյուս'!F164+[2]turq!F164+[2]gjuxatntes!F165+'[2]chanap transp'!F164+'[2]transp nax'!F164+'[2]ajl nax'!F164+[2]axb!F164+'[2]srgaka mig'!F164+'[2]bnak shin'!F164+[2]lusav!F164+'[2]hangst sport'!F164+'[2]kent grad'!F164+'[2]mshak palat'!F164+'[2]mshak kazm'!F164+[2]herutahax!F164+[2]texekat!F164+'[2]yndameny mankap.'!F164+[2]gisherotik!F164+'[2]yndam arvest erash'!F164+[2]marzadp!F166+'[2]soc ogn'!F164+'[2]nvir. b`h'!F164+'[2]pah fond '!F164</f>
        <v>0</v>
      </c>
    </row>
    <row r="195" spans="1:6" ht="33.75" hidden="1" customHeight="1">
      <c r="A195" s="127">
        <v>5231</v>
      </c>
      <c r="B195" s="204" t="s">
        <v>618</v>
      </c>
      <c r="C195" s="261" t="s">
        <v>619</v>
      </c>
      <c r="D195" s="124">
        <f>F195</f>
        <v>0</v>
      </c>
      <c r="E195" s="262" t="s">
        <v>191</v>
      </c>
      <c r="F195" s="124">
        <f>[2]aparat!F164+'[2]zags '!F165+'[2]վեկտոր պլյուս'!F165+[2]turq!F165+[2]gjuxatntes!F166+'[2]chanap transp'!F165+'[2]transp nax'!F165+'[2]ajl nax'!F165+[2]axb!F165+'[2]srgaka mig'!F165+'[2]bnak shin'!F165+[2]lusav!F165+'[2]hangst sport'!F165+'[2]kent grad'!F165+'[2]mshak palat'!F165+'[2]mshak kazm'!F165+[2]herutahax!F165+[2]texekat!F165+'[2]yndameny mankap.'!F165+[2]gisherotik!F165+'[2]yndam arvest erash'!F165+[2]marzadp!F167+'[2]soc ogn'!F165+'[2]nvir. b`h'!F165+'[2]pah fond '!F165</f>
        <v>0</v>
      </c>
    </row>
    <row r="196" spans="1:6" ht="33.75" hidden="1" customHeight="1" thickBot="1">
      <c r="A196" s="140">
        <v>5241</v>
      </c>
      <c r="B196" s="228" t="s">
        <v>620</v>
      </c>
      <c r="C196" s="267" t="s">
        <v>621</v>
      </c>
      <c r="D196" s="245">
        <f>F196</f>
        <v>0</v>
      </c>
      <c r="E196" s="270" t="s">
        <v>191</v>
      </c>
      <c r="F196" s="124">
        <f>[2]aparat!F165+'[2]zags '!F166+'[2]վեկտոր պլյուս'!F166+[2]turq!F166+[2]gjuxatntes!F167+'[2]chanap transp'!F166+'[2]transp nax'!F166+'[2]ajl nax'!F166+[2]axb!F166+'[2]srgaka mig'!F166+'[2]bnak shin'!F166+[2]lusav!F166+'[2]hangst sport'!F166+'[2]kent grad'!F166+'[2]mshak palat'!F166+'[2]mshak kazm'!F166+[2]herutahax!F166+[2]texekat!F166+'[2]yndameny mankap.'!F166+[2]gisherotik!F166+'[2]yndam arvest erash'!F166+[2]marzadp!F168+'[2]soc ogn'!F166+'[2]nvir. b`h'!F166+'[2]pah fond '!F166</f>
        <v>0</v>
      </c>
    </row>
    <row r="197" spans="1:6" ht="33.75" hidden="1" customHeight="1" thickBot="1">
      <c r="A197" s="191">
        <v>5300</v>
      </c>
      <c r="B197" s="246" t="s">
        <v>622</v>
      </c>
      <c r="C197" s="193" t="s">
        <v>398</v>
      </c>
      <c r="D197" s="194">
        <f>F197</f>
        <v>0</v>
      </c>
      <c r="E197" s="268" t="s">
        <v>191</v>
      </c>
      <c r="F197" s="176">
        <f>F199</f>
        <v>0</v>
      </c>
    </row>
    <row r="198" spans="1:6" ht="33.75" hidden="1" customHeight="1">
      <c r="A198" s="104"/>
      <c r="B198" s="196" t="s">
        <v>396</v>
      </c>
      <c r="C198" s="197"/>
      <c r="D198" s="198"/>
      <c r="E198" s="198"/>
      <c r="F198" s="269"/>
    </row>
    <row r="199" spans="1:6" ht="33.75" hidden="1" customHeight="1" thickBot="1">
      <c r="A199" s="140">
        <v>5311</v>
      </c>
      <c r="B199" s="228" t="s">
        <v>623</v>
      </c>
      <c r="C199" s="267" t="s">
        <v>624</v>
      </c>
      <c r="D199" s="245">
        <f>F199</f>
        <v>0</v>
      </c>
      <c r="E199" s="270" t="s">
        <v>191</v>
      </c>
      <c r="F199" s="124">
        <f>[2]aparat!F167+'[2]zags '!F168+'[2]վեկտոր պլյուս'!F168+[2]turq!F168+[2]gjuxatntes!F169+'[2]chanap transp'!F168+'[2]transp nax'!F168+'[2]ajl nax'!F168+[2]axb!F168+'[2]srgaka mig'!F168+'[2]bnak shin'!F168+[2]lusav!F168+'[2]hangst sport'!F168+'[2]kent grad'!F168+'[2]mshak palat'!F168+'[2]mshak kazm'!F168+[2]herutahax!F168+[2]texekat!F168+'[2]yndameny mankap.'!F168+[2]gisherotik!F168+'[2]yndam arvest erash'!F168+[2]marzadp!F170+'[2]soc ogn'!F168+'[2]nvir. b`h'!F168+'[2]pah fond '!F168</f>
        <v>0</v>
      </c>
    </row>
    <row r="200" spans="1:6" ht="33.75" hidden="1" customHeight="1" thickBot="1">
      <c r="A200" s="191">
        <v>5400</v>
      </c>
      <c r="B200" s="246" t="s">
        <v>625</v>
      </c>
      <c r="C200" s="193" t="s">
        <v>398</v>
      </c>
      <c r="D200" s="194">
        <f>F200</f>
        <v>0</v>
      </c>
      <c r="E200" s="268" t="s">
        <v>191</v>
      </c>
      <c r="F200" s="176">
        <f>F202+F203+F204+F205</f>
        <v>0</v>
      </c>
    </row>
    <row r="201" spans="1:6" ht="33.75" hidden="1" customHeight="1">
      <c r="A201" s="104"/>
      <c r="B201" s="196" t="s">
        <v>396</v>
      </c>
      <c r="C201" s="197"/>
      <c r="D201" s="198"/>
      <c r="E201" s="198"/>
      <c r="F201" s="269"/>
    </row>
    <row r="202" spans="1:6" ht="33.75" hidden="1" customHeight="1">
      <c r="A202" s="127">
        <v>5411</v>
      </c>
      <c r="B202" s="204" t="s">
        <v>626</v>
      </c>
      <c r="C202" s="261" t="s">
        <v>627</v>
      </c>
      <c r="D202" s="124">
        <f>F202</f>
        <v>0</v>
      </c>
      <c r="E202" s="262" t="s">
        <v>191</v>
      </c>
      <c r="F202" s="124">
        <f>[2]aparat!F169+'[2]zags '!F170+'[2]վեկտոր պլյուս'!F170+[2]turq!F170+[2]gjuxatntes!F171+'[2]chanap transp'!F170+'[2]transp nax'!F170+'[2]ajl nax'!F170+[2]axb!F170+'[2]srgaka mig'!F170+'[2]bnak shin'!F170+[2]lusav!F170+'[2]hangst sport'!F170+'[2]kent grad'!F170+'[2]mshak palat'!F170+'[2]mshak kazm'!F170+[2]herutahax!F170+[2]texekat!F170+'[2]yndameny mankap.'!F170+[2]gisherotik!F170+'[2]yndam arvest erash'!F170+[2]marzadp!F172+'[2]soc ogn'!F170+'[2]nvir. b`h'!F170+'[2]pah fond '!F170</f>
        <v>0</v>
      </c>
    </row>
    <row r="203" spans="1:6" ht="33.75" hidden="1" customHeight="1">
      <c r="A203" s="127">
        <v>5421</v>
      </c>
      <c r="B203" s="204" t="s">
        <v>628</v>
      </c>
      <c r="C203" s="261" t="s">
        <v>629</v>
      </c>
      <c r="D203" s="124">
        <f>F203</f>
        <v>0</v>
      </c>
      <c r="E203" s="262" t="s">
        <v>191</v>
      </c>
      <c r="F203" s="124">
        <f>[2]aparat!F170+'[2]zags '!F171+'[2]վեկտոր պլյուս'!F171+[2]turq!F171+[2]gjuxatntes!F172+'[2]chanap transp'!F171+'[2]transp nax'!F171+'[2]ajl nax'!F171+[2]axb!F171+'[2]srgaka mig'!F171+'[2]bnak shin'!F171+[2]lusav!F171+'[2]hangst sport'!F171+'[2]kent grad'!F171+'[2]mshak palat'!F171+'[2]mshak kazm'!F171+[2]herutahax!F171+[2]texekat!F171+'[2]yndameny mankap.'!F171+[2]gisherotik!F171+'[2]yndam arvest erash'!F171+[2]marzadp!F173+'[2]soc ogn'!F171+'[2]nvir. b`h'!F171+'[2]pah fond '!F171</f>
        <v>0</v>
      </c>
    </row>
    <row r="204" spans="1:6" ht="33.75" hidden="1" customHeight="1">
      <c r="A204" s="127">
        <v>5431</v>
      </c>
      <c r="B204" s="204" t="s">
        <v>630</v>
      </c>
      <c r="C204" s="261" t="s">
        <v>631</v>
      </c>
      <c r="D204" s="124">
        <f>F204</f>
        <v>0</v>
      </c>
      <c r="E204" s="262" t="s">
        <v>191</v>
      </c>
      <c r="F204" s="124">
        <f>[2]aparat!F171+'[2]zags '!F172+'[2]վեկտոր պլյուս'!F172+[2]turq!F172+[2]gjuxatntes!F173+'[2]chanap transp'!F172+'[2]transp nax'!F172+'[2]ajl nax'!F172+[2]axb!F172+'[2]srgaka mig'!F172+'[2]bnak shin'!F172+[2]lusav!F172+'[2]hangst sport'!F172+'[2]kent grad'!F172+'[2]mshak palat'!F172+'[2]mshak kazm'!F172+[2]herutahax!F172+[2]texekat!F172+'[2]yndameny mankap.'!F172+[2]gisherotik!F172+'[2]yndam arvest erash'!F172+[2]marzadp!F174+'[2]soc ogn'!F172+'[2]nvir. b`h'!F172+'[2]pah fond '!F172</f>
        <v>0</v>
      </c>
    </row>
    <row r="205" spans="1:6" ht="33.75" hidden="1" customHeight="1" thickBot="1">
      <c r="A205" s="140">
        <v>5441</v>
      </c>
      <c r="B205" s="271" t="s">
        <v>632</v>
      </c>
      <c r="C205" s="267" t="s">
        <v>633</v>
      </c>
      <c r="D205" s="245">
        <f>F205</f>
        <v>0</v>
      </c>
      <c r="E205" s="270" t="s">
        <v>191</v>
      </c>
      <c r="F205" s="124">
        <f>[2]aparat!F172+'[2]zags '!F173+'[2]վեկտոր պլյուս'!F173+[2]turq!F173+[2]gjuxatntes!F174+'[2]chanap transp'!F173+'[2]transp nax'!F173+'[2]ajl nax'!F173+[2]axb!F173+'[2]srgaka mig'!F173+'[2]bnak shin'!F173+[2]lusav!F173+'[2]hangst sport'!F173+'[2]kent grad'!F173+'[2]mshak palat'!F173+'[2]mshak kazm'!F173+[2]herutahax!F173+[2]texekat!F173+'[2]yndameny mankap.'!F173+[2]gisherotik!F173+'[2]yndam arvest erash'!F173+[2]marzadp!F175+'[2]soc ogn'!F173+'[2]nvir. b`h'!F173+'[2]pah fond '!F173</f>
        <v>0</v>
      </c>
    </row>
    <row r="206" spans="1:6" s="278" customFormat="1" ht="33.75" customHeight="1" thickBot="1">
      <c r="A206" s="272" t="s">
        <v>634</v>
      </c>
      <c r="B206" s="273" t="s">
        <v>635</v>
      </c>
      <c r="C206" s="274" t="s">
        <v>398</v>
      </c>
      <c r="D206" s="275">
        <f>F206</f>
        <v>-300000</v>
      </c>
      <c r="E206" s="276" t="s">
        <v>636</v>
      </c>
      <c r="F206" s="277">
        <f>F208+F213+F221+F224</f>
        <v>-300000</v>
      </c>
    </row>
    <row r="207" spans="1:6" s="278" customFormat="1" ht="14.25">
      <c r="A207" s="279"/>
      <c r="B207" s="280" t="s">
        <v>7</v>
      </c>
      <c r="C207" s="281"/>
      <c r="D207" s="282"/>
      <c r="E207" s="283"/>
      <c r="F207" s="284"/>
    </row>
    <row r="208" spans="1:6" s="288" customFormat="1" ht="28.5">
      <c r="A208" s="285" t="s">
        <v>637</v>
      </c>
      <c r="B208" s="286" t="s">
        <v>638</v>
      </c>
      <c r="C208" s="39" t="s">
        <v>398</v>
      </c>
      <c r="D208" s="124">
        <f>F208</f>
        <v>0</v>
      </c>
      <c r="E208" s="287" t="s">
        <v>636</v>
      </c>
      <c r="F208" s="264">
        <f>F210+F211+F212</f>
        <v>0</v>
      </c>
    </row>
    <row r="209" spans="1:7" s="288" customFormat="1" ht="14.25">
      <c r="A209" s="285"/>
      <c r="B209" s="265" t="s">
        <v>7</v>
      </c>
      <c r="C209" s="39"/>
      <c r="D209" s="124"/>
      <c r="E209" s="287"/>
      <c r="F209" s="264"/>
    </row>
    <row r="210" spans="1:7" s="288" customFormat="1" ht="14.25">
      <c r="A210" s="285" t="s">
        <v>639</v>
      </c>
      <c r="B210" s="289" t="s">
        <v>640</v>
      </c>
      <c r="C210" s="290" t="s">
        <v>641</v>
      </c>
      <c r="D210" s="124">
        <f>F210</f>
        <v>0</v>
      </c>
      <c r="E210" s="287" t="s">
        <v>636</v>
      </c>
      <c r="F210" s="264">
        <f>'[2]tntes harab'!F156</f>
        <v>0</v>
      </c>
    </row>
    <row r="211" spans="1:7" s="292" customFormat="1" ht="14.25">
      <c r="A211" s="285" t="s">
        <v>642</v>
      </c>
      <c r="B211" s="289" t="s">
        <v>643</v>
      </c>
      <c r="C211" s="290" t="s">
        <v>644</v>
      </c>
      <c r="D211" s="119"/>
      <c r="E211" s="287" t="s">
        <v>636</v>
      </c>
      <c r="F211" s="291">
        <f>'[2]tntes harab'!F157</f>
        <v>0</v>
      </c>
    </row>
    <row r="212" spans="1:7" s="288" customFormat="1" ht="13.5" customHeight="1">
      <c r="A212" s="293" t="s">
        <v>645</v>
      </c>
      <c r="B212" s="289" t="s">
        <v>646</v>
      </c>
      <c r="C212" s="290" t="s">
        <v>647</v>
      </c>
      <c r="D212" s="124"/>
      <c r="E212" s="287" t="s">
        <v>636</v>
      </c>
      <c r="F212" s="264">
        <f>'[2]tntes harab'!F158</f>
        <v>0</v>
      </c>
      <c r="G212" s="294"/>
    </row>
    <row r="213" spans="1:7" s="288" customFormat="1" ht="28.5" customHeight="1">
      <c r="A213" s="293" t="s">
        <v>648</v>
      </c>
      <c r="B213" s="286" t="s">
        <v>649</v>
      </c>
      <c r="C213" s="39" t="s">
        <v>398</v>
      </c>
      <c r="D213" s="124">
        <f>F213</f>
        <v>0</v>
      </c>
      <c r="E213" s="287" t="s">
        <v>636</v>
      </c>
      <c r="F213" s="264">
        <f>F215</f>
        <v>0</v>
      </c>
      <c r="G213" s="294"/>
    </row>
    <row r="214" spans="1:7" s="288" customFormat="1" ht="14.25">
      <c r="A214" s="293"/>
      <c r="B214" s="265" t="s">
        <v>7</v>
      </c>
      <c r="C214" s="39"/>
      <c r="D214" s="124"/>
      <c r="E214" s="287"/>
      <c r="F214" s="264"/>
      <c r="G214" s="294"/>
    </row>
    <row r="215" spans="1:7" s="288" customFormat="1" ht="26.25" customHeight="1">
      <c r="A215" s="293" t="s">
        <v>650</v>
      </c>
      <c r="B215" s="289" t="s">
        <v>651</v>
      </c>
      <c r="C215" s="39" t="s">
        <v>652</v>
      </c>
      <c r="D215" s="124">
        <f>F215</f>
        <v>0</v>
      </c>
      <c r="E215" s="287" t="s">
        <v>636</v>
      </c>
      <c r="F215" s="264">
        <f>'[2]tntes harab'!F161</f>
        <v>0</v>
      </c>
      <c r="G215" s="294"/>
    </row>
    <row r="216" spans="1:7" s="288" customFormat="1" ht="26.25">
      <c r="A216" s="293" t="s">
        <v>653</v>
      </c>
      <c r="B216" s="289" t="s">
        <v>654</v>
      </c>
      <c r="C216" s="39" t="s">
        <v>398</v>
      </c>
      <c r="D216" s="124">
        <f>F216</f>
        <v>0</v>
      </c>
      <c r="E216" s="287" t="s">
        <v>636</v>
      </c>
      <c r="F216" s="264">
        <f>F218+F219+F220</f>
        <v>0</v>
      </c>
      <c r="G216" s="294"/>
    </row>
    <row r="217" spans="1:7" s="288" customFormat="1" ht="13.5">
      <c r="A217" s="293"/>
      <c r="B217" s="295" t="s">
        <v>197</v>
      </c>
      <c r="C217" s="225"/>
      <c r="D217" s="124"/>
      <c r="E217" s="124"/>
      <c r="F217" s="264"/>
      <c r="G217" s="294"/>
    </row>
    <row r="218" spans="1:7" s="288" customFormat="1" ht="14.25">
      <c r="A218" s="293" t="s">
        <v>655</v>
      </c>
      <c r="B218" s="295" t="s">
        <v>656</v>
      </c>
      <c r="C218" s="290" t="s">
        <v>657</v>
      </c>
      <c r="D218" s="124"/>
      <c r="E218" s="287" t="s">
        <v>636</v>
      </c>
      <c r="F218" s="264">
        <f>'[2]tntes harab'!F164</f>
        <v>0</v>
      </c>
      <c r="G218" s="294"/>
    </row>
    <row r="219" spans="1:7" s="288" customFormat="1" ht="24.75" customHeight="1">
      <c r="A219" s="296" t="s">
        <v>658</v>
      </c>
      <c r="B219" s="295" t="s">
        <v>659</v>
      </c>
      <c r="C219" s="39" t="s">
        <v>660</v>
      </c>
      <c r="D219" s="124"/>
      <c r="E219" s="287" t="s">
        <v>636</v>
      </c>
      <c r="F219" s="264">
        <f>'[2]tntes harab'!F165</f>
        <v>0</v>
      </c>
      <c r="G219" s="294"/>
    </row>
    <row r="220" spans="1:7" s="288" customFormat="1" ht="27">
      <c r="A220" s="293" t="s">
        <v>661</v>
      </c>
      <c r="B220" s="297" t="s">
        <v>662</v>
      </c>
      <c r="C220" s="39" t="s">
        <v>663</v>
      </c>
      <c r="D220" s="124"/>
      <c r="E220" s="287" t="s">
        <v>636</v>
      </c>
      <c r="F220" s="264">
        <f>'[2]tntes harab'!F166</f>
        <v>0</v>
      </c>
      <c r="G220" s="294"/>
    </row>
    <row r="221" spans="1:7" s="288" customFormat="1" ht="33" customHeight="1">
      <c r="A221" s="293" t="s">
        <v>664</v>
      </c>
      <c r="B221" s="286" t="s">
        <v>665</v>
      </c>
      <c r="C221" s="39" t="s">
        <v>398</v>
      </c>
      <c r="D221" s="124">
        <f>F221</f>
        <v>0</v>
      </c>
      <c r="E221" s="287" t="s">
        <v>636</v>
      </c>
      <c r="F221" s="264">
        <f>F223</f>
        <v>0</v>
      </c>
    </row>
    <row r="222" spans="1:7" s="288" customFormat="1" ht="14.25">
      <c r="A222" s="293"/>
      <c r="B222" s="265" t="s">
        <v>7</v>
      </c>
      <c r="C222" s="225"/>
      <c r="D222" s="124"/>
      <c r="E222" s="287"/>
      <c r="F222" s="264"/>
    </row>
    <row r="223" spans="1:7" s="288" customFormat="1" ht="27">
      <c r="A223" s="296" t="s">
        <v>666</v>
      </c>
      <c r="B223" s="289" t="s">
        <v>667</v>
      </c>
      <c r="C223" s="298" t="s">
        <v>668</v>
      </c>
      <c r="D223" s="124">
        <f>F223</f>
        <v>0</v>
      </c>
      <c r="E223" s="287" t="s">
        <v>636</v>
      </c>
      <c r="F223" s="264">
        <f>'[2]tntes harab'!F169</f>
        <v>0</v>
      </c>
    </row>
    <row r="224" spans="1:7" s="288" customFormat="1" ht="41.25">
      <c r="A224" s="293" t="s">
        <v>669</v>
      </c>
      <c r="B224" s="286" t="s">
        <v>670</v>
      </c>
      <c r="C224" s="39" t="s">
        <v>398</v>
      </c>
      <c r="D224" s="124">
        <f>F224</f>
        <v>-300000</v>
      </c>
      <c r="E224" s="287" t="s">
        <v>636</v>
      </c>
      <c r="F224" s="264">
        <f>F226+F227+F228+F229</f>
        <v>-300000</v>
      </c>
    </row>
    <row r="225" spans="1:6" s="288" customFormat="1" ht="14.25">
      <c r="A225" s="293"/>
      <c r="B225" s="299" t="s">
        <v>7</v>
      </c>
      <c r="C225" s="39"/>
      <c r="D225" s="124"/>
      <c r="E225" s="287"/>
      <c r="F225" s="264"/>
    </row>
    <row r="226" spans="1:6" s="288" customFormat="1" ht="17.25" customHeight="1">
      <c r="A226" s="293" t="s">
        <v>671</v>
      </c>
      <c r="B226" s="289" t="s">
        <v>672</v>
      </c>
      <c r="C226" s="290" t="s">
        <v>673</v>
      </c>
      <c r="D226" s="124">
        <f>F226</f>
        <v>-300000</v>
      </c>
      <c r="E226" s="287" t="s">
        <v>636</v>
      </c>
      <c r="F226" s="264">
        <f>'[2]tntes harab'!F172</f>
        <v>-300000</v>
      </c>
    </row>
    <row r="227" spans="1:6" s="288" customFormat="1" ht="0.75" customHeight="1">
      <c r="A227" s="296" t="s">
        <v>674</v>
      </c>
      <c r="B227" s="289" t="s">
        <v>675</v>
      </c>
      <c r="C227" s="298" t="s">
        <v>676</v>
      </c>
      <c r="D227" s="124">
        <f>F227</f>
        <v>0</v>
      </c>
      <c r="E227" s="287" t="s">
        <v>636</v>
      </c>
      <c r="F227" s="264">
        <f>'[2]tntes harab'!F173</f>
        <v>0</v>
      </c>
    </row>
    <row r="228" spans="1:6" s="288" customFormat="1" ht="31.5" hidden="1" customHeight="1">
      <c r="A228" s="293" t="s">
        <v>677</v>
      </c>
      <c r="B228" s="289" t="s">
        <v>678</v>
      </c>
      <c r="C228" s="39" t="s">
        <v>679</v>
      </c>
      <c r="D228" s="124">
        <f>F228</f>
        <v>0</v>
      </c>
      <c r="E228" s="287" t="s">
        <v>636</v>
      </c>
      <c r="F228" s="264">
        <f>'[2]tntes harab'!F174</f>
        <v>0</v>
      </c>
    </row>
    <row r="229" spans="1:6" s="288" customFormat="1" ht="30" hidden="1" customHeight="1" thickBot="1">
      <c r="A229" s="300" t="s">
        <v>680</v>
      </c>
      <c r="B229" s="301" t="s">
        <v>681</v>
      </c>
      <c r="C229" s="302" t="s">
        <v>682</v>
      </c>
      <c r="D229" s="303">
        <f>F229</f>
        <v>0</v>
      </c>
      <c r="E229" s="304" t="s">
        <v>636</v>
      </c>
      <c r="F229" s="305">
        <f>'[2]tntes harab'!F175</f>
        <v>0</v>
      </c>
    </row>
    <row r="230" spans="1:6" s="309" customFormat="1">
      <c r="A230" s="306"/>
      <c r="B230" s="307"/>
      <c r="C230" s="308"/>
      <c r="F230" s="310"/>
    </row>
    <row r="231" spans="1:6" s="309" customFormat="1">
      <c r="A231" s="306"/>
      <c r="B231" s="311"/>
      <c r="C231" s="312"/>
      <c r="F231" s="310"/>
    </row>
    <row r="232" spans="1:6" s="309" customFormat="1">
      <c r="A232" s="306"/>
      <c r="B232" s="313"/>
      <c r="C232" s="312"/>
      <c r="F232" s="310"/>
    </row>
    <row r="233" spans="1:6" s="309" customFormat="1">
      <c r="A233" s="306"/>
      <c r="B233" s="314"/>
      <c r="C233" s="315"/>
      <c r="F233" s="310"/>
    </row>
    <row r="234" spans="1:6" s="309" customFormat="1">
      <c r="A234" s="306"/>
      <c r="B234" s="311"/>
      <c r="C234" s="312"/>
      <c r="F234" s="310"/>
    </row>
    <row r="235" spans="1:6" s="309" customFormat="1">
      <c r="A235" s="306"/>
      <c r="B235" s="316"/>
      <c r="C235" s="312"/>
      <c r="F235" s="310"/>
    </row>
    <row r="236" spans="1:6" s="309" customFormat="1">
      <c r="A236" s="306"/>
      <c r="B236" s="316"/>
      <c r="C236" s="312"/>
      <c r="F236" s="310"/>
    </row>
    <row r="237" spans="1:6" s="309" customFormat="1">
      <c r="A237" s="306"/>
      <c r="B237" s="316"/>
      <c r="C237" s="312"/>
      <c r="F237" s="310"/>
    </row>
    <row r="238" spans="1:6" s="309" customFormat="1">
      <c r="A238" s="306"/>
      <c r="B238" s="316"/>
      <c r="C238" s="312"/>
      <c r="F238" s="310"/>
    </row>
    <row r="239" spans="1:6" s="309" customFormat="1">
      <c r="A239" s="306"/>
      <c r="B239" s="314"/>
      <c r="C239" s="315"/>
      <c r="F239" s="310"/>
    </row>
    <row r="240" spans="1:6" s="309" customFormat="1">
      <c r="A240" s="306"/>
      <c r="B240" s="316"/>
      <c r="C240" s="312"/>
      <c r="F240" s="310"/>
    </row>
    <row r="241" spans="1:6" s="309" customFormat="1">
      <c r="A241" s="306"/>
      <c r="B241" s="316"/>
      <c r="C241" s="312"/>
      <c r="F241" s="310"/>
    </row>
    <row r="242" spans="1:6" s="309" customFormat="1">
      <c r="A242" s="306"/>
      <c r="B242" s="316"/>
      <c r="C242" s="312"/>
      <c r="F242" s="310"/>
    </row>
    <row r="243" spans="1:6" s="309" customFormat="1">
      <c r="A243" s="306"/>
      <c r="B243" s="316"/>
      <c r="C243" s="312"/>
      <c r="F243" s="310"/>
    </row>
    <row r="244" spans="1:6" s="309" customFormat="1">
      <c r="A244" s="306"/>
      <c r="B244" s="316"/>
      <c r="C244" s="312"/>
      <c r="F244" s="310"/>
    </row>
    <row r="245" spans="1:6" s="309" customFormat="1">
      <c r="A245" s="306"/>
      <c r="B245" s="316"/>
      <c r="C245" s="312"/>
      <c r="F245" s="310"/>
    </row>
    <row r="246" spans="1:6" s="309" customFormat="1">
      <c r="A246" s="306"/>
      <c r="B246" s="314"/>
      <c r="C246" s="315"/>
      <c r="F246" s="310"/>
    </row>
    <row r="247" spans="1:6" s="309" customFormat="1">
      <c r="A247" s="306"/>
      <c r="B247" s="316"/>
      <c r="C247" s="312"/>
      <c r="F247" s="310"/>
    </row>
    <row r="248" spans="1:6" s="309" customFormat="1">
      <c r="A248" s="306"/>
      <c r="B248" s="311"/>
      <c r="C248" s="312"/>
      <c r="F248" s="310"/>
    </row>
    <row r="249" spans="1:6" s="309" customFormat="1">
      <c r="A249" s="306"/>
      <c r="B249" s="316"/>
      <c r="C249" s="312"/>
      <c r="F249" s="310"/>
    </row>
    <row r="250" spans="1:6" s="309" customFormat="1">
      <c r="A250" s="306"/>
      <c r="B250" s="317"/>
      <c r="C250" s="312"/>
      <c r="F250" s="310"/>
    </row>
    <row r="251" spans="1:6" s="309" customFormat="1">
      <c r="A251" s="306"/>
      <c r="B251" s="314"/>
      <c r="C251" s="315"/>
      <c r="F251" s="310"/>
    </row>
    <row r="252" spans="1:6" s="309" customFormat="1">
      <c r="A252" s="306"/>
      <c r="B252" s="316"/>
      <c r="C252" s="312"/>
      <c r="F252" s="310"/>
    </row>
    <row r="253" spans="1:6" s="309" customFormat="1">
      <c r="A253" s="306"/>
      <c r="B253" s="316"/>
      <c r="C253" s="312"/>
      <c r="F253" s="310"/>
    </row>
    <row r="254" spans="1:6" s="309" customFormat="1">
      <c r="A254" s="306"/>
      <c r="B254" s="314"/>
      <c r="C254" s="315"/>
      <c r="F254" s="310"/>
    </row>
    <row r="255" spans="1:6" s="309" customFormat="1">
      <c r="A255" s="306"/>
      <c r="B255" s="316"/>
      <c r="C255" s="312"/>
      <c r="F255" s="310"/>
    </row>
    <row r="256" spans="1:6" s="309" customFormat="1">
      <c r="A256" s="306"/>
      <c r="B256" s="316"/>
      <c r="C256" s="312"/>
      <c r="F256" s="310"/>
    </row>
    <row r="257" spans="1:6" s="309" customFormat="1">
      <c r="A257" s="306"/>
      <c r="B257" s="317"/>
      <c r="C257" s="312"/>
      <c r="F257" s="310"/>
    </row>
    <row r="258" spans="1:6" s="309" customFormat="1">
      <c r="A258" s="306"/>
      <c r="B258" s="314"/>
      <c r="C258" s="315"/>
      <c r="F258" s="310"/>
    </row>
    <row r="259" spans="1:6" s="309" customFormat="1">
      <c r="A259" s="306"/>
      <c r="B259" s="316"/>
      <c r="C259" s="312"/>
      <c r="F259" s="310"/>
    </row>
    <row r="260" spans="1:6" s="309" customFormat="1">
      <c r="A260" s="306"/>
      <c r="B260" s="316"/>
      <c r="C260" s="312"/>
      <c r="F260" s="310"/>
    </row>
    <row r="261" spans="1:6" s="309" customFormat="1">
      <c r="A261" s="306"/>
      <c r="B261" s="314"/>
      <c r="C261" s="315"/>
      <c r="F261" s="310"/>
    </row>
    <row r="262" spans="1:6" s="309" customFormat="1">
      <c r="A262" s="306"/>
      <c r="B262" s="316"/>
      <c r="C262" s="312"/>
      <c r="F262" s="310"/>
    </row>
    <row r="263" spans="1:6" s="309" customFormat="1">
      <c r="A263" s="306"/>
      <c r="B263" s="316"/>
      <c r="C263" s="312"/>
      <c r="F263" s="310"/>
    </row>
    <row r="264" spans="1:6" s="309" customFormat="1">
      <c r="A264" s="306"/>
      <c r="B264" s="316"/>
      <c r="C264" s="312"/>
      <c r="F264" s="310"/>
    </row>
    <row r="265" spans="1:6" s="309" customFormat="1">
      <c r="A265" s="306"/>
      <c r="B265" s="316"/>
      <c r="C265" s="312"/>
      <c r="F265" s="310"/>
    </row>
    <row r="266" spans="1:6" s="309" customFormat="1">
      <c r="A266" s="306"/>
      <c r="B266" s="316"/>
      <c r="C266" s="312"/>
      <c r="F266" s="310"/>
    </row>
    <row r="267" spans="1:6" s="309" customFormat="1">
      <c r="A267" s="306"/>
      <c r="B267" s="314"/>
      <c r="C267" s="315"/>
      <c r="F267" s="310"/>
    </row>
    <row r="268" spans="1:6" s="309" customFormat="1">
      <c r="A268" s="306"/>
      <c r="B268" s="316"/>
      <c r="C268" s="312"/>
      <c r="F268" s="310"/>
    </row>
    <row r="269" spans="1:6" s="309" customFormat="1">
      <c r="A269" s="306"/>
      <c r="B269" s="316"/>
      <c r="C269" s="312"/>
      <c r="F269" s="310"/>
    </row>
    <row r="270" spans="1:6" s="309" customFormat="1">
      <c r="A270" s="306"/>
      <c r="B270" s="316"/>
      <c r="C270" s="312"/>
      <c r="F270" s="310"/>
    </row>
    <row r="271" spans="1:6" s="309" customFormat="1">
      <c r="A271" s="306"/>
      <c r="B271" s="311"/>
      <c r="C271" s="312"/>
      <c r="F271" s="310"/>
    </row>
    <row r="272" spans="1:6" s="309" customFormat="1">
      <c r="A272" s="306"/>
      <c r="B272" s="311"/>
      <c r="C272" s="312"/>
      <c r="F272" s="310"/>
    </row>
    <row r="273" spans="1:6" s="309" customFormat="1">
      <c r="A273" s="306"/>
      <c r="B273" s="311"/>
      <c r="C273" s="312"/>
      <c r="F273" s="310"/>
    </row>
    <row r="274" spans="1:6" s="309" customFormat="1">
      <c r="A274" s="306"/>
      <c r="B274" s="311"/>
      <c r="C274" s="312"/>
      <c r="F274" s="310"/>
    </row>
    <row r="275" spans="1:6" s="309" customFormat="1">
      <c r="A275" s="306"/>
      <c r="B275" s="311"/>
      <c r="C275" s="312"/>
      <c r="F275" s="310"/>
    </row>
    <row r="276" spans="1:6" s="309" customFormat="1">
      <c r="A276" s="306"/>
      <c r="B276" s="316"/>
      <c r="C276" s="312"/>
      <c r="F276" s="310"/>
    </row>
    <row r="277" spans="1:6" s="309" customFormat="1">
      <c r="A277" s="306"/>
      <c r="B277" s="316"/>
      <c r="C277" s="312"/>
      <c r="F277" s="310"/>
    </row>
    <row r="278" spans="1:6" s="309" customFormat="1">
      <c r="A278" s="306"/>
      <c r="B278" s="316"/>
      <c r="C278" s="312"/>
      <c r="F278" s="310"/>
    </row>
    <row r="279" spans="1:6" s="309" customFormat="1">
      <c r="A279" s="306"/>
      <c r="B279" s="313"/>
      <c r="C279" s="312"/>
      <c r="F279" s="310"/>
    </row>
    <row r="280" spans="1:6" s="309" customFormat="1">
      <c r="A280" s="306"/>
      <c r="B280" s="311"/>
      <c r="C280" s="315"/>
      <c r="F280" s="310"/>
    </row>
    <row r="281" spans="1:6" s="309" customFormat="1" ht="65.25" customHeight="1">
      <c r="A281" s="306"/>
      <c r="B281" s="316"/>
      <c r="C281" s="312"/>
      <c r="F281" s="310"/>
    </row>
    <row r="282" spans="1:6" s="309" customFormat="1" ht="39.75" customHeight="1">
      <c r="A282" s="306"/>
      <c r="B282" s="316"/>
      <c r="C282" s="312"/>
      <c r="F282" s="310"/>
    </row>
    <row r="283" spans="1:6" s="309" customFormat="1">
      <c r="A283" s="306"/>
      <c r="B283" s="316"/>
      <c r="C283" s="312"/>
      <c r="F283" s="310"/>
    </row>
    <row r="284" spans="1:6" s="309" customFormat="1">
      <c r="A284" s="306"/>
      <c r="B284" s="316"/>
      <c r="C284" s="312"/>
      <c r="F284" s="310"/>
    </row>
    <row r="285" spans="1:6" s="309" customFormat="1">
      <c r="A285" s="306"/>
      <c r="B285" s="316"/>
      <c r="C285" s="312"/>
      <c r="F285" s="310"/>
    </row>
    <row r="286" spans="1:6" s="309" customFormat="1">
      <c r="A286" s="306"/>
      <c r="B286" s="316"/>
      <c r="C286" s="312"/>
      <c r="F286" s="310"/>
    </row>
    <row r="287" spans="1:6" s="309" customFormat="1">
      <c r="A287" s="306"/>
      <c r="B287" s="316"/>
      <c r="C287" s="312"/>
      <c r="F287" s="310"/>
    </row>
    <row r="288" spans="1:6" s="309" customFormat="1">
      <c r="A288" s="306"/>
      <c r="B288" s="316"/>
      <c r="C288" s="312"/>
      <c r="F288" s="310"/>
    </row>
    <row r="289" spans="1:6" s="309" customFormat="1">
      <c r="A289" s="306"/>
      <c r="B289" s="316"/>
      <c r="C289" s="312"/>
      <c r="F289" s="310"/>
    </row>
    <row r="290" spans="1:6" s="309" customFormat="1">
      <c r="A290" s="306"/>
      <c r="B290" s="316"/>
      <c r="C290" s="312"/>
      <c r="F290" s="310"/>
    </row>
    <row r="291" spans="1:6" s="309" customFormat="1">
      <c r="A291" s="306"/>
      <c r="B291" s="316"/>
      <c r="C291" s="312"/>
      <c r="F291" s="310"/>
    </row>
    <row r="292" spans="1:6" s="309" customFormat="1">
      <c r="A292" s="306"/>
      <c r="B292" s="316"/>
      <c r="C292" s="312"/>
      <c r="F292" s="310"/>
    </row>
    <row r="293" spans="1:6" s="309" customFormat="1">
      <c r="A293" s="306"/>
      <c r="B293" s="316"/>
      <c r="C293" s="312"/>
      <c r="F293" s="310"/>
    </row>
    <row r="294" spans="1:6" s="309" customFormat="1">
      <c r="A294" s="306"/>
      <c r="B294" s="318"/>
      <c r="C294" s="312"/>
      <c r="F294" s="310"/>
    </row>
    <row r="295" spans="1:6" s="309" customFormat="1">
      <c r="A295" s="306"/>
      <c r="B295" s="316"/>
      <c r="C295" s="312"/>
      <c r="F295" s="310"/>
    </row>
    <row r="296" spans="1:6" s="309" customFormat="1">
      <c r="A296" s="306"/>
      <c r="B296" s="319"/>
      <c r="C296" s="312"/>
      <c r="F296" s="310"/>
    </row>
    <row r="297" spans="1:6" s="309" customFormat="1">
      <c r="A297" s="306"/>
      <c r="B297" s="319"/>
      <c r="C297" s="312"/>
      <c r="F297" s="310"/>
    </row>
    <row r="298" spans="1:6" s="309" customFormat="1">
      <c r="A298" s="306"/>
      <c r="B298" s="319"/>
      <c r="C298" s="320"/>
      <c r="F298" s="310"/>
    </row>
    <row r="299" spans="1:6" s="309" customFormat="1">
      <c r="A299" s="306"/>
      <c r="B299" s="319"/>
      <c r="C299" s="320"/>
      <c r="F299" s="310"/>
    </row>
    <row r="300" spans="1:6" s="309" customFormat="1">
      <c r="A300" s="306"/>
      <c r="B300" s="321"/>
      <c r="C300" s="320"/>
      <c r="F300" s="310"/>
    </row>
    <row r="301" spans="1:6" s="309" customFormat="1">
      <c r="A301" s="306"/>
      <c r="B301" s="316"/>
      <c r="C301" s="312"/>
      <c r="F301" s="310"/>
    </row>
    <row r="302" spans="1:6" s="309" customFormat="1">
      <c r="A302" s="306"/>
      <c r="B302" s="316"/>
      <c r="C302" s="312"/>
      <c r="F302" s="310"/>
    </row>
    <row r="303" spans="1:6" s="309" customFormat="1">
      <c r="A303" s="306"/>
      <c r="B303" s="316"/>
      <c r="C303" s="312"/>
      <c r="F303" s="310"/>
    </row>
    <row r="304" spans="1:6" s="309" customFormat="1">
      <c r="A304" s="306"/>
      <c r="B304" s="316"/>
      <c r="C304" s="312"/>
      <c r="F304" s="310"/>
    </row>
    <row r="305" spans="1:6" s="309" customFormat="1">
      <c r="A305" s="306"/>
      <c r="B305" s="322"/>
      <c r="C305" s="312"/>
      <c r="F305" s="310"/>
    </row>
    <row r="306" spans="1:6" s="309" customFormat="1">
      <c r="A306" s="306"/>
      <c r="B306" s="322"/>
      <c r="C306" s="323"/>
      <c r="F306" s="310"/>
    </row>
    <row r="307" spans="1:6" s="309" customFormat="1">
      <c r="A307" s="306"/>
      <c r="B307" s="324"/>
      <c r="C307" s="323"/>
      <c r="F307" s="310"/>
    </row>
    <row r="308" spans="1:6" s="309" customFormat="1">
      <c r="A308" s="306"/>
      <c r="B308" s="322"/>
      <c r="C308" s="323"/>
      <c r="F308" s="310"/>
    </row>
    <row r="309" spans="1:6" s="309" customFormat="1">
      <c r="A309" s="306"/>
      <c r="B309" s="322"/>
      <c r="C309" s="323"/>
      <c r="F309" s="310"/>
    </row>
    <row r="310" spans="1:6" s="309" customFormat="1">
      <c r="A310" s="306"/>
      <c r="B310" s="322"/>
      <c r="C310" s="323"/>
      <c r="F310" s="310"/>
    </row>
    <row r="311" spans="1:6" s="309" customFormat="1">
      <c r="A311" s="306"/>
      <c r="B311" s="322"/>
      <c r="C311" s="323"/>
      <c r="F311" s="310"/>
    </row>
    <row r="312" spans="1:6" s="309" customFormat="1">
      <c r="A312" s="306"/>
      <c r="B312" s="322"/>
      <c r="C312" s="323"/>
      <c r="F312" s="310"/>
    </row>
    <row r="313" spans="1:6" s="309" customFormat="1">
      <c r="A313" s="306"/>
      <c r="B313" s="322"/>
      <c r="C313" s="323"/>
      <c r="F313" s="310"/>
    </row>
    <row r="314" spans="1:6" s="309" customFormat="1">
      <c r="A314" s="306"/>
      <c r="B314" s="322"/>
      <c r="C314" s="323"/>
      <c r="F314" s="310"/>
    </row>
    <row r="315" spans="1:6" s="309" customFormat="1">
      <c r="A315" s="306"/>
      <c r="B315" s="322"/>
      <c r="C315" s="323"/>
      <c r="F315" s="310"/>
    </row>
    <row r="316" spans="1:6" s="309" customFormat="1">
      <c r="A316" s="306"/>
      <c r="B316" s="322"/>
      <c r="C316" s="323"/>
      <c r="F316" s="310"/>
    </row>
    <row r="317" spans="1:6" s="309" customFormat="1">
      <c r="A317" s="306"/>
      <c r="B317" s="322"/>
      <c r="C317" s="323"/>
      <c r="F317" s="310"/>
    </row>
    <row r="318" spans="1:6" s="309" customFormat="1">
      <c r="A318" s="306"/>
      <c r="B318" s="322"/>
      <c r="C318" s="323"/>
      <c r="F318" s="310"/>
    </row>
    <row r="319" spans="1:6" s="309" customFormat="1">
      <c r="A319" s="306"/>
      <c r="B319" s="322"/>
      <c r="C319" s="323"/>
      <c r="F319" s="310"/>
    </row>
    <row r="320" spans="1:6" s="309" customFormat="1">
      <c r="A320" s="306"/>
      <c r="B320" s="322"/>
      <c r="C320" s="323"/>
      <c r="F320" s="310"/>
    </row>
    <row r="321" spans="1:6" s="309" customFormat="1">
      <c r="A321" s="306"/>
      <c r="B321" s="322"/>
      <c r="C321" s="323"/>
      <c r="F321" s="310"/>
    </row>
    <row r="322" spans="1:6" s="309" customFormat="1">
      <c r="A322" s="306"/>
      <c r="B322" s="322"/>
      <c r="C322" s="323"/>
      <c r="F322" s="310"/>
    </row>
    <row r="323" spans="1:6" s="309" customFormat="1">
      <c r="A323" s="306"/>
      <c r="B323" s="322"/>
      <c r="C323" s="323"/>
      <c r="F323" s="310"/>
    </row>
    <row r="324" spans="1:6" s="309" customFormat="1">
      <c r="A324" s="306"/>
      <c r="B324" s="322"/>
      <c r="C324" s="323"/>
      <c r="F324" s="310"/>
    </row>
    <row r="325" spans="1:6" s="309" customFormat="1">
      <c r="A325" s="306"/>
      <c r="B325" s="322"/>
      <c r="C325" s="323"/>
      <c r="F325" s="310"/>
    </row>
    <row r="326" spans="1:6" s="309" customFormat="1">
      <c r="A326" s="306"/>
      <c r="B326" s="322"/>
      <c r="C326" s="323"/>
      <c r="F326" s="310"/>
    </row>
    <row r="327" spans="1:6" s="309" customFormat="1">
      <c r="A327" s="306"/>
      <c r="B327" s="322"/>
      <c r="C327" s="323"/>
      <c r="F327" s="310"/>
    </row>
    <row r="328" spans="1:6" s="309" customFormat="1">
      <c r="A328" s="306"/>
      <c r="B328" s="322"/>
      <c r="C328" s="323"/>
      <c r="F328" s="310"/>
    </row>
    <row r="329" spans="1:6" s="309" customFormat="1">
      <c r="A329" s="306"/>
      <c r="B329" s="322"/>
      <c r="C329" s="323"/>
      <c r="F329" s="310"/>
    </row>
    <row r="330" spans="1:6" s="309" customFormat="1">
      <c r="A330" s="306"/>
      <c r="B330" s="322"/>
      <c r="C330" s="323"/>
      <c r="F330" s="310"/>
    </row>
    <row r="331" spans="1:6" s="309" customFormat="1">
      <c r="A331" s="306"/>
      <c r="B331" s="322"/>
      <c r="C331" s="323"/>
      <c r="F331" s="310"/>
    </row>
    <row r="332" spans="1:6" s="309" customFormat="1">
      <c r="A332" s="306"/>
      <c r="B332" s="325"/>
      <c r="C332" s="326"/>
      <c r="F332" s="310"/>
    </row>
    <row r="333" spans="1:6" s="309" customFormat="1">
      <c r="A333" s="306"/>
      <c r="B333" s="322"/>
      <c r="C333" s="323"/>
      <c r="F333" s="310"/>
    </row>
    <row r="334" spans="1:6" s="309" customFormat="1">
      <c r="A334" s="306"/>
      <c r="B334" s="322"/>
      <c r="C334" s="323"/>
      <c r="F334" s="310"/>
    </row>
    <row r="335" spans="1:6" s="309" customFormat="1">
      <c r="A335" s="306"/>
      <c r="B335" s="322"/>
      <c r="C335" s="323"/>
      <c r="F335" s="310"/>
    </row>
    <row r="336" spans="1:6" s="309" customFormat="1">
      <c r="A336" s="306"/>
      <c r="B336" s="322"/>
      <c r="C336" s="323"/>
      <c r="F336" s="310"/>
    </row>
    <row r="337" spans="1:6" s="309" customFormat="1">
      <c r="A337" s="306"/>
      <c r="B337" s="322"/>
      <c r="C337" s="323"/>
      <c r="F337" s="310"/>
    </row>
    <row r="338" spans="1:6" s="309" customFormat="1">
      <c r="A338" s="306"/>
      <c r="B338" s="322"/>
      <c r="C338" s="323"/>
      <c r="F338" s="310"/>
    </row>
    <row r="339" spans="1:6" s="309" customFormat="1">
      <c r="A339" s="306"/>
      <c r="B339" s="322"/>
      <c r="C339" s="323"/>
      <c r="F339" s="310"/>
    </row>
    <row r="340" spans="1:6" s="309" customFormat="1">
      <c r="A340" s="306"/>
      <c r="B340" s="322"/>
      <c r="C340" s="323"/>
      <c r="F340" s="310"/>
    </row>
    <row r="341" spans="1:6" s="309" customFormat="1">
      <c r="A341" s="306"/>
      <c r="B341" s="322"/>
      <c r="C341" s="323"/>
      <c r="F341" s="310"/>
    </row>
    <row r="342" spans="1:6" s="309" customFormat="1">
      <c r="A342" s="306"/>
      <c r="B342" s="322"/>
      <c r="C342" s="323"/>
      <c r="F342" s="310"/>
    </row>
    <row r="343" spans="1:6" s="309" customFormat="1">
      <c r="A343" s="306"/>
      <c r="B343" s="322"/>
      <c r="C343" s="323"/>
      <c r="F343" s="310"/>
    </row>
    <row r="344" spans="1:6" s="309" customFormat="1">
      <c r="A344" s="306"/>
      <c r="B344" s="322"/>
      <c r="C344" s="323"/>
      <c r="F344" s="310"/>
    </row>
    <row r="345" spans="1:6" s="309" customFormat="1">
      <c r="A345" s="306"/>
      <c r="B345" s="322"/>
      <c r="C345" s="323"/>
      <c r="F345" s="310"/>
    </row>
    <row r="346" spans="1:6" s="309" customFormat="1">
      <c r="A346" s="306"/>
      <c r="B346" s="322"/>
      <c r="C346" s="323"/>
      <c r="F346" s="310"/>
    </row>
    <row r="347" spans="1:6" s="309" customFormat="1">
      <c r="A347" s="306"/>
      <c r="B347" s="322"/>
      <c r="C347" s="323"/>
      <c r="F347" s="310"/>
    </row>
    <row r="348" spans="1:6" s="309" customFormat="1">
      <c r="A348" s="306"/>
      <c r="B348" s="327"/>
      <c r="C348" s="312"/>
      <c r="F348" s="310"/>
    </row>
    <row r="349" spans="1:6" s="309" customFormat="1">
      <c r="A349" s="306"/>
      <c r="B349" s="319"/>
      <c r="C349" s="320"/>
      <c r="F349" s="310"/>
    </row>
    <row r="350" spans="1:6" s="309" customFormat="1">
      <c r="A350" s="306"/>
      <c r="B350" s="319"/>
      <c r="C350" s="328"/>
      <c r="F350" s="310"/>
    </row>
    <row r="351" spans="1:6" s="309" customFormat="1">
      <c r="A351" s="306"/>
      <c r="B351" s="319"/>
      <c r="C351" s="328"/>
      <c r="F351" s="310"/>
    </row>
    <row r="352" spans="1:6" s="309" customFormat="1">
      <c r="A352" s="306"/>
      <c r="B352" s="319"/>
      <c r="C352" s="328"/>
      <c r="F352" s="310"/>
    </row>
    <row r="353" spans="1:6" s="309" customFormat="1">
      <c r="A353" s="306"/>
      <c r="B353" s="319"/>
      <c r="C353" s="328"/>
      <c r="F353" s="310"/>
    </row>
    <row r="354" spans="1:6" s="309" customFormat="1">
      <c r="A354" s="306"/>
      <c r="B354" s="317"/>
      <c r="C354" s="328"/>
      <c r="F354" s="310"/>
    </row>
    <row r="355" spans="1:6" s="309" customFormat="1">
      <c r="A355" s="306"/>
      <c r="B355" s="329"/>
      <c r="C355" s="330"/>
      <c r="F355" s="310"/>
    </row>
    <row r="356" spans="1:6" s="309" customFormat="1">
      <c r="A356" s="306"/>
      <c r="B356" s="319"/>
      <c r="C356" s="328"/>
      <c r="F356" s="310"/>
    </row>
    <row r="357" spans="1:6" s="309" customFormat="1">
      <c r="A357" s="306"/>
      <c r="B357" s="319"/>
      <c r="C357" s="328"/>
      <c r="F357" s="310"/>
    </row>
    <row r="358" spans="1:6" s="309" customFormat="1">
      <c r="A358" s="306"/>
      <c r="B358" s="319"/>
      <c r="C358" s="328"/>
      <c r="F358" s="310"/>
    </row>
    <row r="359" spans="1:6" s="309" customFormat="1">
      <c r="A359" s="306"/>
      <c r="B359" s="329"/>
      <c r="C359" s="330"/>
      <c r="F359" s="310"/>
    </row>
    <row r="360" spans="1:6" s="309" customFormat="1">
      <c r="A360" s="306"/>
      <c r="B360" s="319"/>
      <c r="C360" s="328"/>
      <c r="F360" s="310"/>
    </row>
    <row r="361" spans="1:6" s="309" customFormat="1">
      <c r="A361" s="306"/>
      <c r="B361" s="319"/>
      <c r="C361" s="328"/>
      <c r="F361" s="310"/>
    </row>
    <row r="362" spans="1:6" s="309" customFormat="1">
      <c r="A362" s="306"/>
      <c r="B362" s="319"/>
      <c r="C362" s="328"/>
      <c r="F362" s="310"/>
    </row>
    <row r="363" spans="1:6" s="309" customFormat="1">
      <c r="A363" s="306"/>
      <c r="B363" s="319"/>
      <c r="C363" s="328"/>
      <c r="F363" s="310"/>
    </row>
    <row r="364" spans="1:6" s="309" customFormat="1">
      <c r="A364" s="306"/>
      <c r="B364" s="319"/>
      <c r="C364" s="328"/>
      <c r="F364" s="310"/>
    </row>
    <row r="365" spans="1:6" s="309" customFormat="1">
      <c r="A365" s="306"/>
      <c r="B365" s="319"/>
      <c r="C365" s="328"/>
      <c r="F365" s="310"/>
    </row>
    <row r="366" spans="1:6" s="309" customFormat="1">
      <c r="A366" s="306"/>
      <c r="B366" s="319"/>
      <c r="C366" s="328"/>
      <c r="F366" s="310"/>
    </row>
    <row r="367" spans="1:6" s="309" customFormat="1">
      <c r="A367" s="306"/>
      <c r="B367" s="319"/>
      <c r="C367" s="328"/>
      <c r="F367" s="310"/>
    </row>
    <row r="368" spans="1:6" s="309" customFormat="1">
      <c r="A368" s="306"/>
      <c r="B368" s="319"/>
      <c r="C368" s="328"/>
      <c r="F368" s="310"/>
    </row>
    <row r="369" spans="1:6" s="309" customFormat="1">
      <c r="A369" s="306"/>
      <c r="B369" s="319"/>
      <c r="C369" s="328"/>
      <c r="F369" s="310"/>
    </row>
    <row r="370" spans="1:6" s="309" customFormat="1">
      <c r="A370" s="306"/>
      <c r="B370" s="319"/>
      <c r="C370" s="328"/>
      <c r="F370" s="310"/>
    </row>
    <row r="371" spans="1:6" s="309" customFormat="1">
      <c r="A371" s="306"/>
      <c r="B371" s="319"/>
      <c r="C371" s="328"/>
      <c r="F371" s="310"/>
    </row>
    <row r="372" spans="1:6" s="309" customFormat="1">
      <c r="A372" s="306"/>
      <c r="B372" s="319"/>
      <c r="C372" s="328"/>
      <c r="F372" s="310"/>
    </row>
    <row r="373" spans="1:6" s="309" customFormat="1">
      <c r="A373" s="306"/>
      <c r="B373" s="319"/>
      <c r="C373" s="328"/>
      <c r="F373" s="310"/>
    </row>
    <row r="374" spans="1:6" s="309" customFormat="1">
      <c r="A374" s="306"/>
      <c r="B374" s="329"/>
      <c r="C374" s="330"/>
      <c r="F374" s="310"/>
    </row>
    <row r="375" spans="1:6" s="309" customFormat="1">
      <c r="A375" s="306"/>
      <c r="B375" s="319"/>
      <c r="C375" s="328"/>
      <c r="F375" s="310"/>
    </row>
    <row r="376" spans="1:6" s="309" customFormat="1">
      <c r="A376" s="306"/>
      <c r="B376" s="329"/>
      <c r="C376" s="326"/>
      <c r="F376" s="310"/>
    </row>
    <row r="377" spans="1:6" s="309" customFormat="1">
      <c r="A377" s="306"/>
      <c r="B377" s="319"/>
      <c r="C377" s="328"/>
      <c r="F377" s="310"/>
    </row>
    <row r="378" spans="1:6" s="309" customFormat="1">
      <c r="A378" s="306"/>
      <c r="B378" s="319"/>
      <c r="C378" s="328"/>
      <c r="F378" s="310"/>
    </row>
    <row r="379" spans="1:6" s="309" customFormat="1">
      <c r="A379" s="306"/>
      <c r="B379" s="319"/>
      <c r="C379" s="328"/>
      <c r="F379" s="310"/>
    </row>
    <row r="380" spans="1:6" s="309" customFormat="1">
      <c r="A380" s="306"/>
      <c r="B380" s="329"/>
      <c r="C380" s="326"/>
      <c r="F380" s="310"/>
    </row>
    <row r="381" spans="1:6" s="309" customFormat="1">
      <c r="A381" s="306"/>
      <c r="B381" s="319"/>
      <c r="C381" s="328"/>
      <c r="F381" s="310"/>
    </row>
    <row r="382" spans="1:6" s="309" customFormat="1">
      <c r="A382" s="306"/>
      <c r="B382" s="329"/>
      <c r="C382" s="330"/>
      <c r="F382" s="310"/>
    </row>
    <row r="383" spans="1:6" s="309" customFormat="1">
      <c r="A383" s="306"/>
      <c r="B383" s="319"/>
      <c r="C383" s="328"/>
      <c r="F383" s="310"/>
    </row>
    <row r="384" spans="1:6" s="309" customFormat="1">
      <c r="A384" s="306"/>
      <c r="B384" s="319"/>
      <c r="C384" s="328"/>
      <c r="F384" s="310"/>
    </row>
    <row r="385" spans="1:6" s="309" customFormat="1">
      <c r="A385" s="306"/>
      <c r="B385" s="319"/>
      <c r="C385" s="328"/>
      <c r="F385" s="310"/>
    </row>
    <row r="386" spans="1:6" s="309" customFormat="1">
      <c r="A386" s="306"/>
      <c r="B386" s="329"/>
      <c r="C386" s="330"/>
      <c r="F386" s="310"/>
    </row>
    <row r="387" spans="1:6" s="309" customFormat="1">
      <c r="A387" s="306"/>
      <c r="B387" s="319"/>
      <c r="C387" s="328"/>
      <c r="F387" s="310"/>
    </row>
    <row r="388" spans="1:6" s="309" customFormat="1">
      <c r="A388" s="306"/>
      <c r="B388" s="319"/>
      <c r="C388" s="328"/>
    </row>
    <row r="389" spans="1:6" s="309" customFormat="1" ht="14.25">
      <c r="A389" s="306"/>
      <c r="B389" s="331"/>
      <c r="C389" s="328"/>
    </row>
    <row r="390" spans="1:6" s="309" customFormat="1">
      <c r="A390" s="306"/>
      <c r="B390" s="317"/>
      <c r="C390" s="328"/>
    </row>
    <row r="391" spans="1:6" s="309" customFormat="1">
      <c r="A391" s="306"/>
      <c r="B391" s="329"/>
      <c r="C391" s="330"/>
      <c r="E391" s="310"/>
    </row>
    <row r="392" spans="1:6" s="309" customFormat="1">
      <c r="A392" s="306"/>
      <c r="B392" s="317"/>
      <c r="C392" s="330"/>
      <c r="E392" s="310"/>
    </row>
    <row r="393" spans="1:6" s="309" customFormat="1">
      <c r="A393" s="306"/>
      <c r="B393" s="319"/>
      <c r="C393" s="328"/>
      <c r="E393" s="310"/>
    </row>
    <row r="394" spans="1:6" s="309" customFormat="1">
      <c r="A394" s="306"/>
      <c r="B394" s="319"/>
      <c r="C394" s="328"/>
      <c r="E394" s="310"/>
    </row>
    <row r="395" spans="1:6" s="309" customFormat="1">
      <c r="A395" s="306"/>
      <c r="B395" s="319"/>
      <c r="C395" s="328"/>
      <c r="E395" s="310"/>
    </row>
    <row r="396" spans="1:6" s="309" customFormat="1">
      <c r="A396" s="306"/>
      <c r="B396" s="319"/>
      <c r="C396" s="328"/>
      <c r="E396" s="310"/>
    </row>
    <row r="397" spans="1:6" s="309" customFormat="1">
      <c r="A397" s="306"/>
      <c r="B397" s="319"/>
      <c r="C397" s="328"/>
      <c r="E397" s="310"/>
    </row>
    <row r="398" spans="1:6" s="309" customFormat="1">
      <c r="A398" s="306"/>
      <c r="B398" s="319"/>
      <c r="C398" s="328"/>
      <c r="E398" s="310"/>
    </row>
    <row r="399" spans="1:6" s="309" customFormat="1">
      <c r="A399" s="306"/>
      <c r="B399" s="319"/>
      <c r="C399" s="328"/>
      <c r="E399" s="310"/>
    </row>
    <row r="400" spans="1:6" s="309" customFormat="1">
      <c r="A400" s="306"/>
      <c r="B400" s="319"/>
      <c r="C400" s="328"/>
      <c r="E400" s="310"/>
    </row>
    <row r="401" spans="1:5" s="309" customFormat="1">
      <c r="A401" s="306"/>
      <c r="B401" s="319"/>
      <c r="C401" s="328"/>
      <c r="E401" s="310"/>
    </row>
    <row r="402" spans="1:5" s="309" customFormat="1">
      <c r="A402" s="306"/>
      <c r="B402" s="319"/>
      <c r="C402" s="328"/>
      <c r="E402" s="310"/>
    </row>
    <row r="403" spans="1:5" s="309" customFormat="1">
      <c r="A403" s="306"/>
      <c r="B403" s="319"/>
      <c r="C403" s="328"/>
      <c r="E403" s="310"/>
    </row>
    <row r="404" spans="1:5" s="309" customFormat="1">
      <c r="A404" s="306"/>
      <c r="B404" s="319"/>
      <c r="C404" s="328"/>
      <c r="E404" s="310"/>
    </row>
    <row r="405" spans="1:5" s="309" customFormat="1">
      <c r="A405" s="306"/>
      <c r="B405" s="319"/>
      <c r="C405" s="328"/>
      <c r="E405" s="310"/>
    </row>
    <row r="406" spans="1:5" s="309" customFormat="1">
      <c r="A406" s="306"/>
      <c r="B406" s="319"/>
      <c r="C406" s="328"/>
      <c r="E406" s="310"/>
    </row>
    <row r="407" spans="1:5" s="309" customFormat="1">
      <c r="A407" s="306"/>
      <c r="B407" s="319"/>
      <c r="C407" s="328"/>
      <c r="E407" s="310"/>
    </row>
    <row r="408" spans="1:5" s="309" customFormat="1">
      <c r="A408" s="306"/>
      <c r="B408" s="319"/>
      <c r="C408" s="328"/>
      <c r="E408" s="310"/>
    </row>
    <row r="409" spans="1:5" s="309" customFormat="1">
      <c r="A409" s="306"/>
      <c r="B409" s="317"/>
      <c r="C409" s="328"/>
      <c r="E409" s="310"/>
    </row>
    <row r="410" spans="1:5" s="309" customFormat="1">
      <c r="A410" s="306"/>
      <c r="B410" s="319"/>
      <c r="C410" s="328"/>
      <c r="E410" s="310"/>
    </row>
    <row r="411" spans="1:5" s="309" customFormat="1">
      <c r="A411" s="306"/>
      <c r="B411" s="319"/>
      <c r="C411" s="328"/>
      <c r="E411" s="310"/>
    </row>
    <row r="412" spans="1:5" s="309" customFormat="1">
      <c r="A412" s="306"/>
      <c r="B412" s="319"/>
      <c r="C412" s="328"/>
      <c r="E412" s="310"/>
    </row>
    <row r="413" spans="1:5" s="309" customFormat="1">
      <c r="A413" s="306"/>
      <c r="B413" s="319"/>
      <c r="C413" s="328"/>
      <c r="E413" s="310"/>
    </row>
    <row r="414" spans="1:5" s="309" customFormat="1">
      <c r="A414" s="306"/>
      <c r="B414" s="319"/>
      <c r="C414" s="328"/>
      <c r="E414" s="310"/>
    </row>
    <row r="415" spans="1:5" s="309" customFormat="1">
      <c r="A415" s="306"/>
      <c r="B415" s="319"/>
      <c r="C415" s="328"/>
      <c r="E415" s="310"/>
    </row>
    <row r="416" spans="1:5" s="309" customFormat="1">
      <c r="A416" s="306"/>
      <c r="B416" s="319"/>
      <c r="C416" s="328"/>
      <c r="E416" s="310"/>
    </row>
    <row r="417" spans="1:5" s="309" customFormat="1">
      <c r="A417" s="306"/>
      <c r="B417" s="319"/>
      <c r="C417" s="328"/>
      <c r="E417" s="310"/>
    </row>
    <row r="418" spans="1:5" s="309" customFormat="1">
      <c r="A418" s="306"/>
      <c r="B418" s="319"/>
      <c r="C418" s="328"/>
      <c r="E418" s="310"/>
    </row>
    <row r="419" spans="1:5" s="309" customFormat="1">
      <c r="A419" s="306"/>
      <c r="B419" s="319"/>
      <c r="C419" s="328"/>
      <c r="E419" s="310"/>
    </row>
    <row r="420" spans="1:5" s="309" customFormat="1">
      <c r="A420" s="306"/>
      <c r="B420" s="319"/>
      <c r="C420" s="328"/>
      <c r="E420" s="310"/>
    </row>
    <row r="421" spans="1:5" s="309" customFormat="1">
      <c r="A421" s="306"/>
      <c r="B421" s="319"/>
      <c r="C421" s="328"/>
      <c r="E421" s="310"/>
    </row>
    <row r="422" spans="1:5" s="309" customFormat="1">
      <c r="A422" s="306"/>
      <c r="B422" s="319"/>
      <c r="C422" s="328"/>
      <c r="E422" s="310"/>
    </row>
    <row r="423" spans="1:5" s="309" customFormat="1">
      <c r="A423" s="306"/>
      <c r="B423" s="319"/>
      <c r="C423" s="328"/>
      <c r="E423" s="310"/>
    </row>
    <row r="424" spans="1:5" s="309" customFormat="1">
      <c r="A424" s="306"/>
      <c r="B424" s="319"/>
      <c r="C424" s="328"/>
      <c r="E424" s="310"/>
    </row>
    <row r="425" spans="1:5" s="309" customFormat="1">
      <c r="A425" s="306"/>
      <c r="B425" s="319"/>
      <c r="C425" s="328"/>
      <c r="E425" s="310"/>
    </row>
    <row r="426" spans="1:5" s="309" customFormat="1">
      <c r="A426" s="306"/>
      <c r="B426" s="319"/>
      <c r="C426" s="328"/>
      <c r="E426" s="310"/>
    </row>
    <row r="427" spans="1:5" s="309" customFormat="1">
      <c r="A427" s="306"/>
      <c r="B427" s="319"/>
      <c r="C427" s="328"/>
      <c r="E427" s="310"/>
    </row>
    <row r="428" spans="1:5" s="309" customFormat="1">
      <c r="A428" s="306"/>
      <c r="B428" s="319"/>
      <c r="C428" s="328"/>
      <c r="E428" s="310"/>
    </row>
    <row r="429" spans="1:5" s="309" customFormat="1">
      <c r="A429" s="306"/>
      <c r="B429" s="319"/>
      <c r="C429" s="328"/>
      <c r="E429" s="310"/>
    </row>
    <row r="430" spans="1:5" s="309" customFormat="1">
      <c r="A430" s="306"/>
      <c r="B430" s="319"/>
      <c r="C430" s="328"/>
      <c r="E430" s="310"/>
    </row>
    <row r="431" spans="1:5" s="309" customFormat="1">
      <c r="A431" s="306"/>
      <c r="B431" s="319"/>
      <c r="C431" s="328"/>
      <c r="E431" s="310"/>
    </row>
    <row r="432" spans="1:5" s="309" customFormat="1">
      <c r="A432" s="306"/>
      <c r="B432" s="319"/>
      <c r="C432" s="328"/>
      <c r="E432" s="310"/>
    </row>
    <row r="433" spans="1:5" s="309" customFormat="1">
      <c r="A433" s="306"/>
      <c r="B433" s="319"/>
      <c r="C433" s="328"/>
      <c r="E433" s="310"/>
    </row>
    <row r="434" spans="1:5" s="309" customFormat="1">
      <c r="A434" s="306"/>
      <c r="B434" s="319"/>
      <c r="C434" s="328"/>
      <c r="E434" s="310"/>
    </row>
    <row r="435" spans="1:5" s="309" customFormat="1">
      <c r="A435" s="306"/>
      <c r="B435" s="319"/>
      <c r="C435" s="328"/>
      <c r="E435" s="310"/>
    </row>
    <row r="436" spans="1:5" s="309" customFormat="1">
      <c r="A436" s="306"/>
      <c r="B436" s="332"/>
      <c r="C436" s="328"/>
      <c r="E436" s="310"/>
    </row>
    <row r="437" spans="1:5" s="309" customFormat="1">
      <c r="A437" s="306"/>
      <c r="B437" s="319"/>
      <c r="C437" s="328"/>
      <c r="E437" s="310"/>
    </row>
    <row r="438" spans="1:5" s="309" customFormat="1">
      <c r="A438" s="306"/>
      <c r="B438" s="319"/>
      <c r="C438" s="328"/>
      <c r="E438" s="310"/>
    </row>
    <row r="439" spans="1:5" s="309" customFormat="1">
      <c r="A439" s="306"/>
      <c r="B439" s="319"/>
      <c r="C439" s="328"/>
      <c r="E439" s="310"/>
    </row>
    <row r="440" spans="1:5" s="309" customFormat="1">
      <c r="A440" s="306"/>
      <c r="B440" s="319"/>
      <c r="C440" s="328"/>
      <c r="E440" s="310"/>
    </row>
    <row r="441" spans="1:5" s="309" customFormat="1">
      <c r="A441" s="306"/>
      <c r="B441" s="319"/>
      <c r="C441" s="328"/>
      <c r="E441" s="310"/>
    </row>
    <row r="442" spans="1:5" s="309" customFormat="1">
      <c r="A442" s="306"/>
      <c r="B442" s="319"/>
      <c r="C442" s="328"/>
      <c r="E442" s="310"/>
    </row>
    <row r="443" spans="1:5" s="309" customFormat="1">
      <c r="A443" s="306"/>
      <c r="B443" s="319"/>
      <c r="C443" s="328"/>
      <c r="E443" s="310"/>
    </row>
    <row r="444" spans="1:5" s="309" customFormat="1">
      <c r="A444" s="306"/>
      <c r="B444" s="319"/>
      <c r="C444" s="328"/>
      <c r="E444" s="310"/>
    </row>
    <row r="445" spans="1:5" s="309" customFormat="1">
      <c r="A445" s="306"/>
      <c r="B445" s="319"/>
      <c r="C445" s="328"/>
      <c r="E445" s="310"/>
    </row>
    <row r="446" spans="1:5" s="309" customFormat="1">
      <c r="A446" s="306"/>
      <c r="B446" s="319"/>
      <c r="C446" s="328"/>
      <c r="E446" s="310"/>
    </row>
    <row r="447" spans="1:5" s="309" customFormat="1">
      <c r="A447" s="306"/>
      <c r="B447" s="319"/>
      <c r="C447" s="328"/>
      <c r="E447" s="310"/>
    </row>
    <row r="448" spans="1:5" s="309" customFormat="1">
      <c r="A448" s="306"/>
      <c r="B448" s="319"/>
      <c r="C448" s="328"/>
      <c r="E448" s="310"/>
    </row>
    <row r="449" spans="1:5" s="309" customFormat="1">
      <c r="A449" s="306"/>
      <c r="B449" s="319"/>
      <c r="C449" s="328"/>
      <c r="E449" s="310"/>
    </row>
    <row r="450" spans="1:5" s="309" customFormat="1">
      <c r="A450" s="306"/>
      <c r="B450" s="319"/>
      <c r="C450" s="328"/>
      <c r="E450" s="310"/>
    </row>
    <row r="451" spans="1:5" s="309" customFormat="1">
      <c r="A451" s="306"/>
      <c r="B451" s="319"/>
      <c r="C451" s="328"/>
      <c r="E451" s="310"/>
    </row>
    <row r="452" spans="1:5" s="309" customFormat="1">
      <c r="A452" s="306"/>
      <c r="B452" s="319"/>
      <c r="C452" s="328"/>
      <c r="E452" s="310"/>
    </row>
    <row r="453" spans="1:5" s="309" customFormat="1">
      <c r="A453" s="306"/>
      <c r="B453" s="319"/>
      <c r="C453" s="328"/>
      <c r="E453" s="310"/>
    </row>
    <row r="454" spans="1:5" s="309" customFormat="1">
      <c r="A454" s="306"/>
      <c r="B454" s="319"/>
      <c r="C454" s="328"/>
      <c r="E454" s="310"/>
    </row>
    <row r="455" spans="1:5" s="309" customFormat="1">
      <c r="A455" s="306"/>
      <c r="B455" s="319"/>
      <c r="C455" s="328"/>
      <c r="E455" s="310"/>
    </row>
    <row r="456" spans="1:5" s="309" customFormat="1">
      <c r="A456" s="306"/>
      <c r="B456" s="319"/>
      <c r="C456" s="328"/>
      <c r="E456" s="310"/>
    </row>
    <row r="457" spans="1:5" s="309" customFormat="1">
      <c r="A457" s="306"/>
      <c r="B457" s="319"/>
      <c r="C457" s="328"/>
      <c r="E457" s="310"/>
    </row>
    <row r="458" spans="1:5" s="309" customFormat="1">
      <c r="A458" s="306"/>
      <c r="B458" s="319"/>
      <c r="C458" s="328"/>
      <c r="E458" s="310"/>
    </row>
    <row r="459" spans="1:5" s="309" customFormat="1">
      <c r="A459" s="306"/>
      <c r="B459" s="319"/>
      <c r="C459" s="328"/>
      <c r="E459" s="310"/>
    </row>
    <row r="460" spans="1:5" s="309" customFormat="1">
      <c r="A460" s="306"/>
      <c r="B460" s="319"/>
      <c r="C460" s="328"/>
      <c r="E460" s="310"/>
    </row>
    <row r="461" spans="1:5" s="309" customFormat="1">
      <c r="A461" s="306"/>
      <c r="B461" s="319"/>
      <c r="C461" s="328"/>
      <c r="E461" s="310"/>
    </row>
    <row r="462" spans="1:5" s="309" customFormat="1">
      <c r="A462" s="306"/>
      <c r="B462" s="319"/>
      <c r="C462" s="328"/>
      <c r="E462" s="310"/>
    </row>
    <row r="463" spans="1:5" s="309" customFormat="1">
      <c r="A463" s="306"/>
      <c r="B463" s="333"/>
      <c r="C463" s="326"/>
      <c r="E463" s="310"/>
    </row>
    <row r="464" spans="1:5" s="309" customFormat="1">
      <c r="A464" s="306"/>
      <c r="B464" s="317"/>
      <c r="C464" s="328"/>
      <c r="E464" s="310"/>
    </row>
    <row r="465" spans="1:5" s="309" customFormat="1">
      <c r="A465" s="306"/>
      <c r="B465" s="319"/>
      <c r="C465" s="328"/>
      <c r="E465" s="310"/>
    </row>
    <row r="466" spans="1:5" s="309" customFormat="1">
      <c r="A466" s="306"/>
      <c r="B466" s="319"/>
      <c r="C466" s="328"/>
      <c r="E466" s="310"/>
    </row>
    <row r="467" spans="1:5" s="309" customFormat="1">
      <c r="A467" s="306"/>
      <c r="B467" s="319"/>
      <c r="C467" s="328"/>
      <c r="E467" s="310"/>
    </row>
    <row r="468" spans="1:5" s="309" customFormat="1">
      <c r="A468" s="306"/>
      <c r="B468" s="319"/>
      <c r="C468" s="328"/>
      <c r="E468" s="310"/>
    </row>
    <row r="469" spans="1:5" s="309" customFormat="1">
      <c r="A469" s="306"/>
      <c r="B469" s="319"/>
      <c r="C469" s="328"/>
      <c r="E469" s="310"/>
    </row>
    <row r="470" spans="1:5" s="309" customFormat="1">
      <c r="A470" s="306"/>
      <c r="B470" s="319"/>
      <c r="C470" s="328"/>
      <c r="E470" s="310"/>
    </row>
    <row r="471" spans="1:5" s="309" customFormat="1">
      <c r="A471" s="306"/>
      <c r="B471" s="319"/>
      <c r="C471" s="328"/>
      <c r="E471" s="310"/>
    </row>
    <row r="472" spans="1:5" s="309" customFormat="1">
      <c r="A472" s="306"/>
      <c r="B472" s="319"/>
      <c r="C472" s="328"/>
      <c r="E472" s="310"/>
    </row>
    <row r="473" spans="1:5" s="309" customFormat="1">
      <c r="A473" s="306"/>
      <c r="B473" s="319"/>
      <c r="C473" s="328"/>
      <c r="E473" s="310"/>
    </row>
    <row r="474" spans="1:5" s="309" customFormat="1">
      <c r="A474" s="306"/>
      <c r="B474" s="319"/>
      <c r="C474" s="328"/>
      <c r="E474" s="310"/>
    </row>
    <row r="475" spans="1:5" s="309" customFormat="1">
      <c r="A475" s="306"/>
      <c r="B475" s="319"/>
      <c r="C475" s="328"/>
      <c r="E475" s="310"/>
    </row>
    <row r="476" spans="1:5" s="309" customFormat="1">
      <c r="A476" s="306"/>
      <c r="B476" s="319"/>
      <c r="C476" s="328"/>
      <c r="E476" s="310"/>
    </row>
    <row r="477" spans="1:5" s="309" customFormat="1">
      <c r="A477" s="306"/>
      <c r="B477" s="319"/>
      <c r="C477" s="328"/>
      <c r="E477" s="310"/>
    </row>
    <row r="478" spans="1:5" s="309" customFormat="1">
      <c r="A478" s="306"/>
      <c r="B478" s="319"/>
      <c r="C478" s="328"/>
      <c r="E478" s="310"/>
    </row>
    <row r="479" spans="1:5" s="309" customFormat="1">
      <c r="A479" s="306"/>
      <c r="B479" s="319"/>
      <c r="C479" s="328"/>
      <c r="E479" s="310"/>
    </row>
    <row r="480" spans="1:5" s="309" customFormat="1">
      <c r="A480" s="306"/>
      <c r="B480" s="317"/>
      <c r="C480" s="328"/>
      <c r="E480" s="310"/>
    </row>
    <row r="481" spans="1:5" s="309" customFormat="1">
      <c r="A481" s="306"/>
      <c r="B481" s="319"/>
      <c r="C481" s="328"/>
      <c r="E481" s="310"/>
    </row>
    <row r="482" spans="1:5" s="309" customFormat="1">
      <c r="A482" s="306"/>
      <c r="B482" s="319"/>
      <c r="C482" s="328"/>
      <c r="E482" s="310"/>
    </row>
    <row r="483" spans="1:5" s="309" customFormat="1">
      <c r="A483" s="306"/>
      <c r="B483" s="319"/>
      <c r="C483" s="328"/>
      <c r="E483" s="310"/>
    </row>
    <row r="484" spans="1:5" s="309" customFormat="1">
      <c r="A484" s="306"/>
      <c r="B484" s="319"/>
      <c r="C484" s="328"/>
      <c r="E484" s="310"/>
    </row>
    <row r="485" spans="1:5" s="309" customFormat="1">
      <c r="A485" s="306"/>
      <c r="B485" s="317"/>
      <c r="C485" s="328"/>
      <c r="E485" s="310"/>
    </row>
    <row r="486" spans="1:5" s="309" customFormat="1">
      <c r="A486" s="306"/>
      <c r="B486" s="319"/>
      <c r="C486" s="328"/>
      <c r="E486" s="310"/>
    </row>
    <row r="487" spans="1:5" s="309" customFormat="1">
      <c r="A487" s="306"/>
      <c r="B487" s="319"/>
      <c r="C487" s="328"/>
      <c r="E487" s="310"/>
    </row>
    <row r="488" spans="1:5" s="309" customFormat="1">
      <c r="A488" s="306"/>
      <c r="B488" s="319"/>
      <c r="C488" s="328"/>
      <c r="E488" s="310"/>
    </row>
    <row r="489" spans="1:5" s="309" customFormat="1">
      <c r="A489" s="306"/>
      <c r="B489" s="319"/>
      <c r="C489" s="328"/>
      <c r="E489" s="310"/>
    </row>
    <row r="490" spans="1:5" s="309" customFormat="1">
      <c r="A490" s="306"/>
      <c r="B490" s="319"/>
      <c r="C490" s="328"/>
      <c r="E490" s="310"/>
    </row>
    <row r="491" spans="1:5" s="309" customFormat="1">
      <c r="A491" s="306"/>
      <c r="B491" s="319"/>
      <c r="C491" s="328"/>
      <c r="E491" s="310"/>
    </row>
    <row r="492" spans="1:5" s="309" customFormat="1">
      <c r="A492" s="306"/>
      <c r="B492" s="319"/>
      <c r="C492" s="328"/>
      <c r="E492" s="310"/>
    </row>
    <row r="493" spans="1:5" s="309" customFormat="1">
      <c r="A493" s="306"/>
      <c r="B493" s="319"/>
      <c r="C493" s="328"/>
      <c r="E493" s="310"/>
    </row>
    <row r="494" spans="1:5" s="309" customFormat="1">
      <c r="A494" s="306"/>
      <c r="B494" s="319"/>
      <c r="C494" s="328"/>
      <c r="E494" s="310"/>
    </row>
    <row r="495" spans="1:5" s="309" customFormat="1">
      <c r="A495" s="306"/>
      <c r="B495" s="319"/>
      <c r="C495" s="328"/>
      <c r="E495" s="310"/>
    </row>
    <row r="496" spans="1:5" s="309" customFormat="1">
      <c r="A496" s="306"/>
      <c r="B496" s="319"/>
      <c r="C496" s="328"/>
      <c r="E496" s="310"/>
    </row>
    <row r="497" spans="1:5" s="309" customFormat="1">
      <c r="A497" s="306"/>
      <c r="B497" s="319"/>
      <c r="C497" s="328"/>
      <c r="E497" s="310"/>
    </row>
    <row r="498" spans="1:5" s="309" customFormat="1">
      <c r="A498" s="306"/>
      <c r="B498" s="319"/>
      <c r="C498" s="323"/>
      <c r="E498" s="310"/>
    </row>
    <row r="499" spans="1:5" s="309" customFormat="1">
      <c r="A499" s="306"/>
      <c r="B499" s="319"/>
      <c r="C499" s="328"/>
      <c r="E499" s="310"/>
    </row>
    <row r="500" spans="1:5" s="309" customFormat="1">
      <c r="A500" s="306"/>
      <c r="B500" s="319"/>
      <c r="C500" s="328"/>
      <c r="E500" s="310"/>
    </row>
    <row r="501" spans="1:5" s="309" customFormat="1">
      <c r="A501" s="306"/>
      <c r="B501" s="319"/>
      <c r="C501" s="328"/>
      <c r="E501" s="310"/>
    </row>
    <row r="502" spans="1:5" s="309" customFormat="1">
      <c r="A502" s="306"/>
      <c r="B502" s="319"/>
      <c r="C502" s="328"/>
      <c r="E502" s="310"/>
    </row>
    <row r="503" spans="1:5" s="309" customFormat="1">
      <c r="A503" s="306"/>
      <c r="B503" s="319"/>
      <c r="C503" s="328"/>
      <c r="E503" s="310"/>
    </row>
    <row r="504" spans="1:5" s="309" customFormat="1">
      <c r="A504" s="306"/>
      <c r="B504" s="317"/>
      <c r="C504" s="328"/>
      <c r="E504" s="310"/>
    </row>
    <row r="505" spans="1:5" s="309" customFormat="1">
      <c r="A505" s="306"/>
      <c r="B505" s="319"/>
      <c r="C505" s="328"/>
      <c r="E505" s="310"/>
    </row>
    <row r="506" spans="1:5" s="309" customFormat="1">
      <c r="A506" s="306"/>
      <c r="B506" s="319"/>
      <c r="C506" s="328"/>
      <c r="E506" s="310"/>
    </row>
    <row r="507" spans="1:5" s="309" customFormat="1">
      <c r="A507" s="306"/>
      <c r="B507" s="319"/>
      <c r="C507" s="328"/>
      <c r="E507" s="310"/>
    </row>
    <row r="508" spans="1:5" s="309" customFormat="1">
      <c r="A508" s="306"/>
      <c r="B508" s="319"/>
      <c r="C508" s="328"/>
      <c r="E508" s="310"/>
    </row>
    <row r="509" spans="1:5" s="309" customFormat="1">
      <c r="A509" s="306"/>
      <c r="B509" s="319"/>
      <c r="C509" s="328"/>
      <c r="E509" s="310"/>
    </row>
    <row r="510" spans="1:5" s="309" customFormat="1">
      <c r="A510" s="306"/>
      <c r="B510" s="319"/>
      <c r="C510" s="328"/>
      <c r="E510" s="310"/>
    </row>
    <row r="511" spans="1:5" s="309" customFormat="1">
      <c r="A511" s="306"/>
      <c r="B511" s="319"/>
      <c r="C511" s="328"/>
      <c r="E511" s="310"/>
    </row>
    <row r="512" spans="1:5" s="309" customFormat="1">
      <c r="A512" s="306"/>
      <c r="B512" s="329"/>
      <c r="C512" s="330"/>
      <c r="E512" s="310"/>
    </row>
    <row r="513" spans="1:5" s="309" customFormat="1">
      <c r="A513" s="306"/>
      <c r="B513" s="317"/>
      <c r="C513" s="328"/>
      <c r="E513" s="310"/>
    </row>
    <row r="514" spans="1:5" s="309" customFormat="1">
      <c r="A514" s="306"/>
      <c r="B514" s="319"/>
      <c r="C514" s="328"/>
      <c r="E514" s="310"/>
    </row>
    <row r="515" spans="1:5" s="309" customFormat="1">
      <c r="A515" s="306"/>
      <c r="B515" s="319"/>
      <c r="C515" s="328"/>
      <c r="E515" s="310"/>
    </row>
    <row r="516" spans="1:5" s="309" customFormat="1">
      <c r="A516" s="306"/>
      <c r="B516" s="319"/>
      <c r="C516" s="328"/>
      <c r="E516" s="310"/>
    </row>
    <row r="517" spans="1:5" s="309" customFormat="1">
      <c r="A517" s="306"/>
      <c r="B517" s="319"/>
      <c r="C517" s="328"/>
      <c r="E517" s="310"/>
    </row>
    <row r="518" spans="1:5" s="309" customFormat="1">
      <c r="A518" s="306"/>
      <c r="B518" s="319"/>
      <c r="C518" s="328"/>
      <c r="E518" s="310"/>
    </row>
    <row r="519" spans="1:5" s="309" customFormat="1">
      <c r="A519" s="306"/>
      <c r="B519" s="319"/>
      <c r="C519" s="328"/>
      <c r="E519" s="310"/>
    </row>
    <row r="520" spans="1:5" s="309" customFormat="1">
      <c r="A520" s="306"/>
      <c r="B520" s="319"/>
      <c r="C520" s="328"/>
      <c r="E520" s="310"/>
    </row>
    <row r="521" spans="1:5" s="309" customFormat="1">
      <c r="A521" s="306"/>
      <c r="B521" s="319"/>
      <c r="C521" s="328"/>
      <c r="E521" s="310"/>
    </row>
    <row r="522" spans="1:5" s="309" customFormat="1">
      <c r="A522" s="306"/>
      <c r="B522" s="319"/>
      <c r="C522" s="328"/>
      <c r="E522" s="310"/>
    </row>
    <row r="523" spans="1:5" s="309" customFormat="1">
      <c r="A523" s="306"/>
      <c r="B523" s="319"/>
      <c r="C523" s="328"/>
      <c r="E523" s="310"/>
    </row>
    <row r="524" spans="1:5" s="309" customFormat="1">
      <c r="A524" s="306"/>
      <c r="B524" s="319"/>
      <c r="C524" s="328"/>
      <c r="E524" s="310"/>
    </row>
    <row r="525" spans="1:5" s="309" customFormat="1">
      <c r="A525" s="306"/>
      <c r="B525" s="317"/>
      <c r="C525" s="328"/>
      <c r="E525" s="310"/>
    </row>
    <row r="526" spans="1:5" s="309" customFormat="1">
      <c r="A526" s="306"/>
      <c r="B526" s="319"/>
      <c r="C526" s="328"/>
      <c r="E526" s="310"/>
    </row>
    <row r="527" spans="1:5" s="309" customFormat="1">
      <c r="A527" s="306"/>
      <c r="B527" s="319"/>
      <c r="C527" s="328"/>
      <c r="E527" s="310"/>
    </row>
    <row r="528" spans="1:5" s="309" customFormat="1">
      <c r="A528" s="306"/>
      <c r="B528" s="319"/>
      <c r="C528" s="328"/>
      <c r="E528" s="310"/>
    </row>
    <row r="529" spans="1:5" s="309" customFormat="1">
      <c r="A529" s="306"/>
      <c r="B529" s="319"/>
      <c r="C529" s="328"/>
      <c r="E529" s="310"/>
    </row>
    <row r="530" spans="1:5" s="309" customFormat="1">
      <c r="A530" s="306"/>
      <c r="B530" s="319"/>
      <c r="C530" s="328"/>
      <c r="E530" s="310"/>
    </row>
    <row r="531" spans="1:5" s="309" customFormat="1">
      <c r="A531" s="306"/>
      <c r="B531" s="319"/>
      <c r="C531" s="328"/>
      <c r="E531" s="310"/>
    </row>
    <row r="532" spans="1:5" s="309" customFormat="1">
      <c r="A532" s="306"/>
      <c r="B532" s="319"/>
      <c r="C532" s="328"/>
      <c r="E532" s="310"/>
    </row>
    <row r="533" spans="1:5" s="309" customFormat="1">
      <c r="A533" s="306"/>
      <c r="B533" s="319"/>
      <c r="C533" s="328"/>
      <c r="E533" s="310"/>
    </row>
    <row r="534" spans="1:5" s="309" customFormat="1">
      <c r="A534" s="306"/>
      <c r="B534" s="319"/>
      <c r="C534" s="328"/>
      <c r="E534" s="310"/>
    </row>
    <row r="535" spans="1:5" s="309" customFormat="1">
      <c r="A535" s="306"/>
      <c r="B535" s="319"/>
      <c r="C535" s="328"/>
      <c r="E535" s="310"/>
    </row>
    <row r="536" spans="1:5" s="309" customFormat="1">
      <c r="A536" s="306"/>
      <c r="B536" s="319"/>
      <c r="C536" s="328"/>
      <c r="E536" s="310"/>
    </row>
    <row r="537" spans="1:5" s="309" customFormat="1">
      <c r="A537" s="306"/>
      <c r="B537" s="319"/>
      <c r="C537" s="328"/>
      <c r="E537" s="310"/>
    </row>
    <row r="538" spans="1:5" s="309" customFormat="1">
      <c r="A538" s="306"/>
      <c r="B538" s="319"/>
      <c r="C538" s="328"/>
      <c r="E538" s="310"/>
    </row>
    <row r="539" spans="1:5" s="309" customFormat="1">
      <c r="A539" s="306"/>
      <c r="B539" s="319"/>
      <c r="C539" s="328"/>
      <c r="E539" s="310"/>
    </row>
    <row r="540" spans="1:5" s="309" customFormat="1">
      <c r="A540" s="306"/>
      <c r="B540" s="319"/>
      <c r="C540" s="328"/>
      <c r="E540" s="310"/>
    </row>
    <row r="541" spans="1:5" s="309" customFormat="1">
      <c r="A541" s="306"/>
      <c r="B541" s="319"/>
      <c r="C541" s="328"/>
      <c r="E541" s="310"/>
    </row>
    <row r="542" spans="1:5" s="309" customFormat="1">
      <c r="A542" s="306"/>
      <c r="B542" s="317"/>
      <c r="C542" s="328"/>
      <c r="E542" s="310"/>
    </row>
    <row r="543" spans="1:5" s="309" customFormat="1">
      <c r="A543" s="306"/>
      <c r="B543" s="329"/>
      <c r="C543" s="330"/>
      <c r="E543" s="310"/>
    </row>
    <row r="544" spans="1:5" s="309" customFormat="1">
      <c r="A544" s="306"/>
      <c r="B544" s="319"/>
      <c r="C544" s="328"/>
      <c r="E544" s="310"/>
    </row>
    <row r="545" spans="1:5" s="309" customFormat="1">
      <c r="A545" s="306"/>
      <c r="B545" s="329"/>
      <c r="C545" s="330"/>
      <c r="E545" s="310"/>
    </row>
    <row r="546" spans="1:5" s="309" customFormat="1">
      <c r="A546" s="306"/>
      <c r="B546" s="319"/>
      <c r="C546" s="328"/>
      <c r="E546" s="310"/>
    </row>
    <row r="547" spans="1:5" s="309" customFormat="1">
      <c r="A547" s="306"/>
      <c r="B547" s="329"/>
      <c r="C547" s="330"/>
      <c r="E547" s="310"/>
    </row>
    <row r="548" spans="1:5" s="309" customFormat="1">
      <c r="A548" s="306"/>
      <c r="B548" s="319"/>
      <c r="C548" s="328"/>
      <c r="E548" s="310"/>
    </row>
    <row r="549" spans="1:5" s="309" customFormat="1">
      <c r="A549" s="306"/>
      <c r="B549" s="329"/>
      <c r="C549" s="330"/>
      <c r="E549" s="310"/>
    </row>
    <row r="550" spans="1:5" s="309" customFormat="1">
      <c r="A550" s="306"/>
      <c r="B550" s="319"/>
      <c r="C550" s="328"/>
      <c r="E550" s="310"/>
    </row>
    <row r="551" spans="1:5" s="309" customFormat="1">
      <c r="A551" s="306"/>
      <c r="B551" s="319"/>
      <c r="C551" s="328"/>
      <c r="E551" s="310"/>
    </row>
    <row r="552" spans="1:5" s="309" customFormat="1">
      <c r="A552" s="306"/>
      <c r="B552" s="319"/>
      <c r="C552" s="328"/>
      <c r="E552" s="310"/>
    </row>
    <row r="553" spans="1:5" s="309" customFormat="1">
      <c r="A553" s="306"/>
      <c r="B553" s="319"/>
      <c r="C553" s="328"/>
      <c r="E553" s="310"/>
    </row>
    <row r="554" spans="1:5" s="309" customFormat="1">
      <c r="A554" s="306"/>
      <c r="B554" s="319"/>
      <c r="C554" s="328"/>
      <c r="E554" s="310"/>
    </row>
    <row r="555" spans="1:5" s="309" customFormat="1">
      <c r="A555" s="306"/>
      <c r="B555" s="319"/>
      <c r="C555" s="320"/>
      <c r="E555" s="310"/>
    </row>
    <row r="556" spans="1:5" s="309" customFormat="1">
      <c r="A556" s="334"/>
      <c r="B556" s="311"/>
      <c r="C556" s="312"/>
      <c r="E556" s="310"/>
    </row>
    <row r="557" spans="1:5" s="309" customFormat="1">
      <c r="A557" s="158"/>
      <c r="B557" s="329"/>
      <c r="C557" s="335"/>
      <c r="E557" s="310"/>
    </row>
    <row r="558" spans="1:5" s="309" customFormat="1">
      <c r="A558" s="158"/>
      <c r="B558" s="319"/>
      <c r="C558" s="320"/>
      <c r="E558" s="310"/>
    </row>
    <row r="559" spans="1:5" s="309" customFormat="1">
      <c r="A559" s="158"/>
      <c r="B559" s="317"/>
      <c r="C559" s="320"/>
      <c r="E559" s="310"/>
    </row>
    <row r="560" spans="1:5" s="309" customFormat="1">
      <c r="A560" s="158"/>
      <c r="B560" s="329"/>
      <c r="C560" s="335"/>
      <c r="E560" s="310"/>
    </row>
    <row r="561" spans="1:5" s="309" customFormat="1">
      <c r="A561" s="158"/>
      <c r="B561" s="319"/>
      <c r="C561" s="320"/>
      <c r="E561" s="310"/>
    </row>
    <row r="562" spans="1:5" s="309" customFormat="1">
      <c r="A562" s="158"/>
      <c r="B562" s="319"/>
      <c r="C562" s="320"/>
      <c r="E562" s="310"/>
    </row>
    <row r="563" spans="1:5" s="309" customFormat="1">
      <c r="A563" s="158"/>
      <c r="B563" s="319"/>
      <c r="C563" s="320"/>
      <c r="E563" s="310"/>
    </row>
    <row r="564" spans="1:5" s="309" customFormat="1">
      <c r="A564" s="158"/>
      <c r="B564" s="329"/>
      <c r="C564" s="335"/>
      <c r="E564" s="310"/>
    </row>
    <row r="565" spans="1:5" s="309" customFormat="1">
      <c r="A565" s="158"/>
      <c r="B565" s="319"/>
      <c r="C565" s="320"/>
      <c r="E565" s="310"/>
    </row>
    <row r="566" spans="1:5" s="309" customFormat="1">
      <c r="A566" s="158"/>
      <c r="B566" s="319"/>
      <c r="C566" s="320"/>
      <c r="E566" s="310"/>
    </row>
    <row r="567" spans="1:5" s="309" customFormat="1">
      <c r="A567" s="158"/>
      <c r="B567" s="329"/>
      <c r="C567" s="335"/>
      <c r="E567" s="310"/>
    </row>
    <row r="568" spans="1:5" s="309" customFormat="1">
      <c r="A568" s="158"/>
      <c r="B568" s="319"/>
      <c r="C568" s="320"/>
      <c r="E568" s="310"/>
    </row>
    <row r="569" spans="1:5" s="309" customFormat="1">
      <c r="A569" s="158"/>
      <c r="B569" s="329"/>
      <c r="C569" s="335"/>
      <c r="E569" s="310"/>
    </row>
    <row r="570" spans="1:5" s="309" customFormat="1">
      <c r="A570" s="158"/>
      <c r="B570" s="319"/>
      <c r="C570" s="320"/>
      <c r="E570" s="310"/>
    </row>
    <row r="571" spans="1:5" s="309" customFormat="1" ht="14.25">
      <c r="A571" s="306"/>
      <c r="B571" s="331"/>
      <c r="C571" s="328"/>
      <c r="E571" s="310"/>
    </row>
    <row r="572" spans="1:5" s="309" customFormat="1">
      <c r="A572" s="306"/>
      <c r="B572" s="317"/>
      <c r="C572" s="335"/>
      <c r="E572" s="310"/>
    </row>
    <row r="573" spans="1:5" s="309" customFormat="1">
      <c r="A573" s="306"/>
      <c r="B573" s="329"/>
      <c r="C573" s="335"/>
      <c r="E573" s="310"/>
    </row>
    <row r="574" spans="1:5" s="309" customFormat="1">
      <c r="A574" s="306"/>
      <c r="B574" s="319"/>
      <c r="C574" s="320"/>
      <c r="E574" s="310"/>
    </row>
    <row r="575" spans="1:5" s="309" customFormat="1">
      <c r="A575" s="306"/>
      <c r="B575" s="319"/>
      <c r="C575" s="320"/>
      <c r="E575" s="310"/>
    </row>
    <row r="576" spans="1:5" s="309" customFormat="1">
      <c r="A576" s="306"/>
      <c r="B576" s="319"/>
      <c r="C576" s="320"/>
      <c r="E576" s="310"/>
    </row>
    <row r="577" spans="1:5" s="309" customFormat="1">
      <c r="A577" s="306"/>
      <c r="B577" s="319"/>
      <c r="C577" s="320"/>
      <c r="E577" s="310"/>
    </row>
    <row r="578" spans="1:5" s="309" customFormat="1">
      <c r="A578" s="306"/>
      <c r="B578" s="319"/>
      <c r="C578" s="320"/>
      <c r="E578" s="310"/>
    </row>
    <row r="579" spans="1:5" s="309" customFormat="1">
      <c r="A579" s="306"/>
      <c r="B579" s="319"/>
      <c r="C579" s="320"/>
      <c r="E579" s="310"/>
    </row>
    <row r="580" spans="1:5" s="309" customFormat="1">
      <c r="A580" s="306"/>
      <c r="B580" s="319"/>
      <c r="C580" s="320"/>
      <c r="E580" s="310"/>
    </row>
    <row r="581" spans="1:5" s="309" customFormat="1">
      <c r="A581" s="306"/>
      <c r="B581" s="319"/>
      <c r="C581" s="320"/>
      <c r="E581" s="310"/>
    </row>
    <row r="582" spans="1:5" s="309" customFormat="1">
      <c r="A582" s="306"/>
      <c r="B582" s="319"/>
      <c r="C582" s="320"/>
      <c r="E582" s="310"/>
    </row>
    <row r="583" spans="1:5" s="309" customFormat="1">
      <c r="A583" s="306"/>
      <c r="B583" s="319"/>
      <c r="C583" s="320"/>
      <c r="E583" s="310"/>
    </row>
    <row r="584" spans="1:5" s="309" customFormat="1">
      <c r="A584" s="306"/>
      <c r="B584" s="319"/>
      <c r="C584" s="320"/>
      <c r="E584" s="310"/>
    </row>
    <row r="585" spans="1:5" s="309" customFormat="1">
      <c r="A585" s="306"/>
      <c r="B585" s="319"/>
      <c r="C585" s="320"/>
      <c r="E585" s="310"/>
    </row>
    <row r="586" spans="1:5" s="309" customFormat="1">
      <c r="A586" s="306"/>
      <c r="B586" s="319"/>
      <c r="C586" s="320"/>
      <c r="E586" s="310"/>
    </row>
    <row r="587" spans="1:5" s="309" customFormat="1">
      <c r="A587" s="306"/>
      <c r="B587" s="329"/>
      <c r="C587" s="335"/>
      <c r="E587" s="310"/>
    </row>
    <row r="588" spans="1:5" s="309" customFormat="1" ht="25.5" customHeight="1">
      <c r="A588" s="306"/>
      <c r="B588" s="319"/>
      <c r="C588" s="320"/>
      <c r="E588" s="310"/>
    </row>
    <row r="589" spans="1:5" s="309" customFormat="1">
      <c r="A589" s="306"/>
      <c r="B589" s="319"/>
      <c r="C589" s="320"/>
      <c r="E589" s="310"/>
    </row>
    <row r="590" spans="1:5" s="309" customFormat="1">
      <c r="A590" s="306"/>
      <c r="B590" s="319"/>
      <c r="C590" s="320"/>
      <c r="E590" s="310"/>
    </row>
    <row r="591" spans="1:5" s="309" customFormat="1">
      <c r="A591" s="306"/>
      <c r="B591" s="319"/>
      <c r="C591" s="320"/>
      <c r="E591" s="310"/>
    </row>
    <row r="592" spans="1:5" s="309" customFormat="1">
      <c r="A592" s="306"/>
      <c r="B592" s="319"/>
      <c r="C592" s="320"/>
      <c r="E592" s="310"/>
    </row>
    <row r="593" spans="1:5" s="309" customFormat="1" ht="30.75" customHeight="1">
      <c r="A593" s="306"/>
      <c r="B593" s="319"/>
      <c r="C593" s="320"/>
      <c r="E593" s="310"/>
    </row>
    <row r="594" spans="1:5" s="309" customFormat="1">
      <c r="A594" s="306"/>
      <c r="B594" s="319"/>
      <c r="C594" s="320"/>
      <c r="E594" s="310"/>
    </row>
    <row r="595" spans="1:5" s="309" customFormat="1">
      <c r="A595" s="306"/>
      <c r="B595" s="319"/>
      <c r="C595" s="320"/>
      <c r="E595" s="310"/>
    </row>
    <row r="596" spans="1:5" s="309" customFormat="1">
      <c r="A596" s="306"/>
      <c r="B596" s="319"/>
      <c r="C596" s="320"/>
      <c r="E596" s="310"/>
    </row>
    <row r="597" spans="1:5" s="309" customFormat="1">
      <c r="A597" s="306"/>
      <c r="B597" s="319"/>
      <c r="C597" s="320"/>
      <c r="E597" s="310"/>
    </row>
    <row r="598" spans="1:5" s="309" customFormat="1">
      <c r="A598" s="306"/>
      <c r="B598" s="319"/>
      <c r="C598" s="320"/>
      <c r="E598" s="310"/>
    </row>
    <row r="599" spans="1:5" s="309" customFormat="1" ht="15" customHeight="1">
      <c r="A599" s="306"/>
      <c r="B599" s="319"/>
      <c r="C599" s="320"/>
      <c r="E599" s="310"/>
    </row>
    <row r="600" spans="1:5" s="309" customFormat="1" ht="15" customHeight="1">
      <c r="A600" s="306"/>
      <c r="B600" s="319"/>
      <c r="C600" s="320"/>
      <c r="E600" s="310"/>
    </row>
    <row r="601" spans="1:5" s="309" customFormat="1" ht="15" customHeight="1">
      <c r="A601" s="306"/>
      <c r="B601" s="319"/>
      <c r="C601" s="320"/>
      <c r="E601" s="310"/>
    </row>
    <row r="602" spans="1:5" s="309" customFormat="1" ht="15" customHeight="1">
      <c r="A602" s="306"/>
      <c r="B602" s="319"/>
      <c r="C602" s="320"/>
      <c r="E602" s="310"/>
    </row>
    <row r="603" spans="1:5" s="309" customFormat="1" ht="15" customHeight="1">
      <c r="A603" s="306"/>
      <c r="B603" s="317"/>
      <c r="C603" s="335"/>
      <c r="E603" s="310"/>
    </row>
    <row r="604" spans="1:5" s="309" customFormat="1" ht="15" customHeight="1">
      <c r="A604" s="306"/>
      <c r="B604" s="329"/>
      <c r="C604" s="335"/>
      <c r="E604" s="310"/>
    </row>
    <row r="605" spans="1:5" s="309" customFormat="1" ht="15" customHeight="1">
      <c r="A605" s="158"/>
      <c r="B605" s="319"/>
      <c r="C605" s="320"/>
      <c r="E605" s="310"/>
    </row>
    <row r="606" spans="1:5" s="309" customFormat="1" ht="15" customHeight="1">
      <c r="A606" s="306"/>
      <c r="B606" s="319"/>
      <c r="C606" s="320"/>
      <c r="E606" s="310"/>
    </row>
    <row r="607" spans="1:5" s="309" customFormat="1" ht="15" customHeight="1">
      <c r="A607" s="158"/>
      <c r="B607" s="319"/>
      <c r="C607" s="320"/>
      <c r="E607" s="310"/>
    </row>
    <row r="608" spans="1:5" s="309" customFormat="1" ht="15" customHeight="1">
      <c r="A608" s="306"/>
      <c r="B608" s="319"/>
      <c r="C608" s="320"/>
      <c r="E608" s="310"/>
    </row>
    <row r="609" spans="1:5" s="309" customFormat="1" ht="15" customHeight="1">
      <c r="A609" s="158"/>
      <c r="B609" s="319"/>
      <c r="C609" s="320"/>
      <c r="E609" s="310"/>
    </row>
    <row r="610" spans="1:5" s="309" customFormat="1" ht="15" customHeight="1">
      <c r="A610" s="306"/>
      <c r="B610" s="319"/>
      <c r="C610" s="320"/>
      <c r="E610" s="310"/>
    </row>
    <row r="611" spans="1:5" s="309" customFormat="1" ht="15" customHeight="1">
      <c r="A611" s="158"/>
      <c r="B611" s="319"/>
      <c r="C611" s="320"/>
      <c r="E611" s="310"/>
    </row>
    <row r="612" spans="1:5" s="309" customFormat="1" ht="15" customHeight="1">
      <c r="A612" s="306"/>
      <c r="B612" s="319"/>
      <c r="C612" s="320"/>
      <c r="E612" s="310"/>
    </row>
    <row r="613" spans="1:5" s="309" customFormat="1" ht="15" customHeight="1">
      <c r="A613" s="158"/>
      <c r="B613" s="319"/>
      <c r="C613" s="320"/>
      <c r="E613" s="310"/>
    </row>
    <row r="614" spans="1:5" s="309" customFormat="1" ht="15" customHeight="1">
      <c r="A614" s="306"/>
      <c r="B614" s="319"/>
      <c r="C614" s="320"/>
      <c r="E614" s="310"/>
    </row>
    <row r="615" spans="1:5" s="309" customFormat="1" ht="15" customHeight="1">
      <c r="A615" s="158"/>
      <c r="B615" s="319"/>
      <c r="C615" s="320"/>
      <c r="E615" s="310"/>
    </row>
    <row r="616" spans="1:5" s="309" customFormat="1" ht="15" customHeight="1">
      <c r="A616" s="306"/>
      <c r="B616" s="319"/>
      <c r="C616" s="320"/>
      <c r="E616" s="310"/>
    </row>
    <row r="617" spans="1:5" s="309" customFormat="1" ht="15" customHeight="1">
      <c r="A617" s="158"/>
      <c r="B617" s="319"/>
      <c r="C617" s="320"/>
      <c r="E617" s="310"/>
    </row>
    <row r="618" spans="1:5" s="309" customFormat="1" ht="15" customHeight="1">
      <c r="A618" s="306"/>
      <c r="B618" s="319"/>
      <c r="C618" s="320"/>
      <c r="E618" s="310"/>
    </row>
    <row r="619" spans="1:5" s="309" customFormat="1" ht="15" customHeight="1">
      <c r="A619" s="158"/>
      <c r="B619" s="319"/>
      <c r="C619" s="320"/>
      <c r="E619" s="310"/>
    </row>
    <row r="620" spans="1:5" s="309" customFormat="1" ht="15" customHeight="1">
      <c r="A620" s="306"/>
      <c r="B620" s="319"/>
      <c r="C620" s="320"/>
      <c r="E620" s="310"/>
    </row>
    <row r="621" spans="1:5" s="309" customFormat="1" ht="15" customHeight="1">
      <c r="A621" s="158"/>
      <c r="B621" s="319"/>
      <c r="C621" s="320"/>
      <c r="E621" s="310"/>
    </row>
    <row r="622" spans="1:5" s="309" customFormat="1" ht="15" customHeight="1">
      <c r="A622" s="306"/>
      <c r="B622" s="319"/>
      <c r="C622" s="320"/>
      <c r="E622" s="310"/>
    </row>
    <row r="623" spans="1:5" s="309" customFormat="1" ht="15" customHeight="1">
      <c r="A623" s="158"/>
      <c r="B623" s="319"/>
      <c r="C623" s="320"/>
      <c r="E623" s="310"/>
    </row>
    <row r="624" spans="1:5" s="309" customFormat="1" ht="15" customHeight="1">
      <c r="A624" s="158"/>
      <c r="B624" s="329"/>
      <c r="C624" s="335"/>
      <c r="E624" s="310"/>
    </row>
    <row r="625" spans="1:5" s="309" customFormat="1" ht="15" customHeight="1">
      <c r="A625" s="158"/>
      <c r="B625" s="319"/>
      <c r="C625" s="320"/>
      <c r="E625" s="310"/>
    </row>
    <row r="626" spans="1:5" s="309" customFormat="1" ht="15" customHeight="1">
      <c r="A626" s="158"/>
      <c r="B626" s="319"/>
      <c r="C626" s="320"/>
      <c r="E626" s="310"/>
    </row>
    <row r="627" spans="1:5" s="309" customFormat="1" ht="15" customHeight="1">
      <c r="A627" s="158"/>
      <c r="B627" s="319"/>
      <c r="C627" s="320"/>
      <c r="E627" s="310"/>
    </row>
    <row r="628" spans="1:5" s="309" customFormat="1" ht="15" customHeight="1">
      <c r="A628" s="158"/>
      <c r="B628" s="319"/>
      <c r="C628" s="320"/>
      <c r="E628" s="310"/>
    </row>
    <row r="629" spans="1:5" s="309" customFormat="1" ht="15" customHeight="1">
      <c r="A629" s="158"/>
      <c r="B629" s="319"/>
      <c r="C629" s="320"/>
      <c r="E629" s="310"/>
    </row>
    <row r="630" spans="1:5" s="309" customFormat="1" ht="15" customHeight="1">
      <c r="A630" s="158"/>
      <c r="B630" s="319"/>
      <c r="C630" s="320"/>
      <c r="E630" s="310"/>
    </row>
    <row r="631" spans="1:5" s="309" customFormat="1" ht="15" customHeight="1">
      <c r="A631" s="306"/>
      <c r="B631" s="336"/>
      <c r="C631" s="308"/>
      <c r="E631" s="310"/>
    </row>
    <row r="632" spans="1:5" s="309" customFormat="1" ht="15" customHeight="1">
      <c r="C632" s="337"/>
    </row>
    <row r="633" spans="1:5" s="309" customFormat="1" ht="15" customHeight="1">
      <c r="C633" s="337"/>
    </row>
    <row r="634" spans="1:5" s="309" customFormat="1" ht="15" customHeight="1">
      <c r="C634" s="337"/>
    </row>
    <row r="635" spans="1:5" s="309" customFormat="1" ht="15" customHeight="1">
      <c r="C635" s="337"/>
    </row>
    <row r="636" spans="1:5" s="309" customFormat="1" ht="15" customHeight="1">
      <c r="C636" s="337"/>
    </row>
    <row r="637" spans="1:5" s="309" customFormat="1" ht="15" customHeight="1">
      <c r="C637" s="337"/>
    </row>
    <row r="638" spans="1:5" s="309" customFormat="1" ht="15" customHeight="1">
      <c r="C638" s="337"/>
    </row>
    <row r="639" spans="1:5" s="309" customFormat="1" ht="15" customHeight="1">
      <c r="C639" s="337"/>
    </row>
    <row r="640" spans="1:5" s="309" customFormat="1" ht="15" customHeight="1">
      <c r="C640" s="337"/>
    </row>
    <row r="641" spans="3:3" s="309" customFormat="1" ht="15" customHeight="1">
      <c r="C641" s="337"/>
    </row>
    <row r="642" spans="3:3" s="309" customFormat="1" ht="15" customHeight="1">
      <c r="C642" s="337"/>
    </row>
    <row r="643" spans="3:3" s="309" customFormat="1" ht="15" customHeight="1">
      <c r="C643" s="337"/>
    </row>
    <row r="644" spans="3:3" s="309" customFormat="1" ht="15" customHeight="1">
      <c r="C644" s="337"/>
    </row>
    <row r="645" spans="3:3" s="309" customFormat="1" ht="15" customHeight="1">
      <c r="C645" s="337"/>
    </row>
    <row r="646" spans="3:3" s="309" customFormat="1" ht="15" customHeight="1">
      <c r="C646" s="337"/>
    </row>
    <row r="647" spans="3:3" s="309" customFormat="1" ht="15" customHeight="1">
      <c r="C647" s="337"/>
    </row>
    <row r="648" spans="3:3" s="309" customFormat="1" ht="15" customHeight="1">
      <c r="C648" s="337"/>
    </row>
    <row r="649" spans="3:3" s="309" customFormat="1" ht="15" customHeight="1">
      <c r="C649" s="337"/>
    </row>
    <row r="650" spans="3:3" s="309" customFormat="1" ht="15" customHeight="1">
      <c r="C650" s="337"/>
    </row>
    <row r="651" spans="3:3" s="309" customFormat="1" ht="15" customHeight="1">
      <c r="C651" s="337"/>
    </row>
    <row r="652" spans="3:3" s="309" customFormat="1" ht="15" customHeight="1">
      <c r="C652" s="337"/>
    </row>
    <row r="653" spans="3:3" s="309" customFormat="1" ht="15" customHeight="1">
      <c r="C653" s="337"/>
    </row>
    <row r="654" spans="3:3" s="309" customFormat="1" ht="15" customHeight="1">
      <c r="C654" s="337"/>
    </row>
    <row r="655" spans="3:3" s="309" customFormat="1" ht="15" customHeight="1">
      <c r="C655" s="337"/>
    </row>
    <row r="656" spans="3:3" s="309" customFormat="1" ht="15" customHeight="1">
      <c r="C656" s="337"/>
    </row>
    <row r="657" spans="3:3" s="309" customFormat="1" ht="15" customHeight="1">
      <c r="C657" s="337"/>
    </row>
    <row r="658" spans="3:3" s="309" customFormat="1" ht="15" customHeight="1">
      <c r="C658" s="337"/>
    </row>
    <row r="659" spans="3:3" s="309" customFormat="1" ht="15" customHeight="1">
      <c r="C659" s="337"/>
    </row>
    <row r="660" spans="3:3" s="309" customFormat="1" ht="15" customHeight="1">
      <c r="C660" s="337"/>
    </row>
    <row r="661" spans="3:3" s="309" customFormat="1" ht="15" customHeight="1">
      <c r="C661" s="337"/>
    </row>
    <row r="662" spans="3:3" s="309" customFormat="1" ht="15" customHeight="1">
      <c r="C662" s="337"/>
    </row>
    <row r="663" spans="3:3" s="309" customFormat="1" ht="15" customHeight="1">
      <c r="C663" s="337"/>
    </row>
    <row r="664" spans="3:3" s="309" customFormat="1" ht="15" customHeight="1">
      <c r="C664" s="337"/>
    </row>
    <row r="665" spans="3:3" s="309" customFormat="1" ht="15" customHeight="1">
      <c r="C665" s="337"/>
    </row>
    <row r="666" spans="3:3" s="309" customFormat="1" ht="15" customHeight="1">
      <c r="C666" s="337"/>
    </row>
    <row r="667" spans="3:3" s="309" customFormat="1" ht="15" customHeight="1">
      <c r="C667" s="337"/>
    </row>
    <row r="668" spans="3:3" s="309" customFormat="1" ht="15" customHeight="1">
      <c r="C668" s="337"/>
    </row>
    <row r="669" spans="3:3" s="309" customFormat="1" ht="15" customHeight="1">
      <c r="C669" s="337"/>
    </row>
    <row r="670" spans="3:3" s="309" customFormat="1" ht="15" customHeight="1">
      <c r="C670" s="337"/>
    </row>
    <row r="671" spans="3:3" s="309" customFormat="1" ht="15" customHeight="1">
      <c r="C671" s="337"/>
    </row>
    <row r="672" spans="3:3" s="309" customFormat="1" ht="15" customHeight="1">
      <c r="C672" s="337"/>
    </row>
    <row r="673" spans="3:3" s="309" customFormat="1" ht="15" customHeight="1">
      <c r="C673" s="337"/>
    </row>
    <row r="674" spans="3:3" s="309" customFormat="1" ht="15" customHeight="1">
      <c r="C674" s="337"/>
    </row>
    <row r="675" spans="3:3" s="309" customFormat="1" ht="15" customHeight="1">
      <c r="C675" s="337"/>
    </row>
    <row r="676" spans="3:3" s="309" customFormat="1" ht="15" customHeight="1">
      <c r="C676" s="337"/>
    </row>
    <row r="677" spans="3:3" s="309" customFormat="1" ht="15" customHeight="1">
      <c r="C677" s="337"/>
    </row>
    <row r="678" spans="3:3" s="309" customFormat="1" ht="15" customHeight="1">
      <c r="C678" s="337"/>
    </row>
    <row r="679" spans="3:3" s="309" customFormat="1" ht="15" customHeight="1">
      <c r="C679" s="337"/>
    </row>
    <row r="680" spans="3:3" s="309" customFormat="1" ht="15" customHeight="1">
      <c r="C680" s="337"/>
    </row>
    <row r="681" spans="3:3" s="309" customFormat="1" ht="15" customHeight="1">
      <c r="C681" s="337"/>
    </row>
    <row r="682" spans="3:3" s="309" customFormat="1" ht="15" customHeight="1">
      <c r="C682" s="337"/>
    </row>
    <row r="683" spans="3:3" s="309" customFormat="1" ht="15" customHeight="1">
      <c r="C683" s="337"/>
    </row>
    <row r="684" spans="3:3" s="309" customFormat="1" ht="15" customHeight="1">
      <c r="C684" s="337"/>
    </row>
    <row r="685" spans="3:3" s="309" customFormat="1" ht="15" customHeight="1">
      <c r="C685" s="337"/>
    </row>
    <row r="686" spans="3:3" s="309" customFormat="1" ht="15" customHeight="1">
      <c r="C686" s="337"/>
    </row>
    <row r="687" spans="3:3" s="309" customFormat="1" ht="15" customHeight="1">
      <c r="C687" s="337"/>
    </row>
    <row r="688" spans="3:3" s="309" customFormat="1" ht="15" customHeight="1">
      <c r="C688" s="337"/>
    </row>
    <row r="689" spans="3:3" s="309" customFormat="1" ht="15" customHeight="1">
      <c r="C689" s="337"/>
    </row>
    <row r="690" spans="3:3" s="309" customFormat="1" ht="15" customHeight="1">
      <c r="C690" s="337"/>
    </row>
    <row r="691" spans="3:3" s="309" customFormat="1" ht="15" customHeight="1">
      <c r="C691" s="337"/>
    </row>
    <row r="692" spans="3:3" s="309" customFormat="1" ht="15" customHeight="1">
      <c r="C692" s="337"/>
    </row>
    <row r="693" spans="3:3" s="309" customFormat="1" ht="15" customHeight="1">
      <c r="C693" s="337"/>
    </row>
    <row r="694" spans="3:3" s="309" customFormat="1" ht="15" customHeight="1">
      <c r="C694" s="337"/>
    </row>
    <row r="695" spans="3:3" s="309" customFormat="1" ht="15" customHeight="1">
      <c r="C695" s="337"/>
    </row>
    <row r="696" spans="3:3" s="309" customFormat="1" ht="15" customHeight="1">
      <c r="C696" s="337"/>
    </row>
    <row r="697" spans="3:3" s="309" customFormat="1" ht="15" customHeight="1">
      <c r="C697" s="337"/>
    </row>
    <row r="698" spans="3:3" s="309" customFormat="1" ht="15" customHeight="1">
      <c r="C698" s="337"/>
    </row>
    <row r="699" spans="3:3" s="309" customFormat="1" ht="15" customHeight="1">
      <c r="C699" s="337"/>
    </row>
    <row r="700" spans="3:3" s="309" customFormat="1" ht="15" customHeight="1">
      <c r="C700" s="337"/>
    </row>
    <row r="701" spans="3:3" s="309" customFormat="1" ht="15" customHeight="1">
      <c r="C701" s="337"/>
    </row>
    <row r="702" spans="3:3" s="309" customFormat="1" ht="15" customHeight="1">
      <c r="C702" s="337"/>
    </row>
    <row r="703" spans="3:3" s="309" customFormat="1" ht="15" customHeight="1">
      <c r="C703" s="337"/>
    </row>
    <row r="704" spans="3:3" s="309" customFormat="1" ht="15" customHeight="1">
      <c r="C704" s="337"/>
    </row>
    <row r="705" spans="3:3" s="309" customFormat="1" ht="15" customHeight="1">
      <c r="C705" s="337"/>
    </row>
    <row r="706" spans="3:3" s="309" customFormat="1" ht="15" customHeight="1">
      <c r="C706" s="337"/>
    </row>
    <row r="707" spans="3:3" s="309" customFormat="1" ht="15" customHeight="1">
      <c r="C707" s="337"/>
    </row>
    <row r="708" spans="3:3" s="309" customFormat="1" ht="15" customHeight="1">
      <c r="C708" s="337"/>
    </row>
    <row r="709" spans="3:3" s="309" customFormat="1" ht="15" customHeight="1">
      <c r="C709" s="337"/>
    </row>
    <row r="710" spans="3:3" s="309" customFormat="1" ht="15" customHeight="1">
      <c r="C710" s="337"/>
    </row>
    <row r="711" spans="3:3" s="309" customFormat="1" ht="15" customHeight="1">
      <c r="C711" s="337"/>
    </row>
    <row r="712" spans="3:3" s="309" customFormat="1" ht="15" customHeight="1">
      <c r="C712" s="337"/>
    </row>
    <row r="713" spans="3:3" s="309" customFormat="1" ht="15" customHeight="1">
      <c r="C713" s="337"/>
    </row>
    <row r="714" spans="3:3" s="309" customFormat="1" ht="15" customHeight="1">
      <c r="C714" s="337"/>
    </row>
    <row r="715" spans="3:3" s="309" customFormat="1" ht="15" customHeight="1">
      <c r="C715" s="337"/>
    </row>
    <row r="716" spans="3:3" s="309" customFormat="1" ht="15" customHeight="1">
      <c r="C716" s="337"/>
    </row>
    <row r="717" spans="3:3" s="309" customFormat="1" ht="15" customHeight="1">
      <c r="C717" s="337"/>
    </row>
    <row r="718" spans="3:3" s="309" customFormat="1">
      <c r="C718" s="337"/>
    </row>
    <row r="719" spans="3:3" s="309" customFormat="1">
      <c r="C719" s="337"/>
    </row>
    <row r="720" spans="3:3" s="309" customFormat="1">
      <c r="C720" s="337"/>
    </row>
    <row r="721" spans="3:3" s="309" customFormat="1">
      <c r="C721" s="337"/>
    </row>
    <row r="722" spans="3:3" s="309" customFormat="1">
      <c r="C722" s="337"/>
    </row>
    <row r="723" spans="3:3" s="309" customFormat="1">
      <c r="C723" s="337"/>
    </row>
    <row r="724" spans="3:3" s="309" customFormat="1">
      <c r="C724" s="337"/>
    </row>
    <row r="725" spans="3:3" s="309" customFormat="1">
      <c r="C725" s="337"/>
    </row>
    <row r="726" spans="3:3" s="309" customFormat="1">
      <c r="C726" s="337"/>
    </row>
    <row r="727" spans="3:3" s="309" customFormat="1">
      <c r="C727" s="337"/>
    </row>
    <row r="728" spans="3:3" s="309" customFormat="1">
      <c r="C728" s="337"/>
    </row>
    <row r="729" spans="3:3" s="309" customFormat="1">
      <c r="C729" s="337"/>
    </row>
    <row r="730" spans="3:3" s="309" customFormat="1">
      <c r="C730" s="337"/>
    </row>
    <row r="731" spans="3:3" s="309" customFormat="1">
      <c r="C731" s="337"/>
    </row>
    <row r="732" spans="3:3" s="309" customFormat="1">
      <c r="C732" s="337"/>
    </row>
    <row r="733" spans="3:3" s="309" customFormat="1">
      <c r="C733" s="337"/>
    </row>
    <row r="734" spans="3:3" s="309" customFormat="1">
      <c r="C734" s="337"/>
    </row>
    <row r="735" spans="3:3" s="309" customFormat="1">
      <c r="C735" s="337"/>
    </row>
    <row r="736" spans="3:3" s="309" customFormat="1">
      <c r="C736" s="337"/>
    </row>
    <row r="737" spans="3:3" s="309" customFormat="1">
      <c r="C737" s="337"/>
    </row>
    <row r="738" spans="3:3" s="309" customFormat="1">
      <c r="C738" s="337"/>
    </row>
    <row r="739" spans="3:3" s="309" customFormat="1">
      <c r="C739" s="337"/>
    </row>
    <row r="740" spans="3:3" s="309" customFormat="1">
      <c r="C740" s="337"/>
    </row>
    <row r="741" spans="3:3" s="309" customFormat="1">
      <c r="C741" s="337"/>
    </row>
    <row r="742" spans="3:3" s="309" customFormat="1">
      <c r="C742" s="337"/>
    </row>
    <row r="743" spans="3:3" s="309" customFormat="1">
      <c r="C743" s="337"/>
    </row>
    <row r="744" spans="3:3" s="309" customFormat="1">
      <c r="C744" s="337"/>
    </row>
    <row r="745" spans="3:3" s="309" customFormat="1">
      <c r="C745" s="337"/>
    </row>
    <row r="746" spans="3:3" s="309" customFormat="1">
      <c r="C746" s="337"/>
    </row>
    <row r="747" spans="3:3" s="309" customFormat="1">
      <c r="C747" s="337"/>
    </row>
    <row r="748" spans="3:3" s="309" customFormat="1">
      <c r="C748" s="337"/>
    </row>
    <row r="749" spans="3:3" s="309" customFormat="1">
      <c r="C749" s="337"/>
    </row>
    <row r="750" spans="3:3" s="309" customFormat="1">
      <c r="C750" s="337"/>
    </row>
    <row r="751" spans="3:3" s="309" customFormat="1">
      <c r="C751" s="337"/>
    </row>
    <row r="752" spans="3:3" s="309" customFormat="1">
      <c r="C752" s="337"/>
    </row>
    <row r="753" spans="3:3" s="309" customFormat="1">
      <c r="C753" s="337"/>
    </row>
    <row r="754" spans="3:3" s="309" customFormat="1">
      <c r="C754" s="337"/>
    </row>
    <row r="755" spans="3:3" s="309" customFormat="1">
      <c r="C755" s="337"/>
    </row>
    <row r="756" spans="3:3" s="309" customFormat="1">
      <c r="C756" s="337"/>
    </row>
    <row r="757" spans="3:3" s="309" customFormat="1">
      <c r="C757" s="337"/>
    </row>
    <row r="758" spans="3:3" s="309" customFormat="1">
      <c r="C758" s="337"/>
    </row>
    <row r="759" spans="3:3" s="309" customFormat="1">
      <c r="C759" s="337"/>
    </row>
    <row r="760" spans="3:3" s="309" customFormat="1">
      <c r="C760" s="337"/>
    </row>
    <row r="761" spans="3:3" s="309" customFormat="1">
      <c r="C761" s="337"/>
    </row>
    <row r="762" spans="3:3" s="309" customFormat="1">
      <c r="C762" s="337"/>
    </row>
    <row r="763" spans="3:3" s="309" customFormat="1">
      <c r="C763" s="337"/>
    </row>
    <row r="764" spans="3:3" s="309" customFormat="1">
      <c r="C764" s="337"/>
    </row>
    <row r="765" spans="3:3" s="309" customFormat="1">
      <c r="C765" s="337"/>
    </row>
    <row r="766" spans="3:3" s="309" customFormat="1">
      <c r="C766" s="337"/>
    </row>
    <row r="767" spans="3:3" s="309" customFormat="1">
      <c r="C767" s="337"/>
    </row>
    <row r="768" spans="3:3" s="309" customFormat="1">
      <c r="C768" s="337"/>
    </row>
    <row r="769" spans="3:3" s="309" customFormat="1">
      <c r="C769" s="337"/>
    </row>
    <row r="770" spans="3:3" s="309" customFormat="1">
      <c r="C770" s="337"/>
    </row>
    <row r="771" spans="3:3" s="309" customFormat="1">
      <c r="C771" s="337"/>
    </row>
    <row r="772" spans="3:3" s="309" customFormat="1">
      <c r="C772" s="337"/>
    </row>
    <row r="773" spans="3:3" s="309" customFormat="1">
      <c r="C773" s="337"/>
    </row>
    <row r="774" spans="3:3" s="309" customFormat="1">
      <c r="C774" s="337"/>
    </row>
    <row r="775" spans="3:3" s="309" customFormat="1">
      <c r="C775" s="337"/>
    </row>
    <row r="776" spans="3:3" s="309" customFormat="1">
      <c r="C776" s="337"/>
    </row>
    <row r="777" spans="3:3" s="309" customFormat="1">
      <c r="C777" s="337"/>
    </row>
    <row r="778" spans="3:3" s="309" customFormat="1">
      <c r="C778" s="337"/>
    </row>
    <row r="779" spans="3:3" s="309" customFormat="1">
      <c r="C779" s="337"/>
    </row>
    <row r="780" spans="3:3" s="309" customFormat="1">
      <c r="C780" s="337"/>
    </row>
    <row r="781" spans="3:3" s="309" customFormat="1">
      <c r="C781" s="337"/>
    </row>
    <row r="782" spans="3:3" s="309" customFormat="1">
      <c r="C782" s="337"/>
    </row>
    <row r="783" spans="3:3" s="309" customFormat="1">
      <c r="C783" s="337"/>
    </row>
    <row r="784" spans="3:3" s="309" customFormat="1">
      <c r="C784" s="337"/>
    </row>
    <row r="785" spans="3:3" s="309" customFormat="1">
      <c r="C785" s="337"/>
    </row>
    <row r="786" spans="3:3" s="309" customFormat="1">
      <c r="C786" s="337"/>
    </row>
    <row r="787" spans="3:3" s="309" customFormat="1">
      <c r="C787" s="337"/>
    </row>
    <row r="788" spans="3:3" s="309" customFormat="1">
      <c r="C788" s="337"/>
    </row>
    <row r="789" spans="3:3" s="309" customFormat="1">
      <c r="C789" s="337"/>
    </row>
    <row r="790" spans="3:3" s="309" customFormat="1">
      <c r="C790" s="337"/>
    </row>
    <row r="791" spans="3:3" s="309" customFormat="1">
      <c r="C791" s="337"/>
    </row>
    <row r="792" spans="3:3" s="309" customFormat="1">
      <c r="C792" s="337"/>
    </row>
    <row r="793" spans="3:3" s="309" customFormat="1">
      <c r="C793" s="337"/>
    </row>
    <row r="794" spans="3:3" s="309" customFormat="1">
      <c r="C794" s="337"/>
    </row>
    <row r="795" spans="3:3" s="309" customFormat="1">
      <c r="C795" s="337"/>
    </row>
    <row r="796" spans="3:3" s="309" customFormat="1">
      <c r="C796" s="337"/>
    </row>
    <row r="797" spans="3:3" s="309" customFormat="1">
      <c r="C797" s="337"/>
    </row>
    <row r="798" spans="3:3" s="309" customFormat="1">
      <c r="C798" s="337"/>
    </row>
    <row r="799" spans="3:3" s="309" customFormat="1">
      <c r="C799" s="337"/>
    </row>
    <row r="800" spans="3:3" s="309" customFormat="1">
      <c r="C800" s="337"/>
    </row>
    <row r="801" spans="3:3" s="309" customFormat="1">
      <c r="C801" s="337"/>
    </row>
    <row r="802" spans="3:3" s="309" customFormat="1">
      <c r="C802" s="337"/>
    </row>
    <row r="803" spans="3:3" s="309" customFormat="1">
      <c r="C803" s="337"/>
    </row>
    <row r="804" spans="3:3" s="309" customFormat="1">
      <c r="C804" s="337"/>
    </row>
    <row r="805" spans="3:3" s="309" customFormat="1">
      <c r="C805" s="337"/>
    </row>
    <row r="806" spans="3:3" s="309" customFormat="1">
      <c r="C806" s="337"/>
    </row>
    <row r="807" spans="3:3" s="309" customFormat="1">
      <c r="C807" s="337"/>
    </row>
    <row r="808" spans="3:3" s="309" customFormat="1">
      <c r="C808" s="337"/>
    </row>
    <row r="809" spans="3:3" s="309" customFormat="1">
      <c r="C809" s="337"/>
    </row>
    <row r="810" spans="3:3" s="309" customFormat="1">
      <c r="C810" s="337"/>
    </row>
    <row r="811" spans="3:3" s="309" customFormat="1">
      <c r="C811" s="337"/>
    </row>
    <row r="812" spans="3:3" s="309" customFormat="1">
      <c r="C812" s="337"/>
    </row>
    <row r="813" spans="3:3" s="309" customFormat="1">
      <c r="C813" s="337"/>
    </row>
    <row r="814" spans="3:3" s="309" customFormat="1">
      <c r="C814" s="337"/>
    </row>
    <row r="815" spans="3:3" s="309" customFormat="1">
      <c r="C815" s="337"/>
    </row>
    <row r="816" spans="3:3" s="309" customFormat="1">
      <c r="C816" s="337"/>
    </row>
    <row r="817" spans="3:3" s="309" customFormat="1">
      <c r="C817" s="337"/>
    </row>
    <row r="818" spans="3:3" s="309" customFormat="1">
      <c r="C818" s="337"/>
    </row>
    <row r="819" spans="3:3" s="309" customFormat="1">
      <c r="C819" s="337"/>
    </row>
    <row r="820" spans="3:3" s="309" customFormat="1">
      <c r="C820" s="337"/>
    </row>
    <row r="821" spans="3:3" s="309" customFormat="1">
      <c r="C821" s="337"/>
    </row>
    <row r="822" spans="3:3" s="309" customFormat="1">
      <c r="C822" s="337"/>
    </row>
    <row r="823" spans="3:3" s="309" customFormat="1">
      <c r="C823" s="337"/>
    </row>
    <row r="824" spans="3:3" s="309" customFormat="1">
      <c r="C824" s="337"/>
    </row>
    <row r="825" spans="3:3" s="309" customFormat="1">
      <c r="C825" s="337"/>
    </row>
    <row r="826" spans="3:3" s="309" customFormat="1">
      <c r="C826" s="337"/>
    </row>
    <row r="827" spans="3:3" s="309" customFormat="1">
      <c r="C827" s="337"/>
    </row>
    <row r="828" spans="3:3" s="309" customFormat="1">
      <c r="C828" s="337"/>
    </row>
    <row r="829" spans="3:3" s="309" customFormat="1">
      <c r="C829" s="337"/>
    </row>
    <row r="830" spans="3:3" s="309" customFormat="1">
      <c r="C830" s="337"/>
    </row>
    <row r="831" spans="3:3" s="309" customFormat="1">
      <c r="C831" s="337"/>
    </row>
    <row r="832" spans="3:3" s="309" customFormat="1">
      <c r="C832" s="337"/>
    </row>
    <row r="833" spans="3:3" s="309" customFormat="1">
      <c r="C833" s="337"/>
    </row>
    <row r="834" spans="3:3" s="309" customFormat="1">
      <c r="C834" s="337"/>
    </row>
    <row r="835" spans="3:3" s="309" customFormat="1">
      <c r="C835" s="337"/>
    </row>
    <row r="836" spans="3:3" s="309" customFormat="1">
      <c r="C836" s="337"/>
    </row>
    <row r="837" spans="3:3" s="309" customFormat="1">
      <c r="C837" s="337"/>
    </row>
    <row r="838" spans="3:3" s="309" customFormat="1">
      <c r="C838" s="337"/>
    </row>
    <row r="839" spans="3:3" s="309" customFormat="1">
      <c r="C839" s="337"/>
    </row>
    <row r="840" spans="3:3" s="309" customFormat="1">
      <c r="C840" s="337"/>
    </row>
    <row r="841" spans="3:3" s="309" customFormat="1">
      <c r="C841" s="337"/>
    </row>
    <row r="842" spans="3:3" s="309" customFormat="1">
      <c r="C842" s="337"/>
    </row>
    <row r="843" spans="3:3" s="309" customFormat="1">
      <c r="C843" s="337"/>
    </row>
    <row r="844" spans="3:3" s="309" customFormat="1">
      <c r="C844" s="337"/>
    </row>
    <row r="845" spans="3:3" s="309" customFormat="1">
      <c r="C845" s="337"/>
    </row>
    <row r="846" spans="3:3" s="309" customFormat="1">
      <c r="C846" s="337"/>
    </row>
    <row r="847" spans="3:3" s="309" customFormat="1">
      <c r="C847" s="337"/>
    </row>
    <row r="848" spans="3:3" s="309" customFormat="1">
      <c r="C848" s="337"/>
    </row>
    <row r="849" spans="3:3" s="309" customFormat="1">
      <c r="C849" s="337"/>
    </row>
    <row r="850" spans="3:3" s="309" customFormat="1">
      <c r="C850" s="337"/>
    </row>
    <row r="851" spans="3:3" s="309" customFormat="1">
      <c r="C851" s="337"/>
    </row>
    <row r="852" spans="3:3" s="309" customFormat="1">
      <c r="C852" s="337"/>
    </row>
    <row r="853" spans="3:3" s="309" customFormat="1">
      <c r="C853" s="337"/>
    </row>
    <row r="854" spans="3:3" s="309" customFormat="1">
      <c r="C854" s="337"/>
    </row>
    <row r="855" spans="3:3" s="309" customFormat="1">
      <c r="C855" s="337"/>
    </row>
    <row r="856" spans="3:3" s="309" customFormat="1">
      <c r="C856" s="337"/>
    </row>
    <row r="857" spans="3:3" s="309" customFormat="1">
      <c r="C857" s="337"/>
    </row>
    <row r="858" spans="3:3" s="309" customFormat="1">
      <c r="C858" s="337"/>
    </row>
    <row r="859" spans="3:3" s="309" customFormat="1">
      <c r="C859" s="337"/>
    </row>
    <row r="860" spans="3:3" s="309" customFormat="1">
      <c r="C860" s="337"/>
    </row>
    <row r="861" spans="3:3" s="309" customFormat="1">
      <c r="C861" s="337"/>
    </row>
    <row r="862" spans="3:3" s="309" customFormat="1">
      <c r="C862" s="337"/>
    </row>
    <row r="863" spans="3:3" s="309" customFormat="1">
      <c r="C863" s="337"/>
    </row>
    <row r="864" spans="3:3" s="309" customFormat="1">
      <c r="C864" s="337"/>
    </row>
    <row r="865" spans="3:3" s="309" customFormat="1">
      <c r="C865" s="337"/>
    </row>
    <row r="866" spans="3:3" s="309" customFormat="1">
      <c r="C866" s="337"/>
    </row>
    <row r="867" spans="3:3" s="309" customFormat="1">
      <c r="C867" s="337"/>
    </row>
    <row r="868" spans="3:3" s="309" customFormat="1">
      <c r="C868" s="337"/>
    </row>
    <row r="869" spans="3:3" s="309" customFormat="1">
      <c r="C869" s="337"/>
    </row>
    <row r="870" spans="3:3" s="309" customFormat="1">
      <c r="C870" s="337"/>
    </row>
    <row r="871" spans="3:3" s="309" customFormat="1">
      <c r="C871" s="337"/>
    </row>
    <row r="872" spans="3:3" s="309" customFormat="1">
      <c r="C872" s="337"/>
    </row>
    <row r="873" spans="3:3" s="309" customFormat="1">
      <c r="C873" s="337"/>
    </row>
    <row r="874" spans="3:3" s="309" customFormat="1">
      <c r="C874" s="337"/>
    </row>
    <row r="875" spans="3:3" s="309" customFormat="1">
      <c r="C875" s="337"/>
    </row>
    <row r="876" spans="3:3" s="309" customFormat="1">
      <c r="C876" s="337"/>
    </row>
    <row r="877" spans="3:3" s="309" customFormat="1">
      <c r="C877" s="337"/>
    </row>
    <row r="878" spans="3:3" s="309" customFormat="1">
      <c r="C878" s="337"/>
    </row>
    <row r="879" spans="3:3" s="309" customFormat="1">
      <c r="C879" s="337"/>
    </row>
    <row r="880" spans="3:3" s="309" customFormat="1">
      <c r="C880" s="337"/>
    </row>
    <row r="881" spans="3:3" s="309" customFormat="1">
      <c r="C881" s="337"/>
    </row>
    <row r="882" spans="3:3" s="309" customFormat="1">
      <c r="C882" s="337"/>
    </row>
    <row r="883" spans="3:3" s="309" customFormat="1">
      <c r="C883" s="337"/>
    </row>
    <row r="884" spans="3:3" s="309" customFormat="1">
      <c r="C884" s="337"/>
    </row>
    <row r="885" spans="3:3" s="309" customFormat="1">
      <c r="C885" s="337"/>
    </row>
    <row r="886" spans="3:3" s="309" customFormat="1">
      <c r="C886" s="337"/>
    </row>
    <row r="887" spans="3:3" s="309" customFormat="1">
      <c r="C887" s="337"/>
    </row>
    <row r="888" spans="3:3" s="309" customFormat="1">
      <c r="C888" s="337"/>
    </row>
    <row r="889" spans="3:3" s="309" customFormat="1">
      <c r="C889" s="337"/>
    </row>
    <row r="890" spans="3:3" s="309" customFormat="1">
      <c r="C890" s="337"/>
    </row>
    <row r="891" spans="3:3" s="309" customFormat="1">
      <c r="C891" s="337"/>
    </row>
    <row r="892" spans="3:3" s="309" customFormat="1">
      <c r="C892" s="337"/>
    </row>
    <row r="893" spans="3:3" s="309" customFormat="1">
      <c r="C893" s="337"/>
    </row>
    <row r="894" spans="3:3" s="309" customFormat="1">
      <c r="C894" s="337"/>
    </row>
    <row r="895" spans="3:3" s="309" customFormat="1">
      <c r="C895" s="337"/>
    </row>
    <row r="896" spans="3:3" s="309" customFormat="1">
      <c r="C896" s="337"/>
    </row>
    <row r="897" spans="3:3" s="309" customFormat="1">
      <c r="C897" s="337"/>
    </row>
    <row r="898" spans="3:3" s="309" customFormat="1">
      <c r="C898" s="337"/>
    </row>
    <row r="899" spans="3:3" s="309" customFormat="1">
      <c r="C899" s="337"/>
    </row>
    <row r="900" spans="3:3" s="309" customFormat="1">
      <c r="C900" s="337"/>
    </row>
    <row r="901" spans="3:3" s="309" customFormat="1">
      <c r="C901" s="337"/>
    </row>
    <row r="902" spans="3:3" s="309" customFormat="1">
      <c r="C902" s="337"/>
    </row>
    <row r="903" spans="3:3" s="309" customFormat="1">
      <c r="C903" s="337"/>
    </row>
    <row r="904" spans="3:3" s="309" customFormat="1">
      <c r="C904" s="337"/>
    </row>
    <row r="905" spans="3:3" s="309" customFormat="1">
      <c r="C905" s="337"/>
    </row>
    <row r="906" spans="3:3" s="309" customFormat="1">
      <c r="C906" s="337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J249"/>
  <sheetViews>
    <sheetView zoomScale="130" workbookViewId="0">
      <selection activeCell="F74" sqref="F74"/>
    </sheetView>
  </sheetViews>
  <sheetFormatPr defaultRowHeight="12.75"/>
  <cols>
    <col min="1" max="1" width="5.5703125" style="288" customWidth="1"/>
    <col min="2" max="2" width="36.140625" style="288" customWidth="1"/>
    <col min="3" max="3" width="11.42578125" style="288" customWidth="1"/>
    <col min="4" max="4" width="13.7109375" style="288" customWidth="1"/>
    <col min="5" max="5" width="13.42578125" style="288" customWidth="1"/>
    <col min="6" max="6" width="16.42578125" style="288" customWidth="1"/>
    <col min="7" max="7" width="11.28515625" style="288" customWidth="1"/>
    <col min="8" max="8" width="15.140625" style="288" customWidth="1"/>
    <col min="9" max="9" width="14.42578125" style="288" customWidth="1"/>
    <col min="10" max="256" width="9.140625" style="288"/>
    <col min="257" max="257" width="5.5703125" style="288" customWidth="1"/>
    <col min="258" max="258" width="36.140625" style="288" customWidth="1"/>
    <col min="259" max="259" width="11.42578125" style="288" customWidth="1"/>
    <col min="260" max="260" width="13.7109375" style="288" customWidth="1"/>
    <col min="261" max="261" width="13.42578125" style="288" customWidth="1"/>
    <col min="262" max="262" width="16.42578125" style="288" customWidth="1"/>
    <col min="263" max="263" width="11.28515625" style="288" customWidth="1"/>
    <col min="264" max="264" width="15.140625" style="288" customWidth="1"/>
    <col min="265" max="265" width="14.42578125" style="288" customWidth="1"/>
    <col min="266" max="512" width="9.140625" style="288"/>
    <col min="513" max="513" width="5.5703125" style="288" customWidth="1"/>
    <col min="514" max="514" width="36.140625" style="288" customWidth="1"/>
    <col min="515" max="515" width="11.42578125" style="288" customWidth="1"/>
    <col min="516" max="516" width="13.7109375" style="288" customWidth="1"/>
    <col min="517" max="517" width="13.42578125" style="288" customWidth="1"/>
    <col min="518" max="518" width="16.42578125" style="288" customWidth="1"/>
    <col min="519" max="519" width="11.28515625" style="288" customWidth="1"/>
    <col min="520" max="520" width="15.140625" style="288" customWidth="1"/>
    <col min="521" max="521" width="14.42578125" style="288" customWidth="1"/>
    <col min="522" max="768" width="9.140625" style="288"/>
    <col min="769" max="769" width="5.5703125" style="288" customWidth="1"/>
    <col min="770" max="770" width="36.140625" style="288" customWidth="1"/>
    <col min="771" max="771" width="11.42578125" style="288" customWidth="1"/>
    <col min="772" max="772" width="13.7109375" style="288" customWidth="1"/>
    <col min="773" max="773" width="13.42578125" style="288" customWidth="1"/>
    <col min="774" max="774" width="16.42578125" style="288" customWidth="1"/>
    <col min="775" max="775" width="11.28515625" style="288" customWidth="1"/>
    <col min="776" max="776" width="15.140625" style="288" customWidth="1"/>
    <col min="777" max="777" width="14.42578125" style="288" customWidth="1"/>
    <col min="778" max="1024" width="9.140625" style="288"/>
    <col min="1025" max="1025" width="5.5703125" style="288" customWidth="1"/>
    <col min="1026" max="1026" width="36.140625" style="288" customWidth="1"/>
    <col min="1027" max="1027" width="11.42578125" style="288" customWidth="1"/>
    <col min="1028" max="1028" width="13.7109375" style="288" customWidth="1"/>
    <col min="1029" max="1029" width="13.42578125" style="288" customWidth="1"/>
    <col min="1030" max="1030" width="16.42578125" style="288" customWidth="1"/>
    <col min="1031" max="1031" width="11.28515625" style="288" customWidth="1"/>
    <col min="1032" max="1032" width="15.140625" style="288" customWidth="1"/>
    <col min="1033" max="1033" width="14.42578125" style="288" customWidth="1"/>
    <col min="1034" max="1280" width="9.140625" style="288"/>
    <col min="1281" max="1281" width="5.5703125" style="288" customWidth="1"/>
    <col min="1282" max="1282" width="36.140625" style="288" customWidth="1"/>
    <col min="1283" max="1283" width="11.42578125" style="288" customWidth="1"/>
    <col min="1284" max="1284" width="13.7109375" style="288" customWidth="1"/>
    <col min="1285" max="1285" width="13.42578125" style="288" customWidth="1"/>
    <col min="1286" max="1286" width="16.42578125" style="288" customWidth="1"/>
    <col min="1287" max="1287" width="11.28515625" style="288" customWidth="1"/>
    <col min="1288" max="1288" width="15.140625" style="288" customWidth="1"/>
    <col min="1289" max="1289" width="14.42578125" style="288" customWidth="1"/>
    <col min="1290" max="1536" width="9.140625" style="288"/>
    <col min="1537" max="1537" width="5.5703125" style="288" customWidth="1"/>
    <col min="1538" max="1538" width="36.140625" style="288" customWidth="1"/>
    <col min="1539" max="1539" width="11.42578125" style="288" customWidth="1"/>
    <col min="1540" max="1540" width="13.7109375" style="288" customWidth="1"/>
    <col min="1541" max="1541" width="13.42578125" style="288" customWidth="1"/>
    <col min="1542" max="1542" width="16.42578125" style="288" customWidth="1"/>
    <col min="1543" max="1543" width="11.28515625" style="288" customWidth="1"/>
    <col min="1544" max="1544" width="15.140625" style="288" customWidth="1"/>
    <col min="1545" max="1545" width="14.42578125" style="288" customWidth="1"/>
    <col min="1546" max="1792" width="9.140625" style="288"/>
    <col min="1793" max="1793" width="5.5703125" style="288" customWidth="1"/>
    <col min="1794" max="1794" width="36.140625" style="288" customWidth="1"/>
    <col min="1795" max="1795" width="11.42578125" style="288" customWidth="1"/>
    <col min="1796" max="1796" width="13.7109375" style="288" customWidth="1"/>
    <col min="1797" max="1797" width="13.42578125" style="288" customWidth="1"/>
    <col min="1798" max="1798" width="16.42578125" style="288" customWidth="1"/>
    <col min="1799" max="1799" width="11.28515625" style="288" customWidth="1"/>
    <col min="1800" max="1800" width="15.140625" style="288" customWidth="1"/>
    <col min="1801" max="1801" width="14.42578125" style="288" customWidth="1"/>
    <col min="1802" max="2048" width="9.140625" style="288"/>
    <col min="2049" max="2049" width="5.5703125" style="288" customWidth="1"/>
    <col min="2050" max="2050" width="36.140625" style="288" customWidth="1"/>
    <col min="2051" max="2051" width="11.42578125" style="288" customWidth="1"/>
    <col min="2052" max="2052" width="13.7109375" style="288" customWidth="1"/>
    <col min="2053" max="2053" width="13.42578125" style="288" customWidth="1"/>
    <col min="2054" max="2054" width="16.42578125" style="288" customWidth="1"/>
    <col min="2055" max="2055" width="11.28515625" style="288" customWidth="1"/>
    <col min="2056" max="2056" width="15.140625" style="288" customWidth="1"/>
    <col min="2057" max="2057" width="14.42578125" style="288" customWidth="1"/>
    <col min="2058" max="2304" width="9.140625" style="288"/>
    <col min="2305" max="2305" width="5.5703125" style="288" customWidth="1"/>
    <col min="2306" max="2306" width="36.140625" style="288" customWidth="1"/>
    <col min="2307" max="2307" width="11.42578125" style="288" customWidth="1"/>
    <col min="2308" max="2308" width="13.7109375" style="288" customWidth="1"/>
    <col min="2309" max="2309" width="13.42578125" style="288" customWidth="1"/>
    <col min="2310" max="2310" width="16.42578125" style="288" customWidth="1"/>
    <col min="2311" max="2311" width="11.28515625" style="288" customWidth="1"/>
    <col min="2312" max="2312" width="15.140625" style="288" customWidth="1"/>
    <col min="2313" max="2313" width="14.42578125" style="288" customWidth="1"/>
    <col min="2314" max="2560" width="9.140625" style="288"/>
    <col min="2561" max="2561" width="5.5703125" style="288" customWidth="1"/>
    <col min="2562" max="2562" width="36.140625" style="288" customWidth="1"/>
    <col min="2563" max="2563" width="11.42578125" style="288" customWidth="1"/>
    <col min="2564" max="2564" width="13.7109375" style="288" customWidth="1"/>
    <col min="2565" max="2565" width="13.42578125" style="288" customWidth="1"/>
    <col min="2566" max="2566" width="16.42578125" style="288" customWidth="1"/>
    <col min="2567" max="2567" width="11.28515625" style="288" customWidth="1"/>
    <col min="2568" max="2568" width="15.140625" style="288" customWidth="1"/>
    <col min="2569" max="2569" width="14.42578125" style="288" customWidth="1"/>
    <col min="2570" max="2816" width="9.140625" style="288"/>
    <col min="2817" max="2817" width="5.5703125" style="288" customWidth="1"/>
    <col min="2818" max="2818" width="36.140625" style="288" customWidth="1"/>
    <col min="2819" max="2819" width="11.42578125" style="288" customWidth="1"/>
    <col min="2820" max="2820" width="13.7109375" style="288" customWidth="1"/>
    <col min="2821" max="2821" width="13.42578125" style="288" customWidth="1"/>
    <col min="2822" max="2822" width="16.42578125" style="288" customWidth="1"/>
    <col min="2823" max="2823" width="11.28515625" style="288" customWidth="1"/>
    <col min="2824" max="2824" width="15.140625" style="288" customWidth="1"/>
    <col min="2825" max="2825" width="14.42578125" style="288" customWidth="1"/>
    <col min="2826" max="3072" width="9.140625" style="288"/>
    <col min="3073" max="3073" width="5.5703125" style="288" customWidth="1"/>
    <col min="3074" max="3074" width="36.140625" style="288" customWidth="1"/>
    <col min="3075" max="3075" width="11.42578125" style="288" customWidth="1"/>
    <col min="3076" max="3076" width="13.7109375" style="288" customWidth="1"/>
    <col min="3077" max="3077" width="13.42578125" style="288" customWidth="1"/>
    <col min="3078" max="3078" width="16.42578125" style="288" customWidth="1"/>
    <col min="3079" max="3079" width="11.28515625" style="288" customWidth="1"/>
    <col min="3080" max="3080" width="15.140625" style="288" customWidth="1"/>
    <col min="3081" max="3081" width="14.42578125" style="288" customWidth="1"/>
    <col min="3082" max="3328" width="9.140625" style="288"/>
    <col min="3329" max="3329" width="5.5703125" style="288" customWidth="1"/>
    <col min="3330" max="3330" width="36.140625" style="288" customWidth="1"/>
    <col min="3331" max="3331" width="11.42578125" style="288" customWidth="1"/>
    <col min="3332" max="3332" width="13.7109375" style="288" customWidth="1"/>
    <col min="3333" max="3333" width="13.42578125" style="288" customWidth="1"/>
    <col min="3334" max="3334" width="16.42578125" style="288" customWidth="1"/>
    <col min="3335" max="3335" width="11.28515625" style="288" customWidth="1"/>
    <col min="3336" max="3336" width="15.140625" style="288" customWidth="1"/>
    <col min="3337" max="3337" width="14.42578125" style="288" customWidth="1"/>
    <col min="3338" max="3584" width="9.140625" style="288"/>
    <col min="3585" max="3585" width="5.5703125" style="288" customWidth="1"/>
    <col min="3586" max="3586" width="36.140625" style="288" customWidth="1"/>
    <col min="3587" max="3587" width="11.42578125" style="288" customWidth="1"/>
    <col min="3588" max="3588" width="13.7109375" style="288" customWidth="1"/>
    <col min="3589" max="3589" width="13.42578125" style="288" customWidth="1"/>
    <col min="3590" max="3590" width="16.42578125" style="288" customWidth="1"/>
    <col min="3591" max="3591" width="11.28515625" style="288" customWidth="1"/>
    <col min="3592" max="3592" width="15.140625" style="288" customWidth="1"/>
    <col min="3593" max="3593" width="14.42578125" style="288" customWidth="1"/>
    <col min="3594" max="3840" width="9.140625" style="288"/>
    <col min="3841" max="3841" width="5.5703125" style="288" customWidth="1"/>
    <col min="3842" max="3842" width="36.140625" style="288" customWidth="1"/>
    <col min="3843" max="3843" width="11.42578125" style="288" customWidth="1"/>
    <col min="3844" max="3844" width="13.7109375" style="288" customWidth="1"/>
    <col min="3845" max="3845" width="13.42578125" style="288" customWidth="1"/>
    <col min="3846" max="3846" width="16.42578125" style="288" customWidth="1"/>
    <col min="3847" max="3847" width="11.28515625" style="288" customWidth="1"/>
    <col min="3848" max="3848" width="15.140625" style="288" customWidth="1"/>
    <col min="3849" max="3849" width="14.42578125" style="288" customWidth="1"/>
    <col min="3850" max="4096" width="9.140625" style="288"/>
    <col min="4097" max="4097" width="5.5703125" style="288" customWidth="1"/>
    <col min="4098" max="4098" width="36.140625" style="288" customWidth="1"/>
    <col min="4099" max="4099" width="11.42578125" style="288" customWidth="1"/>
    <col min="4100" max="4100" width="13.7109375" style="288" customWidth="1"/>
    <col min="4101" max="4101" width="13.42578125" style="288" customWidth="1"/>
    <col min="4102" max="4102" width="16.42578125" style="288" customWidth="1"/>
    <col min="4103" max="4103" width="11.28515625" style="288" customWidth="1"/>
    <col min="4104" max="4104" width="15.140625" style="288" customWidth="1"/>
    <col min="4105" max="4105" width="14.42578125" style="288" customWidth="1"/>
    <col min="4106" max="4352" width="9.140625" style="288"/>
    <col min="4353" max="4353" width="5.5703125" style="288" customWidth="1"/>
    <col min="4354" max="4354" width="36.140625" style="288" customWidth="1"/>
    <col min="4355" max="4355" width="11.42578125" style="288" customWidth="1"/>
    <col min="4356" max="4356" width="13.7109375" style="288" customWidth="1"/>
    <col min="4357" max="4357" width="13.42578125" style="288" customWidth="1"/>
    <col min="4358" max="4358" width="16.42578125" style="288" customWidth="1"/>
    <col min="4359" max="4359" width="11.28515625" style="288" customWidth="1"/>
    <col min="4360" max="4360" width="15.140625" style="288" customWidth="1"/>
    <col min="4361" max="4361" width="14.42578125" style="288" customWidth="1"/>
    <col min="4362" max="4608" width="9.140625" style="288"/>
    <col min="4609" max="4609" width="5.5703125" style="288" customWidth="1"/>
    <col min="4610" max="4610" width="36.140625" style="288" customWidth="1"/>
    <col min="4611" max="4611" width="11.42578125" style="288" customWidth="1"/>
    <col min="4612" max="4612" width="13.7109375" style="288" customWidth="1"/>
    <col min="4613" max="4613" width="13.42578125" style="288" customWidth="1"/>
    <col min="4614" max="4614" width="16.42578125" style="288" customWidth="1"/>
    <col min="4615" max="4615" width="11.28515625" style="288" customWidth="1"/>
    <col min="4616" max="4616" width="15.140625" style="288" customWidth="1"/>
    <col min="4617" max="4617" width="14.42578125" style="288" customWidth="1"/>
    <col min="4618" max="4864" width="9.140625" style="288"/>
    <col min="4865" max="4865" width="5.5703125" style="288" customWidth="1"/>
    <col min="4866" max="4866" width="36.140625" style="288" customWidth="1"/>
    <col min="4867" max="4867" width="11.42578125" style="288" customWidth="1"/>
    <col min="4868" max="4868" width="13.7109375" style="288" customWidth="1"/>
    <col min="4869" max="4869" width="13.42578125" style="288" customWidth="1"/>
    <col min="4870" max="4870" width="16.42578125" style="288" customWidth="1"/>
    <col min="4871" max="4871" width="11.28515625" style="288" customWidth="1"/>
    <col min="4872" max="4872" width="15.140625" style="288" customWidth="1"/>
    <col min="4873" max="4873" width="14.42578125" style="288" customWidth="1"/>
    <col min="4874" max="5120" width="9.140625" style="288"/>
    <col min="5121" max="5121" width="5.5703125" style="288" customWidth="1"/>
    <col min="5122" max="5122" width="36.140625" style="288" customWidth="1"/>
    <col min="5123" max="5123" width="11.42578125" style="288" customWidth="1"/>
    <col min="5124" max="5124" width="13.7109375" style="288" customWidth="1"/>
    <col min="5125" max="5125" width="13.42578125" style="288" customWidth="1"/>
    <col min="5126" max="5126" width="16.42578125" style="288" customWidth="1"/>
    <col min="5127" max="5127" width="11.28515625" style="288" customWidth="1"/>
    <col min="5128" max="5128" width="15.140625" style="288" customWidth="1"/>
    <col min="5129" max="5129" width="14.42578125" style="288" customWidth="1"/>
    <col min="5130" max="5376" width="9.140625" style="288"/>
    <col min="5377" max="5377" width="5.5703125" style="288" customWidth="1"/>
    <col min="5378" max="5378" width="36.140625" style="288" customWidth="1"/>
    <col min="5379" max="5379" width="11.42578125" style="288" customWidth="1"/>
    <col min="5380" max="5380" width="13.7109375" style="288" customWidth="1"/>
    <col min="5381" max="5381" width="13.42578125" style="288" customWidth="1"/>
    <col min="5382" max="5382" width="16.42578125" style="288" customWidth="1"/>
    <col min="5383" max="5383" width="11.28515625" style="288" customWidth="1"/>
    <col min="5384" max="5384" width="15.140625" style="288" customWidth="1"/>
    <col min="5385" max="5385" width="14.42578125" style="288" customWidth="1"/>
    <col min="5386" max="5632" width="9.140625" style="288"/>
    <col min="5633" max="5633" width="5.5703125" style="288" customWidth="1"/>
    <col min="5634" max="5634" width="36.140625" style="288" customWidth="1"/>
    <col min="5635" max="5635" width="11.42578125" style="288" customWidth="1"/>
    <col min="5636" max="5636" width="13.7109375" style="288" customWidth="1"/>
    <col min="5637" max="5637" width="13.42578125" style="288" customWidth="1"/>
    <col min="5638" max="5638" width="16.42578125" style="288" customWidth="1"/>
    <col min="5639" max="5639" width="11.28515625" style="288" customWidth="1"/>
    <col min="5640" max="5640" width="15.140625" style="288" customWidth="1"/>
    <col min="5641" max="5641" width="14.42578125" style="288" customWidth="1"/>
    <col min="5642" max="5888" width="9.140625" style="288"/>
    <col min="5889" max="5889" width="5.5703125" style="288" customWidth="1"/>
    <col min="5890" max="5890" width="36.140625" style="288" customWidth="1"/>
    <col min="5891" max="5891" width="11.42578125" style="288" customWidth="1"/>
    <col min="5892" max="5892" width="13.7109375" style="288" customWidth="1"/>
    <col min="5893" max="5893" width="13.42578125" style="288" customWidth="1"/>
    <col min="5894" max="5894" width="16.42578125" style="288" customWidth="1"/>
    <col min="5895" max="5895" width="11.28515625" style="288" customWidth="1"/>
    <col min="5896" max="5896" width="15.140625" style="288" customWidth="1"/>
    <col min="5897" max="5897" width="14.42578125" style="288" customWidth="1"/>
    <col min="5898" max="6144" width="9.140625" style="288"/>
    <col min="6145" max="6145" width="5.5703125" style="288" customWidth="1"/>
    <col min="6146" max="6146" width="36.140625" style="288" customWidth="1"/>
    <col min="6147" max="6147" width="11.42578125" style="288" customWidth="1"/>
    <col min="6148" max="6148" width="13.7109375" style="288" customWidth="1"/>
    <col min="6149" max="6149" width="13.42578125" style="288" customWidth="1"/>
    <col min="6150" max="6150" width="16.42578125" style="288" customWidth="1"/>
    <col min="6151" max="6151" width="11.28515625" style="288" customWidth="1"/>
    <col min="6152" max="6152" width="15.140625" style="288" customWidth="1"/>
    <col min="6153" max="6153" width="14.42578125" style="288" customWidth="1"/>
    <col min="6154" max="6400" width="9.140625" style="288"/>
    <col min="6401" max="6401" width="5.5703125" style="288" customWidth="1"/>
    <col min="6402" max="6402" width="36.140625" style="288" customWidth="1"/>
    <col min="6403" max="6403" width="11.42578125" style="288" customWidth="1"/>
    <col min="6404" max="6404" width="13.7109375" style="288" customWidth="1"/>
    <col min="6405" max="6405" width="13.42578125" style="288" customWidth="1"/>
    <col min="6406" max="6406" width="16.42578125" style="288" customWidth="1"/>
    <col min="6407" max="6407" width="11.28515625" style="288" customWidth="1"/>
    <col min="6408" max="6408" width="15.140625" style="288" customWidth="1"/>
    <col min="6409" max="6409" width="14.42578125" style="288" customWidth="1"/>
    <col min="6410" max="6656" width="9.140625" style="288"/>
    <col min="6657" max="6657" width="5.5703125" style="288" customWidth="1"/>
    <col min="6658" max="6658" width="36.140625" style="288" customWidth="1"/>
    <col min="6659" max="6659" width="11.42578125" style="288" customWidth="1"/>
    <col min="6660" max="6660" width="13.7109375" style="288" customWidth="1"/>
    <col min="6661" max="6661" width="13.42578125" style="288" customWidth="1"/>
    <col min="6662" max="6662" width="16.42578125" style="288" customWidth="1"/>
    <col min="6663" max="6663" width="11.28515625" style="288" customWidth="1"/>
    <col min="6664" max="6664" width="15.140625" style="288" customWidth="1"/>
    <col min="6665" max="6665" width="14.42578125" style="288" customWidth="1"/>
    <col min="6666" max="6912" width="9.140625" style="288"/>
    <col min="6913" max="6913" width="5.5703125" style="288" customWidth="1"/>
    <col min="6914" max="6914" width="36.140625" style="288" customWidth="1"/>
    <col min="6915" max="6915" width="11.42578125" style="288" customWidth="1"/>
    <col min="6916" max="6916" width="13.7109375" style="288" customWidth="1"/>
    <col min="6917" max="6917" width="13.42578125" style="288" customWidth="1"/>
    <col min="6918" max="6918" width="16.42578125" style="288" customWidth="1"/>
    <col min="6919" max="6919" width="11.28515625" style="288" customWidth="1"/>
    <col min="6920" max="6920" width="15.140625" style="288" customWidth="1"/>
    <col min="6921" max="6921" width="14.42578125" style="288" customWidth="1"/>
    <col min="6922" max="7168" width="9.140625" style="288"/>
    <col min="7169" max="7169" width="5.5703125" style="288" customWidth="1"/>
    <col min="7170" max="7170" width="36.140625" style="288" customWidth="1"/>
    <col min="7171" max="7171" width="11.42578125" style="288" customWidth="1"/>
    <col min="7172" max="7172" width="13.7109375" style="288" customWidth="1"/>
    <col min="7173" max="7173" width="13.42578125" style="288" customWidth="1"/>
    <col min="7174" max="7174" width="16.42578125" style="288" customWidth="1"/>
    <col min="7175" max="7175" width="11.28515625" style="288" customWidth="1"/>
    <col min="7176" max="7176" width="15.140625" style="288" customWidth="1"/>
    <col min="7177" max="7177" width="14.42578125" style="288" customWidth="1"/>
    <col min="7178" max="7424" width="9.140625" style="288"/>
    <col min="7425" max="7425" width="5.5703125" style="288" customWidth="1"/>
    <col min="7426" max="7426" width="36.140625" style="288" customWidth="1"/>
    <col min="7427" max="7427" width="11.42578125" style="288" customWidth="1"/>
    <col min="7428" max="7428" width="13.7109375" style="288" customWidth="1"/>
    <col min="7429" max="7429" width="13.42578125" style="288" customWidth="1"/>
    <col min="7430" max="7430" width="16.42578125" style="288" customWidth="1"/>
    <col min="7431" max="7431" width="11.28515625" style="288" customWidth="1"/>
    <col min="7432" max="7432" width="15.140625" style="288" customWidth="1"/>
    <col min="7433" max="7433" width="14.42578125" style="288" customWidth="1"/>
    <col min="7434" max="7680" width="9.140625" style="288"/>
    <col min="7681" max="7681" width="5.5703125" style="288" customWidth="1"/>
    <col min="7682" max="7682" width="36.140625" style="288" customWidth="1"/>
    <col min="7683" max="7683" width="11.42578125" style="288" customWidth="1"/>
    <col min="7684" max="7684" width="13.7109375" style="288" customWidth="1"/>
    <col min="7685" max="7685" width="13.42578125" style="288" customWidth="1"/>
    <col min="7686" max="7686" width="16.42578125" style="288" customWidth="1"/>
    <col min="7687" max="7687" width="11.28515625" style="288" customWidth="1"/>
    <col min="7688" max="7688" width="15.140625" style="288" customWidth="1"/>
    <col min="7689" max="7689" width="14.42578125" style="288" customWidth="1"/>
    <col min="7690" max="7936" width="9.140625" style="288"/>
    <col min="7937" max="7937" width="5.5703125" style="288" customWidth="1"/>
    <col min="7938" max="7938" width="36.140625" style="288" customWidth="1"/>
    <col min="7939" max="7939" width="11.42578125" style="288" customWidth="1"/>
    <col min="7940" max="7940" width="13.7109375" style="288" customWidth="1"/>
    <col min="7941" max="7941" width="13.42578125" style="288" customWidth="1"/>
    <col min="7942" max="7942" width="16.42578125" style="288" customWidth="1"/>
    <col min="7943" max="7943" width="11.28515625" style="288" customWidth="1"/>
    <col min="7944" max="7944" width="15.140625" style="288" customWidth="1"/>
    <col min="7945" max="7945" width="14.42578125" style="288" customWidth="1"/>
    <col min="7946" max="8192" width="9.140625" style="288"/>
    <col min="8193" max="8193" width="5.5703125" style="288" customWidth="1"/>
    <col min="8194" max="8194" width="36.140625" style="288" customWidth="1"/>
    <col min="8195" max="8195" width="11.42578125" style="288" customWidth="1"/>
    <col min="8196" max="8196" width="13.7109375" style="288" customWidth="1"/>
    <col min="8197" max="8197" width="13.42578125" style="288" customWidth="1"/>
    <col min="8198" max="8198" width="16.42578125" style="288" customWidth="1"/>
    <col min="8199" max="8199" width="11.28515625" style="288" customWidth="1"/>
    <col min="8200" max="8200" width="15.140625" style="288" customWidth="1"/>
    <col min="8201" max="8201" width="14.42578125" style="288" customWidth="1"/>
    <col min="8202" max="8448" width="9.140625" style="288"/>
    <col min="8449" max="8449" width="5.5703125" style="288" customWidth="1"/>
    <col min="8450" max="8450" width="36.140625" style="288" customWidth="1"/>
    <col min="8451" max="8451" width="11.42578125" style="288" customWidth="1"/>
    <col min="8452" max="8452" width="13.7109375" style="288" customWidth="1"/>
    <col min="8453" max="8453" width="13.42578125" style="288" customWidth="1"/>
    <col min="8454" max="8454" width="16.42578125" style="288" customWidth="1"/>
    <col min="8455" max="8455" width="11.28515625" style="288" customWidth="1"/>
    <col min="8456" max="8456" width="15.140625" style="288" customWidth="1"/>
    <col min="8457" max="8457" width="14.42578125" style="288" customWidth="1"/>
    <col min="8458" max="8704" width="9.140625" style="288"/>
    <col min="8705" max="8705" width="5.5703125" style="288" customWidth="1"/>
    <col min="8706" max="8706" width="36.140625" style="288" customWidth="1"/>
    <col min="8707" max="8707" width="11.42578125" style="288" customWidth="1"/>
    <col min="8708" max="8708" width="13.7109375" style="288" customWidth="1"/>
    <col min="8709" max="8709" width="13.42578125" style="288" customWidth="1"/>
    <col min="8710" max="8710" width="16.42578125" style="288" customWidth="1"/>
    <col min="8711" max="8711" width="11.28515625" style="288" customWidth="1"/>
    <col min="8712" max="8712" width="15.140625" style="288" customWidth="1"/>
    <col min="8713" max="8713" width="14.42578125" style="288" customWidth="1"/>
    <col min="8714" max="8960" width="9.140625" style="288"/>
    <col min="8961" max="8961" width="5.5703125" style="288" customWidth="1"/>
    <col min="8962" max="8962" width="36.140625" style="288" customWidth="1"/>
    <col min="8963" max="8963" width="11.42578125" style="288" customWidth="1"/>
    <col min="8964" max="8964" width="13.7109375" style="288" customWidth="1"/>
    <col min="8965" max="8965" width="13.42578125" style="288" customWidth="1"/>
    <col min="8966" max="8966" width="16.42578125" style="288" customWidth="1"/>
    <col min="8967" max="8967" width="11.28515625" style="288" customWidth="1"/>
    <col min="8968" max="8968" width="15.140625" style="288" customWidth="1"/>
    <col min="8969" max="8969" width="14.42578125" style="288" customWidth="1"/>
    <col min="8970" max="9216" width="9.140625" style="288"/>
    <col min="9217" max="9217" width="5.5703125" style="288" customWidth="1"/>
    <col min="9218" max="9218" width="36.140625" style="288" customWidth="1"/>
    <col min="9219" max="9219" width="11.42578125" style="288" customWidth="1"/>
    <col min="9220" max="9220" width="13.7109375" style="288" customWidth="1"/>
    <col min="9221" max="9221" width="13.42578125" style="288" customWidth="1"/>
    <col min="9222" max="9222" width="16.42578125" style="288" customWidth="1"/>
    <col min="9223" max="9223" width="11.28515625" style="288" customWidth="1"/>
    <col min="9224" max="9224" width="15.140625" style="288" customWidth="1"/>
    <col min="9225" max="9225" width="14.42578125" style="288" customWidth="1"/>
    <col min="9226" max="9472" width="9.140625" style="288"/>
    <col min="9473" max="9473" width="5.5703125" style="288" customWidth="1"/>
    <col min="9474" max="9474" width="36.140625" style="288" customWidth="1"/>
    <col min="9475" max="9475" width="11.42578125" style="288" customWidth="1"/>
    <col min="9476" max="9476" width="13.7109375" style="288" customWidth="1"/>
    <col min="9477" max="9477" width="13.42578125" style="288" customWidth="1"/>
    <col min="9478" max="9478" width="16.42578125" style="288" customWidth="1"/>
    <col min="9479" max="9479" width="11.28515625" style="288" customWidth="1"/>
    <col min="9480" max="9480" width="15.140625" style="288" customWidth="1"/>
    <col min="9481" max="9481" width="14.42578125" style="288" customWidth="1"/>
    <col min="9482" max="9728" width="9.140625" style="288"/>
    <col min="9729" max="9729" width="5.5703125" style="288" customWidth="1"/>
    <col min="9730" max="9730" width="36.140625" style="288" customWidth="1"/>
    <col min="9731" max="9731" width="11.42578125" style="288" customWidth="1"/>
    <col min="9732" max="9732" width="13.7109375" style="288" customWidth="1"/>
    <col min="9733" max="9733" width="13.42578125" style="288" customWidth="1"/>
    <col min="9734" max="9734" width="16.42578125" style="288" customWidth="1"/>
    <col min="9735" max="9735" width="11.28515625" style="288" customWidth="1"/>
    <col min="9736" max="9736" width="15.140625" style="288" customWidth="1"/>
    <col min="9737" max="9737" width="14.42578125" style="288" customWidth="1"/>
    <col min="9738" max="9984" width="9.140625" style="288"/>
    <col min="9985" max="9985" width="5.5703125" style="288" customWidth="1"/>
    <col min="9986" max="9986" width="36.140625" style="288" customWidth="1"/>
    <col min="9987" max="9987" width="11.42578125" style="288" customWidth="1"/>
    <col min="9988" max="9988" width="13.7109375" style="288" customWidth="1"/>
    <col min="9989" max="9989" width="13.42578125" style="288" customWidth="1"/>
    <col min="9990" max="9990" width="16.42578125" style="288" customWidth="1"/>
    <col min="9991" max="9991" width="11.28515625" style="288" customWidth="1"/>
    <col min="9992" max="9992" width="15.140625" style="288" customWidth="1"/>
    <col min="9993" max="9993" width="14.42578125" style="288" customWidth="1"/>
    <col min="9994" max="10240" width="9.140625" style="288"/>
    <col min="10241" max="10241" width="5.5703125" style="288" customWidth="1"/>
    <col min="10242" max="10242" width="36.140625" style="288" customWidth="1"/>
    <col min="10243" max="10243" width="11.42578125" style="288" customWidth="1"/>
    <col min="10244" max="10244" width="13.7109375" style="288" customWidth="1"/>
    <col min="10245" max="10245" width="13.42578125" style="288" customWidth="1"/>
    <col min="10246" max="10246" width="16.42578125" style="288" customWidth="1"/>
    <col min="10247" max="10247" width="11.28515625" style="288" customWidth="1"/>
    <col min="10248" max="10248" width="15.140625" style="288" customWidth="1"/>
    <col min="10249" max="10249" width="14.42578125" style="288" customWidth="1"/>
    <col min="10250" max="10496" width="9.140625" style="288"/>
    <col min="10497" max="10497" width="5.5703125" style="288" customWidth="1"/>
    <col min="10498" max="10498" width="36.140625" style="288" customWidth="1"/>
    <col min="10499" max="10499" width="11.42578125" style="288" customWidth="1"/>
    <col min="10500" max="10500" width="13.7109375" style="288" customWidth="1"/>
    <col min="10501" max="10501" width="13.42578125" style="288" customWidth="1"/>
    <col min="10502" max="10502" width="16.42578125" style="288" customWidth="1"/>
    <col min="10503" max="10503" width="11.28515625" style="288" customWidth="1"/>
    <col min="10504" max="10504" width="15.140625" style="288" customWidth="1"/>
    <col min="10505" max="10505" width="14.42578125" style="288" customWidth="1"/>
    <col min="10506" max="10752" width="9.140625" style="288"/>
    <col min="10753" max="10753" width="5.5703125" style="288" customWidth="1"/>
    <col min="10754" max="10754" width="36.140625" style="288" customWidth="1"/>
    <col min="10755" max="10755" width="11.42578125" style="288" customWidth="1"/>
    <col min="10756" max="10756" width="13.7109375" style="288" customWidth="1"/>
    <col min="10757" max="10757" width="13.42578125" style="288" customWidth="1"/>
    <col min="10758" max="10758" width="16.42578125" style="288" customWidth="1"/>
    <col min="10759" max="10759" width="11.28515625" style="288" customWidth="1"/>
    <col min="10760" max="10760" width="15.140625" style="288" customWidth="1"/>
    <col min="10761" max="10761" width="14.42578125" style="288" customWidth="1"/>
    <col min="10762" max="11008" width="9.140625" style="288"/>
    <col min="11009" max="11009" width="5.5703125" style="288" customWidth="1"/>
    <col min="11010" max="11010" width="36.140625" style="288" customWidth="1"/>
    <col min="11011" max="11011" width="11.42578125" style="288" customWidth="1"/>
    <col min="11012" max="11012" width="13.7109375" style="288" customWidth="1"/>
    <col min="11013" max="11013" width="13.42578125" style="288" customWidth="1"/>
    <col min="11014" max="11014" width="16.42578125" style="288" customWidth="1"/>
    <col min="11015" max="11015" width="11.28515625" style="288" customWidth="1"/>
    <col min="11016" max="11016" width="15.140625" style="288" customWidth="1"/>
    <col min="11017" max="11017" width="14.42578125" style="288" customWidth="1"/>
    <col min="11018" max="11264" width="9.140625" style="288"/>
    <col min="11265" max="11265" width="5.5703125" style="288" customWidth="1"/>
    <col min="11266" max="11266" width="36.140625" style="288" customWidth="1"/>
    <col min="11267" max="11267" width="11.42578125" style="288" customWidth="1"/>
    <col min="11268" max="11268" width="13.7109375" style="288" customWidth="1"/>
    <col min="11269" max="11269" width="13.42578125" style="288" customWidth="1"/>
    <col min="11270" max="11270" width="16.42578125" style="288" customWidth="1"/>
    <col min="11271" max="11271" width="11.28515625" style="288" customWidth="1"/>
    <col min="11272" max="11272" width="15.140625" style="288" customWidth="1"/>
    <col min="11273" max="11273" width="14.42578125" style="288" customWidth="1"/>
    <col min="11274" max="11520" width="9.140625" style="288"/>
    <col min="11521" max="11521" width="5.5703125" style="288" customWidth="1"/>
    <col min="11522" max="11522" width="36.140625" style="288" customWidth="1"/>
    <col min="11523" max="11523" width="11.42578125" style="288" customWidth="1"/>
    <col min="11524" max="11524" width="13.7109375" style="288" customWidth="1"/>
    <col min="11525" max="11525" width="13.42578125" style="288" customWidth="1"/>
    <col min="11526" max="11526" width="16.42578125" style="288" customWidth="1"/>
    <col min="11527" max="11527" width="11.28515625" style="288" customWidth="1"/>
    <col min="11528" max="11528" width="15.140625" style="288" customWidth="1"/>
    <col min="11529" max="11529" width="14.42578125" style="288" customWidth="1"/>
    <col min="11530" max="11776" width="9.140625" style="288"/>
    <col min="11777" max="11777" width="5.5703125" style="288" customWidth="1"/>
    <col min="11778" max="11778" width="36.140625" style="288" customWidth="1"/>
    <col min="11779" max="11779" width="11.42578125" style="288" customWidth="1"/>
    <col min="11780" max="11780" width="13.7109375" style="288" customWidth="1"/>
    <col min="11781" max="11781" width="13.42578125" style="288" customWidth="1"/>
    <col min="11782" max="11782" width="16.42578125" style="288" customWidth="1"/>
    <col min="11783" max="11783" width="11.28515625" style="288" customWidth="1"/>
    <col min="11784" max="11784" width="15.140625" style="288" customWidth="1"/>
    <col min="11785" max="11785" width="14.42578125" style="288" customWidth="1"/>
    <col min="11786" max="12032" width="9.140625" style="288"/>
    <col min="12033" max="12033" width="5.5703125" style="288" customWidth="1"/>
    <col min="12034" max="12034" width="36.140625" style="288" customWidth="1"/>
    <col min="12035" max="12035" width="11.42578125" style="288" customWidth="1"/>
    <col min="12036" max="12036" width="13.7109375" style="288" customWidth="1"/>
    <col min="12037" max="12037" width="13.42578125" style="288" customWidth="1"/>
    <col min="12038" max="12038" width="16.42578125" style="288" customWidth="1"/>
    <col min="12039" max="12039" width="11.28515625" style="288" customWidth="1"/>
    <col min="12040" max="12040" width="15.140625" style="288" customWidth="1"/>
    <col min="12041" max="12041" width="14.42578125" style="288" customWidth="1"/>
    <col min="12042" max="12288" width="9.140625" style="288"/>
    <col min="12289" max="12289" width="5.5703125" style="288" customWidth="1"/>
    <col min="12290" max="12290" width="36.140625" style="288" customWidth="1"/>
    <col min="12291" max="12291" width="11.42578125" style="288" customWidth="1"/>
    <col min="12292" max="12292" width="13.7109375" style="288" customWidth="1"/>
    <col min="12293" max="12293" width="13.42578125" style="288" customWidth="1"/>
    <col min="12294" max="12294" width="16.42578125" style="288" customWidth="1"/>
    <col min="12295" max="12295" width="11.28515625" style="288" customWidth="1"/>
    <col min="12296" max="12296" width="15.140625" style="288" customWidth="1"/>
    <col min="12297" max="12297" width="14.42578125" style="288" customWidth="1"/>
    <col min="12298" max="12544" width="9.140625" style="288"/>
    <col min="12545" max="12545" width="5.5703125" style="288" customWidth="1"/>
    <col min="12546" max="12546" width="36.140625" style="288" customWidth="1"/>
    <col min="12547" max="12547" width="11.42578125" style="288" customWidth="1"/>
    <col min="12548" max="12548" width="13.7109375" style="288" customWidth="1"/>
    <col min="12549" max="12549" width="13.42578125" style="288" customWidth="1"/>
    <col min="12550" max="12550" width="16.42578125" style="288" customWidth="1"/>
    <col min="12551" max="12551" width="11.28515625" style="288" customWidth="1"/>
    <col min="12552" max="12552" width="15.140625" style="288" customWidth="1"/>
    <col min="12553" max="12553" width="14.42578125" style="288" customWidth="1"/>
    <col min="12554" max="12800" width="9.140625" style="288"/>
    <col min="12801" max="12801" width="5.5703125" style="288" customWidth="1"/>
    <col min="12802" max="12802" width="36.140625" style="288" customWidth="1"/>
    <col min="12803" max="12803" width="11.42578125" style="288" customWidth="1"/>
    <col min="12804" max="12804" width="13.7109375" style="288" customWidth="1"/>
    <col min="12805" max="12805" width="13.42578125" style="288" customWidth="1"/>
    <col min="12806" max="12806" width="16.42578125" style="288" customWidth="1"/>
    <col min="12807" max="12807" width="11.28515625" style="288" customWidth="1"/>
    <col min="12808" max="12808" width="15.140625" style="288" customWidth="1"/>
    <col min="12809" max="12809" width="14.42578125" style="288" customWidth="1"/>
    <col min="12810" max="13056" width="9.140625" style="288"/>
    <col min="13057" max="13057" width="5.5703125" style="288" customWidth="1"/>
    <col min="13058" max="13058" width="36.140625" style="288" customWidth="1"/>
    <col min="13059" max="13059" width="11.42578125" style="288" customWidth="1"/>
    <col min="13060" max="13060" width="13.7109375" style="288" customWidth="1"/>
    <col min="13061" max="13061" width="13.42578125" style="288" customWidth="1"/>
    <col min="13062" max="13062" width="16.42578125" style="288" customWidth="1"/>
    <col min="13063" max="13063" width="11.28515625" style="288" customWidth="1"/>
    <col min="13064" max="13064" width="15.140625" style="288" customWidth="1"/>
    <col min="13065" max="13065" width="14.42578125" style="288" customWidth="1"/>
    <col min="13066" max="13312" width="9.140625" style="288"/>
    <col min="13313" max="13313" width="5.5703125" style="288" customWidth="1"/>
    <col min="13314" max="13314" width="36.140625" style="288" customWidth="1"/>
    <col min="13315" max="13315" width="11.42578125" style="288" customWidth="1"/>
    <col min="13316" max="13316" width="13.7109375" style="288" customWidth="1"/>
    <col min="13317" max="13317" width="13.42578125" style="288" customWidth="1"/>
    <col min="13318" max="13318" width="16.42578125" style="288" customWidth="1"/>
    <col min="13319" max="13319" width="11.28515625" style="288" customWidth="1"/>
    <col min="13320" max="13320" width="15.140625" style="288" customWidth="1"/>
    <col min="13321" max="13321" width="14.42578125" style="288" customWidth="1"/>
    <col min="13322" max="13568" width="9.140625" style="288"/>
    <col min="13569" max="13569" width="5.5703125" style="288" customWidth="1"/>
    <col min="13570" max="13570" width="36.140625" style="288" customWidth="1"/>
    <col min="13571" max="13571" width="11.42578125" style="288" customWidth="1"/>
    <col min="13572" max="13572" width="13.7109375" style="288" customWidth="1"/>
    <col min="13573" max="13573" width="13.42578125" style="288" customWidth="1"/>
    <col min="13574" max="13574" width="16.42578125" style="288" customWidth="1"/>
    <col min="13575" max="13575" width="11.28515625" style="288" customWidth="1"/>
    <col min="13576" max="13576" width="15.140625" style="288" customWidth="1"/>
    <col min="13577" max="13577" width="14.42578125" style="288" customWidth="1"/>
    <col min="13578" max="13824" width="9.140625" style="288"/>
    <col min="13825" max="13825" width="5.5703125" style="288" customWidth="1"/>
    <col min="13826" max="13826" width="36.140625" style="288" customWidth="1"/>
    <col min="13827" max="13827" width="11.42578125" style="288" customWidth="1"/>
    <col min="13828" max="13828" width="13.7109375" style="288" customWidth="1"/>
    <col min="13829" max="13829" width="13.42578125" style="288" customWidth="1"/>
    <col min="13830" max="13830" width="16.42578125" style="288" customWidth="1"/>
    <col min="13831" max="13831" width="11.28515625" style="288" customWidth="1"/>
    <col min="13832" max="13832" width="15.140625" style="288" customWidth="1"/>
    <col min="13833" max="13833" width="14.42578125" style="288" customWidth="1"/>
    <col min="13834" max="14080" width="9.140625" style="288"/>
    <col min="14081" max="14081" width="5.5703125" style="288" customWidth="1"/>
    <col min="14082" max="14082" width="36.140625" style="288" customWidth="1"/>
    <col min="14083" max="14083" width="11.42578125" style="288" customWidth="1"/>
    <col min="14084" max="14084" width="13.7109375" style="288" customWidth="1"/>
    <col min="14085" max="14085" width="13.42578125" style="288" customWidth="1"/>
    <col min="14086" max="14086" width="16.42578125" style="288" customWidth="1"/>
    <col min="14087" max="14087" width="11.28515625" style="288" customWidth="1"/>
    <col min="14088" max="14088" width="15.140625" style="288" customWidth="1"/>
    <col min="14089" max="14089" width="14.42578125" style="288" customWidth="1"/>
    <col min="14090" max="14336" width="9.140625" style="288"/>
    <col min="14337" max="14337" width="5.5703125" style="288" customWidth="1"/>
    <col min="14338" max="14338" width="36.140625" style="288" customWidth="1"/>
    <col min="14339" max="14339" width="11.42578125" style="288" customWidth="1"/>
    <col min="14340" max="14340" width="13.7109375" style="288" customWidth="1"/>
    <col min="14341" max="14341" width="13.42578125" style="288" customWidth="1"/>
    <col min="14342" max="14342" width="16.42578125" style="288" customWidth="1"/>
    <col min="14343" max="14343" width="11.28515625" style="288" customWidth="1"/>
    <col min="14344" max="14344" width="15.140625" style="288" customWidth="1"/>
    <col min="14345" max="14345" width="14.42578125" style="288" customWidth="1"/>
    <col min="14346" max="14592" width="9.140625" style="288"/>
    <col min="14593" max="14593" width="5.5703125" style="288" customWidth="1"/>
    <col min="14594" max="14594" width="36.140625" style="288" customWidth="1"/>
    <col min="14595" max="14595" width="11.42578125" style="288" customWidth="1"/>
    <col min="14596" max="14596" width="13.7109375" style="288" customWidth="1"/>
    <col min="14597" max="14597" width="13.42578125" style="288" customWidth="1"/>
    <col min="14598" max="14598" width="16.42578125" style="288" customWidth="1"/>
    <col min="14599" max="14599" width="11.28515625" style="288" customWidth="1"/>
    <col min="14600" max="14600" width="15.140625" style="288" customWidth="1"/>
    <col min="14601" max="14601" width="14.42578125" style="288" customWidth="1"/>
    <col min="14602" max="14848" width="9.140625" style="288"/>
    <col min="14849" max="14849" width="5.5703125" style="288" customWidth="1"/>
    <col min="14850" max="14850" width="36.140625" style="288" customWidth="1"/>
    <col min="14851" max="14851" width="11.42578125" style="288" customWidth="1"/>
    <col min="14852" max="14852" width="13.7109375" style="288" customWidth="1"/>
    <col min="14853" max="14853" width="13.42578125" style="288" customWidth="1"/>
    <col min="14854" max="14854" width="16.42578125" style="288" customWidth="1"/>
    <col min="14855" max="14855" width="11.28515625" style="288" customWidth="1"/>
    <col min="14856" max="14856" width="15.140625" style="288" customWidth="1"/>
    <col min="14857" max="14857" width="14.42578125" style="288" customWidth="1"/>
    <col min="14858" max="15104" width="9.140625" style="288"/>
    <col min="15105" max="15105" width="5.5703125" style="288" customWidth="1"/>
    <col min="15106" max="15106" width="36.140625" style="288" customWidth="1"/>
    <col min="15107" max="15107" width="11.42578125" style="288" customWidth="1"/>
    <col min="15108" max="15108" width="13.7109375" style="288" customWidth="1"/>
    <col min="15109" max="15109" width="13.42578125" style="288" customWidth="1"/>
    <col min="15110" max="15110" width="16.42578125" style="288" customWidth="1"/>
    <col min="15111" max="15111" width="11.28515625" style="288" customWidth="1"/>
    <col min="15112" max="15112" width="15.140625" style="288" customWidth="1"/>
    <col min="15113" max="15113" width="14.42578125" style="288" customWidth="1"/>
    <col min="15114" max="15360" width="9.140625" style="288"/>
    <col min="15361" max="15361" width="5.5703125" style="288" customWidth="1"/>
    <col min="15362" max="15362" width="36.140625" style="288" customWidth="1"/>
    <col min="15363" max="15363" width="11.42578125" style="288" customWidth="1"/>
    <col min="15364" max="15364" width="13.7109375" style="288" customWidth="1"/>
    <col min="15365" max="15365" width="13.42578125" style="288" customWidth="1"/>
    <col min="15366" max="15366" width="16.42578125" style="288" customWidth="1"/>
    <col min="15367" max="15367" width="11.28515625" style="288" customWidth="1"/>
    <col min="15368" max="15368" width="15.140625" style="288" customWidth="1"/>
    <col min="15369" max="15369" width="14.42578125" style="288" customWidth="1"/>
    <col min="15370" max="15616" width="9.140625" style="288"/>
    <col min="15617" max="15617" width="5.5703125" style="288" customWidth="1"/>
    <col min="15618" max="15618" width="36.140625" style="288" customWidth="1"/>
    <col min="15619" max="15619" width="11.42578125" style="288" customWidth="1"/>
    <col min="15620" max="15620" width="13.7109375" style="288" customWidth="1"/>
    <col min="15621" max="15621" width="13.42578125" style="288" customWidth="1"/>
    <col min="15622" max="15622" width="16.42578125" style="288" customWidth="1"/>
    <col min="15623" max="15623" width="11.28515625" style="288" customWidth="1"/>
    <col min="15624" max="15624" width="15.140625" style="288" customWidth="1"/>
    <col min="15625" max="15625" width="14.42578125" style="288" customWidth="1"/>
    <col min="15626" max="15872" width="9.140625" style="288"/>
    <col min="15873" max="15873" width="5.5703125" style="288" customWidth="1"/>
    <col min="15874" max="15874" width="36.140625" style="288" customWidth="1"/>
    <col min="15875" max="15875" width="11.42578125" style="288" customWidth="1"/>
    <col min="15876" max="15876" width="13.7109375" style="288" customWidth="1"/>
    <col min="15877" max="15877" width="13.42578125" style="288" customWidth="1"/>
    <col min="15878" max="15878" width="16.42578125" style="288" customWidth="1"/>
    <col min="15879" max="15879" width="11.28515625" style="288" customWidth="1"/>
    <col min="15880" max="15880" width="15.140625" style="288" customWidth="1"/>
    <col min="15881" max="15881" width="14.42578125" style="288" customWidth="1"/>
    <col min="15882" max="16128" width="9.140625" style="288"/>
    <col min="16129" max="16129" width="5.5703125" style="288" customWidth="1"/>
    <col min="16130" max="16130" width="36.140625" style="288" customWidth="1"/>
    <col min="16131" max="16131" width="11.42578125" style="288" customWidth="1"/>
    <col min="16132" max="16132" width="13.7109375" style="288" customWidth="1"/>
    <col min="16133" max="16133" width="13.42578125" style="288" customWidth="1"/>
    <col min="16134" max="16134" width="16.42578125" style="288" customWidth="1"/>
    <col min="16135" max="16135" width="11.28515625" style="288" customWidth="1"/>
    <col min="16136" max="16136" width="15.140625" style="288" customWidth="1"/>
    <col min="16137" max="16137" width="14.42578125" style="288" customWidth="1"/>
    <col min="16138" max="16384" width="9.140625" style="288"/>
  </cols>
  <sheetData>
    <row r="1" spans="1:10" s="1" customFormat="1" ht="6" customHeight="1"/>
    <row r="2" spans="1:10" s="1" customFormat="1" ht="20.25">
      <c r="A2" s="609" t="s">
        <v>753</v>
      </c>
      <c r="B2" s="609"/>
      <c r="C2" s="609"/>
      <c r="D2" s="609"/>
      <c r="E2" s="609"/>
    </row>
    <row r="3" spans="1:10" s="1" customFormat="1" ht="13.5"/>
    <row r="4" spans="1:10" s="1" customFormat="1" ht="37.5" customHeight="1">
      <c r="A4" s="628" t="s">
        <v>754</v>
      </c>
      <c r="B4" s="628"/>
      <c r="C4" s="628"/>
      <c r="D4" s="628"/>
      <c r="E4" s="628"/>
    </row>
    <row r="5" spans="1:10" s="1" customFormat="1" ht="8.25" customHeight="1">
      <c r="A5" s="441" t="s">
        <v>755</v>
      </c>
      <c r="B5" s="441"/>
      <c r="C5" s="441"/>
      <c r="D5" s="441"/>
    </row>
    <row r="6" spans="1:10" s="1" customFormat="1" ht="14.25" thickBot="1">
      <c r="E6" s="164" t="s">
        <v>176</v>
      </c>
    </row>
    <row r="7" spans="1:10" s="1" customFormat="1" ht="30" customHeight="1" thickBot="1">
      <c r="A7" s="629" t="s">
        <v>756</v>
      </c>
      <c r="B7" s="629"/>
      <c r="C7" s="629" t="s">
        <v>757</v>
      </c>
      <c r="D7" s="631" t="s">
        <v>7</v>
      </c>
      <c r="E7" s="632"/>
    </row>
    <row r="8" spans="1:10" s="1" customFormat="1" ht="29.25" thickBot="1">
      <c r="A8" s="630"/>
      <c r="B8" s="630"/>
      <c r="C8" s="630"/>
      <c r="D8" s="442" t="s">
        <v>758</v>
      </c>
      <c r="E8" s="442" t="s">
        <v>759</v>
      </c>
    </row>
    <row r="9" spans="1:10" s="1" customFormat="1" ht="14.25" thickBot="1">
      <c r="A9" s="170">
        <v>1</v>
      </c>
      <c r="B9" s="170">
        <v>2</v>
      </c>
      <c r="C9" s="170">
        <v>3</v>
      </c>
      <c r="D9" s="170">
        <v>4</v>
      </c>
      <c r="E9" s="170">
        <v>5</v>
      </c>
    </row>
    <row r="10" spans="1:10" s="1" customFormat="1" ht="35.25" customHeight="1" thickBot="1">
      <c r="A10" s="443">
        <v>8000</v>
      </c>
      <c r="B10" s="444" t="s">
        <v>760</v>
      </c>
      <c r="C10" s="445">
        <f>D10+E10</f>
        <v>0</v>
      </c>
      <c r="D10" s="446">
        <f>-E23</f>
        <v>0</v>
      </c>
      <c r="E10" s="174">
        <f>-F23</f>
        <v>0</v>
      </c>
    </row>
    <row r="11" spans="1:10">
      <c r="J11" s="447"/>
    </row>
    <row r="12" spans="1:10" hidden="1"/>
    <row r="13" spans="1:10" hidden="1"/>
    <row r="14" spans="1:10" hidden="1"/>
    <row r="15" spans="1:10" ht="18">
      <c r="A15" s="640" t="s">
        <v>761</v>
      </c>
      <c r="B15" s="640"/>
      <c r="C15" s="640"/>
      <c r="D15" s="640"/>
      <c r="E15" s="640"/>
      <c r="F15" s="640"/>
    </row>
    <row r="16" spans="1:10" ht="9" customHeight="1">
      <c r="B16" s="448"/>
    </row>
    <row r="17" spans="1:9" ht="34.5" customHeight="1">
      <c r="A17" s="628" t="s">
        <v>762</v>
      </c>
      <c r="B17" s="628"/>
      <c r="C17" s="628"/>
      <c r="D17" s="628"/>
      <c r="E17" s="628"/>
      <c r="F17" s="628"/>
    </row>
    <row r="18" spans="1:9" ht="14.25" customHeight="1">
      <c r="A18" s="441" t="s">
        <v>763</v>
      </c>
      <c r="B18" s="1"/>
      <c r="C18" s="1"/>
      <c r="D18" s="1"/>
      <c r="E18" s="1"/>
      <c r="F18" s="1"/>
    </row>
    <row r="19" spans="1:9" ht="14.25" customHeight="1" thickBot="1">
      <c r="A19" s="1"/>
      <c r="B19" s="1"/>
      <c r="C19" s="1"/>
      <c r="D19" s="1"/>
      <c r="E19" s="164" t="s">
        <v>176</v>
      </c>
      <c r="F19" s="1"/>
    </row>
    <row r="20" spans="1:9" ht="30" customHeight="1" thickBot="1">
      <c r="A20" s="641" t="s">
        <v>756</v>
      </c>
      <c r="B20" s="643" t="s">
        <v>392</v>
      </c>
      <c r="C20" s="644"/>
      <c r="D20" s="641" t="s">
        <v>6</v>
      </c>
      <c r="E20" s="645" t="s">
        <v>7</v>
      </c>
      <c r="F20" s="646"/>
      <c r="I20" s="449"/>
    </row>
    <row r="21" spans="1:9" ht="27.75" thickBot="1">
      <c r="A21" s="642"/>
      <c r="B21" s="450" t="s">
        <v>393</v>
      </c>
      <c r="C21" s="451" t="s">
        <v>394</v>
      </c>
      <c r="D21" s="642"/>
      <c r="E21" s="452" t="s">
        <v>8</v>
      </c>
      <c r="F21" s="452" t="s">
        <v>9</v>
      </c>
    </row>
    <row r="22" spans="1:9" ht="14.25" thickBot="1">
      <c r="A22" s="170">
        <v>1</v>
      </c>
      <c r="B22" s="170">
        <v>2</v>
      </c>
      <c r="C22" s="170">
        <v>3</v>
      </c>
      <c r="D22" s="170">
        <v>4</v>
      </c>
      <c r="E22" s="170">
        <v>5</v>
      </c>
      <c r="F22" s="170">
        <v>6</v>
      </c>
    </row>
    <row r="23" spans="1:9" s="458" customFormat="1" ht="40.5">
      <c r="A23" s="453">
        <v>8010</v>
      </c>
      <c r="B23" s="454" t="s">
        <v>764</v>
      </c>
      <c r="C23" s="455"/>
      <c r="D23" s="456">
        <f>E23+F23</f>
        <v>0</v>
      </c>
      <c r="E23" s="457">
        <f>E25+E80</f>
        <v>0</v>
      </c>
      <c r="F23" s="457">
        <f>F25+F80</f>
        <v>0</v>
      </c>
    </row>
    <row r="24" spans="1:9" s="458" customFormat="1" ht="14.25">
      <c r="A24" s="459"/>
      <c r="B24" s="460" t="s">
        <v>7</v>
      </c>
      <c r="C24" s="461"/>
      <c r="D24" s="462"/>
      <c r="E24" s="463"/>
      <c r="F24" s="464"/>
    </row>
    <row r="25" spans="1:9" ht="40.5">
      <c r="A25" s="465">
        <v>8100</v>
      </c>
      <c r="B25" s="466" t="s">
        <v>765</v>
      </c>
      <c r="C25" s="467"/>
      <c r="D25" s="468">
        <f>E25+F25</f>
        <v>0</v>
      </c>
      <c r="E25" s="469">
        <f>E27+E55</f>
        <v>0</v>
      </c>
      <c r="F25" s="469">
        <f>F27+F55</f>
        <v>0</v>
      </c>
    </row>
    <row r="26" spans="1:9" ht="13.5">
      <c r="A26" s="465"/>
      <c r="B26" s="470" t="s">
        <v>7</v>
      </c>
      <c r="C26" s="467"/>
      <c r="D26" s="471"/>
      <c r="E26" s="472"/>
      <c r="F26" s="473"/>
    </row>
    <row r="27" spans="1:9" ht="27">
      <c r="A27" s="474">
        <v>8110</v>
      </c>
      <c r="B27" s="475" t="s">
        <v>766</v>
      </c>
      <c r="C27" s="467"/>
      <c r="D27" s="476">
        <f>E27+F27</f>
        <v>0</v>
      </c>
      <c r="E27" s="472">
        <f>E33</f>
        <v>0</v>
      </c>
      <c r="F27" s="477">
        <f>F29+F33</f>
        <v>0</v>
      </c>
    </row>
    <row r="28" spans="1:9" ht="13.5">
      <c r="A28" s="474"/>
      <c r="B28" s="478" t="s">
        <v>7</v>
      </c>
      <c r="C28" s="467"/>
      <c r="D28" s="476"/>
      <c r="E28" s="472"/>
      <c r="F28" s="477"/>
    </row>
    <row r="29" spans="1:9" ht="40.5">
      <c r="A29" s="474">
        <v>8111</v>
      </c>
      <c r="B29" s="479" t="s">
        <v>767</v>
      </c>
      <c r="C29" s="467"/>
      <c r="D29" s="471">
        <f>F29</f>
        <v>0</v>
      </c>
      <c r="E29" s="480" t="s">
        <v>768</v>
      </c>
      <c r="F29" s="473">
        <f>F31+F32</f>
        <v>0</v>
      </c>
    </row>
    <row r="30" spans="1:9" ht="13.5">
      <c r="A30" s="474"/>
      <c r="B30" s="481" t="s">
        <v>524</v>
      </c>
      <c r="C30" s="467"/>
      <c r="D30" s="471"/>
      <c r="E30" s="480"/>
      <c r="F30" s="473"/>
    </row>
    <row r="31" spans="1:9" ht="13.5">
      <c r="A31" s="474">
        <v>8112</v>
      </c>
      <c r="B31" s="482" t="s">
        <v>769</v>
      </c>
      <c r="C31" s="483" t="s">
        <v>770</v>
      </c>
      <c r="D31" s="471">
        <f>F31</f>
        <v>0</v>
      </c>
      <c r="E31" s="480" t="s">
        <v>768</v>
      </c>
      <c r="F31" s="473"/>
    </row>
    <row r="32" spans="1:9" ht="13.5">
      <c r="A32" s="474">
        <v>8113</v>
      </c>
      <c r="B32" s="482" t="s">
        <v>771</v>
      </c>
      <c r="C32" s="483" t="s">
        <v>772</v>
      </c>
      <c r="D32" s="471">
        <f>F32</f>
        <v>0</v>
      </c>
      <c r="E32" s="480" t="s">
        <v>768</v>
      </c>
      <c r="F32" s="473"/>
    </row>
    <row r="33" spans="1:6" s="487" customFormat="1" ht="40.5">
      <c r="A33" s="474">
        <v>8120</v>
      </c>
      <c r="B33" s="479" t="s">
        <v>773</v>
      </c>
      <c r="C33" s="483"/>
      <c r="D33" s="484">
        <f>E33+F33</f>
        <v>0</v>
      </c>
      <c r="E33" s="485">
        <f>E45</f>
        <v>0</v>
      </c>
      <c r="F33" s="486">
        <f>F35+F45</f>
        <v>0</v>
      </c>
    </row>
    <row r="34" spans="1:6" s="487" customFormat="1" ht="13.5">
      <c r="A34" s="474"/>
      <c r="B34" s="481" t="s">
        <v>7</v>
      </c>
      <c r="C34" s="483"/>
      <c r="D34" s="484"/>
      <c r="E34" s="485"/>
      <c r="F34" s="486"/>
    </row>
    <row r="35" spans="1:6" s="487" customFormat="1" ht="13.5">
      <c r="A35" s="474">
        <v>8121</v>
      </c>
      <c r="B35" s="479" t="s">
        <v>774</v>
      </c>
      <c r="C35" s="483"/>
      <c r="D35" s="484">
        <f>F35</f>
        <v>0</v>
      </c>
      <c r="E35" s="480" t="s">
        <v>768</v>
      </c>
      <c r="F35" s="486">
        <f>F37+F41</f>
        <v>0</v>
      </c>
    </row>
    <row r="36" spans="1:6" s="487" customFormat="1" ht="13.5">
      <c r="A36" s="474"/>
      <c r="B36" s="481" t="s">
        <v>524</v>
      </c>
      <c r="C36" s="483"/>
      <c r="D36" s="484"/>
      <c r="E36" s="485"/>
      <c r="F36" s="486"/>
    </row>
    <row r="37" spans="1:6" s="487" customFormat="1" ht="19.5" customHeight="1">
      <c r="A37" s="465">
        <v>8122</v>
      </c>
      <c r="B37" s="475" t="s">
        <v>775</v>
      </c>
      <c r="C37" s="483" t="s">
        <v>776</v>
      </c>
      <c r="D37" s="484">
        <f>F37</f>
        <v>0</v>
      </c>
      <c r="E37" s="480" t="s">
        <v>768</v>
      </c>
      <c r="F37" s="486">
        <f>F39+F40</f>
        <v>0</v>
      </c>
    </row>
    <row r="38" spans="1:6" s="487" customFormat="1" ht="13.5">
      <c r="A38" s="465"/>
      <c r="B38" s="488" t="s">
        <v>524</v>
      </c>
      <c r="C38" s="483"/>
      <c r="D38" s="484"/>
      <c r="E38" s="485"/>
      <c r="F38" s="486"/>
    </row>
    <row r="39" spans="1:6" s="487" customFormat="1" ht="13.5">
      <c r="A39" s="465">
        <v>8123</v>
      </c>
      <c r="B39" s="488" t="s">
        <v>777</v>
      </c>
      <c r="C39" s="483"/>
      <c r="D39" s="484"/>
      <c r="E39" s="480" t="s">
        <v>768</v>
      </c>
      <c r="F39" s="486"/>
    </row>
    <row r="40" spans="1:6" s="487" customFormat="1" ht="13.5">
      <c r="A40" s="465">
        <v>8124</v>
      </c>
      <c r="B40" s="488" t="s">
        <v>778</v>
      </c>
      <c r="C40" s="483"/>
      <c r="D40" s="484"/>
      <c r="E40" s="480" t="s">
        <v>768</v>
      </c>
      <c r="F40" s="486"/>
    </row>
    <row r="41" spans="1:6" s="487" customFormat="1" ht="27">
      <c r="A41" s="465">
        <v>8130</v>
      </c>
      <c r="B41" s="475" t="s">
        <v>779</v>
      </c>
      <c r="C41" s="483" t="s">
        <v>780</v>
      </c>
      <c r="D41" s="484">
        <f>F41</f>
        <v>0</v>
      </c>
      <c r="E41" s="480" t="s">
        <v>768</v>
      </c>
      <c r="F41" s="486">
        <f>F43+F44</f>
        <v>0</v>
      </c>
    </row>
    <row r="42" spans="1:6" s="487" customFormat="1" ht="13.5">
      <c r="A42" s="465"/>
      <c r="B42" s="488" t="s">
        <v>524</v>
      </c>
      <c r="C42" s="483"/>
      <c r="D42" s="484"/>
      <c r="E42" s="485"/>
      <c r="F42" s="486"/>
    </row>
    <row r="43" spans="1:6" s="487" customFormat="1" ht="13.5">
      <c r="A43" s="465">
        <v>8131</v>
      </c>
      <c r="B43" s="488" t="s">
        <v>781</v>
      </c>
      <c r="C43" s="483"/>
      <c r="D43" s="484"/>
      <c r="E43" s="480" t="s">
        <v>768</v>
      </c>
      <c r="F43" s="486"/>
    </row>
    <row r="44" spans="1:6" s="487" customFormat="1" ht="14.25" thickBot="1">
      <c r="A44" s="489">
        <v>8132</v>
      </c>
      <c r="B44" s="490" t="s">
        <v>782</v>
      </c>
      <c r="C44" s="491"/>
      <c r="D44" s="492"/>
      <c r="E44" s="493" t="s">
        <v>768</v>
      </c>
      <c r="F44" s="494"/>
    </row>
    <row r="45" spans="1:6" s="487" customFormat="1" ht="27">
      <c r="A45" s="465">
        <v>8140</v>
      </c>
      <c r="B45" s="475" t="s">
        <v>783</v>
      </c>
      <c r="C45" s="483"/>
      <c r="D45" s="484">
        <f>E45+F45</f>
        <v>0</v>
      </c>
      <c r="E45" s="485">
        <f>E47+E51</f>
        <v>0</v>
      </c>
      <c r="F45" s="485">
        <f>F47+F51</f>
        <v>0</v>
      </c>
    </row>
    <row r="46" spans="1:6" s="487" customFormat="1" ht="13.5">
      <c r="A46" s="474"/>
      <c r="B46" s="481" t="s">
        <v>524</v>
      </c>
      <c r="C46" s="483"/>
      <c r="D46" s="484"/>
      <c r="E46" s="485"/>
      <c r="F46" s="486"/>
    </row>
    <row r="47" spans="1:6" s="487" customFormat="1" ht="27">
      <c r="A47" s="465">
        <v>8141</v>
      </c>
      <c r="B47" s="475" t="s">
        <v>784</v>
      </c>
      <c r="C47" s="483" t="s">
        <v>776</v>
      </c>
      <c r="D47" s="484">
        <f>E47+F47</f>
        <v>0</v>
      </c>
      <c r="E47" s="485">
        <f>E49+E50</f>
        <v>0</v>
      </c>
      <c r="F47" s="485">
        <f>F50</f>
        <v>0</v>
      </c>
    </row>
    <row r="48" spans="1:6" s="487" customFormat="1" ht="14.25" thickBot="1">
      <c r="A48" s="465"/>
      <c r="B48" s="488" t="s">
        <v>524</v>
      </c>
      <c r="C48" s="495"/>
      <c r="D48" s="484"/>
      <c r="E48" s="485"/>
      <c r="F48" s="486"/>
    </row>
    <row r="49" spans="1:9" s="487" customFormat="1" ht="13.5">
      <c r="A49" s="453">
        <v>8142</v>
      </c>
      <c r="B49" s="496" t="s">
        <v>785</v>
      </c>
      <c r="C49" s="497"/>
      <c r="D49" s="498"/>
      <c r="E49" s="499"/>
      <c r="F49" s="500" t="s">
        <v>768</v>
      </c>
    </row>
    <row r="50" spans="1:9" s="487" customFormat="1" ht="14.25" thickBot="1">
      <c r="A50" s="489">
        <v>8143</v>
      </c>
      <c r="B50" s="490" t="s">
        <v>786</v>
      </c>
      <c r="C50" s="501"/>
      <c r="D50" s="492"/>
      <c r="E50" s="502"/>
      <c r="F50" s="494"/>
    </row>
    <row r="51" spans="1:9" s="487" customFormat="1" ht="27">
      <c r="A51" s="453">
        <v>8150</v>
      </c>
      <c r="B51" s="503" t="s">
        <v>787</v>
      </c>
      <c r="C51" s="504" t="s">
        <v>780</v>
      </c>
      <c r="D51" s="498">
        <f>E51+F51</f>
        <v>0</v>
      </c>
      <c r="E51" s="499">
        <f>E53+E54</f>
        <v>0</v>
      </c>
      <c r="F51" s="499">
        <f>F54</f>
        <v>0</v>
      </c>
    </row>
    <row r="52" spans="1:9" s="487" customFormat="1" ht="13.5">
      <c r="A52" s="465"/>
      <c r="B52" s="488" t="s">
        <v>524</v>
      </c>
      <c r="C52" s="505"/>
      <c r="D52" s="484"/>
      <c r="E52" s="485"/>
      <c r="F52" s="486"/>
    </row>
    <row r="53" spans="1:9" s="487" customFormat="1" ht="13.5">
      <c r="A53" s="465">
        <v>8151</v>
      </c>
      <c r="B53" s="488" t="s">
        <v>781</v>
      </c>
      <c r="C53" s="505"/>
      <c r="D53" s="484"/>
      <c r="E53" s="485"/>
      <c r="F53" s="506" t="s">
        <v>14</v>
      </c>
    </row>
    <row r="54" spans="1:9" s="487" customFormat="1" ht="14.25" thickBot="1">
      <c r="A54" s="507">
        <v>8152</v>
      </c>
      <c r="B54" s="508" t="s">
        <v>788</v>
      </c>
      <c r="C54" s="509"/>
      <c r="D54" s="510"/>
      <c r="E54" s="511"/>
      <c r="F54" s="512"/>
    </row>
    <row r="55" spans="1:9" s="487" customFormat="1" ht="41.25" thickBot="1">
      <c r="A55" s="513">
        <v>8160</v>
      </c>
      <c r="B55" s="514" t="s">
        <v>789</v>
      </c>
      <c r="C55" s="515"/>
      <c r="D55" s="516">
        <f>E55+F55</f>
        <v>0</v>
      </c>
      <c r="E55" s="517">
        <f>E62+E66+E77+E78</f>
        <v>0</v>
      </c>
      <c r="F55" s="518">
        <f>F57+F62+F66+F77+F78</f>
        <v>0</v>
      </c>
    </row>
    <row r="56" spans="1:9" s="487" customFormat="1" ht="14.25" thickBot="1">
      <c r="A56" s="519"/>
      <c r="B56" s="520" t="s">
        <v>7</v>
      </c>
      <c r="C56" s="521"/>
      <c r="D56" s="522"/>
      <c r="E56" s="523"/>
      <c r="F56" s="524"/>
    </row>
    <row r="57" spans="1:9" s="458" customFormat="1" ht="41.25" thickBot="1">
      <c r="A57" s="513">
        <v>8161</v>
      </c>
      <c r="B57" s="525" t="s">
        <v>790</v>
      </c>
      <c r="C57" s="515"/>
      <c r="D57" s="526">
        <f>F57</f>
        <v>0</v>
      </c>
      <c r="E57" s="527" t="s">
        <v>768</v>
      </c>
      <c r="F57" s="528">
        <f>F59+F60+F61</f>
        <v>0</v>
      </c>
    </row>
    <row r="58" spans="1:9" s="458" customFormat="1" ht="14.25">
      <c r="A58" s="459"/>
      <c r="B58" s="529" t="s">
        <v>524</v>
      </c>
      <c r="C58" s="530"/>
      <c r="D58" s="531"/>
      <c r="E58" s="532"/>
      <c r="F58" s="533"/>
    </row>
    <row r="59" spans="1:9" ht="54.75" thickBot="1">
      <c r="A59" s="465">
        <v>8162</v>
      </c>
      <c r="B59" s="488" t="s">
        <v>791</v>
      </c>
      <c r="C59" s="505" t="s">
        <v>792</v>
      </c>
      <c r="D59" s="471">
        <f>F59</f>
        <v>0</v>
      </c>
      <c r="E59" s="534" t="s">
        <v>768</v>
      </c>
      <c r="F59" s="473"/>
    </row>
    <row r="60" spans="1:9" s="458" customFormat="1" ht="122.25" thickBot="1">
      <c r="A60" s="535">
        <v>8163</v>
      </c>
      <c r="B60" s="536" t="s">
        <v>793</v>
      </c>
      <c r="C60" s="505" t="s">
        <v>792</v>
      </c>
      <c r="D60" s="471">
        <f>F60</f>
        <v>0</v>
      </c>
      <c r="E60" s="527" t="s">
        <v>768</v>
      </c>
      <c r="F60" s="528"/>
    </row>
    <row r="61" spans="1:9" ht="27.75" thickBot="1">
      <c r="A61" s="507">
        <v>8164</v>
      </c>
      <c r="B61" s="508" t="s">
        <v>794</v>
      </c>
      <c r="C61" s="509" t="s">
        <v>795</v>
      </c>
      <c r="D61" s="471">
        <f>F61</f>
        <v>0</v>
      </c>
      <c r="E61" s="537" t="s">
        <v>768</v>
      </c>
      <c r="F61" s="538"/>
    </row>
    <row r="62" spans="1:9" s="458" customFormat="1" ht="27.75" thickBot="1">
      <c r="A62" s="513">
        <v>8170</v>
      </c>
      <c r="B62" s="525" t="s">
        <v>796</v>
      </c>
      <c r="C62" s="515"/>
      <c r="D62" s="539">
        <f>E62+F62</f>
        <v>0</v>
      </c>
      <c r="E62" s="527">
        <f>E64+E65</f>
        <v>0</v>
      </c>
      <c r="F62" s="527">
        <f>F64+F65</f>
        <v>0</v>
      </c>
      <c r="I62" s="458" t="s">
        <v>763</v>
      </c>
    </row>
    <row r="63" spans="1:9" s="458" customFormat="1" ht="14.25">
      <c r="A63" s="459"/>
      <c r="B63" s="529" t="s">
        <v>524</v>
      </c>
      <c r="C63" s="530"/>
      <c r="D63" s="540"/>
      <c r="E63" s="532"/>
      <c r="F63" s="541"/>
    </row>
    <row r="64" spans="1:9" ht="40.5">
      <c r="A64" s="465">
        <v>8171</v>
      </c>
      <c r="B64" s="488" t="s">
        <v>797</v>
      </c>
      <c r="C64" s="505" t="s">
        <v>798</v>
      </c>
      <c r="D64" s="471">
        <f>E64+F64</f>
        <v>0</v>
      </c>
      <c r="E64" s="534"/>
      <c r="F64" s="473"/>
    </row>
    <row r="65" spans="1:10" ht="14.25" thickBot="1">
      <c r="A65" s="465">
        <v>8172</v>
      </c>
      <c r="B65" s="482" t="s">
        <v>799</v>
      </c>
      <c r="C65" s="505" t="s">
        <v>800</v>
      </c>
      <c r="D65" s="471">
        <f>E65+F65</f>
        <v>0</v>
      </c>
      <c r="E65" s="534"/>
      <c r="F65" s="473"/>
    </row>
    <row r="66" spans="1:10" s="458" customFormat="1" ht="41.25" thickBot="1">
      <c r="A66" s="513">
        <v>8190</v>
      </c>
      <c r="B66" s="542" t="s">
        <v>801</v>
      </c>
      <c r="C66" s="543"/>
      <c r="D66" s="544">
        <f>E66+F66</f>
        <v>0</v>
      </c>
      <c r="E66" s="545">
        <f>E68-E71</f>
        <v>0</v>
      </c>
      <c r="F66" s="546">
        <f>F72</f>
        <v>0</v>
      </c>
    </row>
    <row r="67" spans="1:10" s="458" customFormat="1" ht="14.25">
      <c r="A67" s="519"/>
      <c r="B67" s="481" t="s">
        <v>396</v>
      </c>
      <c r="C67" s="80"/>
      <c r="D67" s="547"/>
      <c r="E67" s="548"/>
      <c r="F67" s="549"/>
    </row>
    <row r="68" spans="1:10" ht="40.5">
      <c r="A68" s="550">
        <v>8191</v>
      </c>
      <c r="B68" s="529" t="s">
        <v>802</v>
      </c>
      <c r="C68" s="551">
        <v>9320</v>
      </c>
      <c r="D68" s="552">
        <f>E68</f>
        <v>0</v>
      </c>
      <c r="E68" s="553">
        <v>0</v>
      </c>
      <c r="F68" s="554" t="s">
        <v>14</v>
      </c>
    </row>
    <row r="69" spans="1:10" ht="13.5">
      <c r="A69" s="474"/>
      <c r="B69" s="481" t="s">
        <v>197</v>
      </c>
      <c r="C69" s="555"/>
      <c r="D69" s="556"/>
      <c r="E69" s="557"/>
      <c r="F69" s="264"/>
    </row>
    <row r="70" spans="1:10" ht="67.5">
      <c r="A70" s="474">
        <v>8192</v>
      </c>
      <c r="B70" s="488" t="s">
        <v>803</v>
      </c>
      <c r="C70" s="555"/>
      <c r="D70" s="468">
        <f>E70</f>
        <v>0</v>
      </c>
      <c r="E70" s="558">
        <v>0</v>
      </c>
      <c r="F70" s="559" t="s">
        <v>768</v>
      </c>
    </row>
    <row r="71" spans="1:10" ht="40.5">
      <c r="A71" s="474">
        <v>8193</v>
      </c>
      <c r="B71" s="488" t="s">
        <v>804</v>
      </c>
      <c r="C71" s="555"/>
      <c r="D71" s="468">
        <f>E71</f>
        <v>0</v>
      </c>
      <c r="E71" s="560">
        <f>E68-E70</f>
        <v>0</v>
      </c>
      <c r="F71" s="559" t="s">
        <v>14</v>
      </c>
    </row>
    <row r="72" spans="1:10" ht="40.5">
      <c r="A72" s="474">
        <v>8194</v>
      </c>
      <c r="B72" s="561" t="s">
        <v>805</v>
      </c>
      <c r="C72" s="562">
        <v>9330</v>
      </c>
      <c r="D72" s="563">
        <f>F72</f>
        <v>0</v>
      </c>
      <c r="E72" s="564" t="s">
        <v>768</v>
      </c>
      <c r="F72" s="565">
        <v>0</v>
      </c>
    </row>
    <row r="73" spans="1:10" ht="13.5">
      <c r="A73" s="474"/>
      <c r="B73" s="481" t="s">
        <v>197</v>
      </c>
      <c r="C73" s="562"/>
      <c r="D73" s="566"/>
      <c r="E73" s="564"/>
      <c r="F73" s="567"/>
    </row>
    <row r="74" spans="1:10" ht="54">
      <c r="A74" s="474">
        <v>8195</v>
      </c>
      <c r="B74" s="488" t="s">
        <v>806</v>
      </c>
      <c r="C74" s="562"/>
      <c r="D74" s="563">
        <f>F74</f>
        <v>0</v>
      </c>
      <c r="E74" s="564" t="s">
        <v>768</v>
      </c>
      <c r="F74" s="565">
        <v>0</v>
      </c>
      <c r="G74" s="568"/>
      <c r="H74" s="568"/>
      <c r="J74" s="568"/>
    </row>
    <row r="75" spans="1:10" ht="54">
      <c r="A75" s="569">
        <v>8196</v>
      </c>
      <c r="B75" s="488" t="s">
        <v>807</v>
      </c>
      <c r="C75" s="562"/>
      <c r="D75" s="563">
        <f>F75</f>
        <v>0</v>
      </c>
      <c r="E75" s="560" t="s">
        <v>768</v>
      </c>
      <c r="F75" s="565">
        <v>0</v>
      </c>
    </row>
    <row r="76" spans="1:10" ht="40.5">
      <c r="A76" s="474">
        <v>8197</v>
      </c>
      <c r="B76" s="570" t="s">
        <v>808</v>
      </c>
      <c r="C76" s="571"/>
      <c r="D76" s="572" t="s">
        <v>768</v>
      </c>
      <c r="E76" s="573" t="s">
        <v>768</v>
      </c>
      <c r="F76" s="574" t="s">
        <v>768</v>
      </c>
    </row>
    <row r="77" spans="1:10" ht="54">
      <c r="A77" s="474">
        <v>8198</v>
      </c>
      <c r="B77" s="575" t="s">
        <v>809</v>
      </c>
      <c r="C77" s="576"/>
      <c r="D77" s="572" t="s">
        <v>768</v>
      </c>
      <c r="E77" s="577"/>
      <c r="F77" s="264"/>
    </row>
    <row r="78" spans="1:10" ht="67.5">
      <c r="A78" s="474">
        <v>8199</v>
      </c>
      <c r="B78" s="578" t="s">
        <v>810</v>
      </c>
      <c r="C78" s="576"/>
      <c r="D78" s="566"/>
      <c r="E78" s="577"/>
      <c r="F78" s="264"/>
    </row>
    <row r="79" spans="1:10" ht="40.5">
      <c r="A79" s="474" t="s">
        <v>811</v>
      </c>
      <c r="B79" s="579" t="s">
        <v>812</v>
      </c>
      <c r="C79" s="576"/>
      <c r="D79" s="566">
        <f>F79</f>
        <v>0</v>
      </c>
      <c r="E79" s="573" t="s">
        <v>768</v>
      </c>
      <c r="F79" s="264"/>
    </row>
    <row r="80" spans="1:10" ht="27">
      <c r="A80" s="474">
        <v>8200</v>
      </c>
      <c r="B80" s="466" t="s">
        <v>813</v>
      </c>
      <c r="C80" s="555"/>
      <c r="D80" s="556">
        <f>E80+F80</f>
        <v>0</v>
      </c>
      <c r="E80" s="557">
        <f>E82</f>
        <v>0</v>
      </c>
      <c r="F80" s="557">
        <f>F82</f>
        <v>0</v>
      </c>
    </row>
    <row r="81" spans="1:6" ht="13.5">
      <c r="A81" s="474"/>
      <c r="B81" s="470" t="s">
        <v>7</v>
      </c>
      <c r="C81" s="555"/>
      <c r="D81" s="556"/>
      <c r="E81" s="557"/>
      <c r="F81" s="264"/>
    </row>
    <row r="82" spans="1:6" ht="27">
      <c r="A82" s="474">
        <v>8210</v>
      </c>
      <c r="B82" s="580" t="s">
        <v>814</v>
      </c>
      <c r="C82" s="555"/>
      <c r="D82" s="556">
        <f>E82+F82</f>
        <v>0</v>
      </c>
      <c r="E82" s="577">
        <f>E88</f>
        <v>0</v>
      </c>
      <c r="F82" s="264">
        <f>F84+F88</f>
        <v>0</v>
      </c>
    </row>
    <row r="83" spans="1:6" ht="13.5">
      <c r="A83" s="465"/>
      <c r="B83" s="488" t="s">
        <v>7</v>
      </c>
      <c r="C83" s="555"/>
      <c r="D83" s="556"/>
      <c r="E83" s="577"/>
      <c r="F83" s="264"/>
    </row>
    <row r="84" spans="1:6" ht="40.5">
      <c r="A84" s="474">
        <v>8211</v>
      </c>
      <c r="B84" s="479" t="s">
        <v>815</v>
      </c>
      <c r="C84" s="555"/>
      <c r="D84" s="556">
        <f>F84</f>
        <v>0</v>
      </c>
      <c r="E84" s="564" t="s">
        <v>768</v>
      </c>
      <c r="F84" s="264">
        <f>F86+F87</f>
        <v>0</v>
      </c>
    </row>
    <row r="85" spans="1:6" ht="13.5">
      <c r="A85" s="474"/>
      <c r="B85" s="481" t="s">
        <v>197</v>
      </c>
      <c r="C85" s="555"/>
      <c r="D85" s="556"/>
      <c r="E85" s="564"/>
      <c r="F85" s="264"/>
    </row>
    <row r="86" spans="1:6" ht="15" customHeight="1">
      <c r="A86" s="474">
        <v>8212</v>
      </c>
      <c r="B86" s="482" t="s">
        <v>769</v>
      </c>
      <c r="C86" s="505" t="s">
        <v>816</v>
      </c>
      <c r="D86" s="556">
        <f>F86</f>
        <v>0</v>
      </c>
      <c r="E86" s="564" t="s">
        <v>768</v>
      </c>
      <c r="F86" s="264"/>
    </row>
    <row r="87" spans="1:6" ht="15" customHeight="1">
      <c r="A87" s="474">
        <v>8213</v>
      </c>
      <c r="B87" s="482" t="s">
        <v>771</v>
      </c>
      <c r="C87" s="505" t="s">
        <v>817</v>
      </c>
      <c r="D87" s="556">
        <f>F87</f>
        <v>0</v>
      </c>
      <c r="E87" s="564" t="s">
        <v>768</v>
      </c>
      <c r="F87" s="264"/>
    </row>
    <row r="88" spans="1:6" s="582" customFormat="1" ht="40.5">
      <c r="A88" s="474">
        <v>8220</v>
      </c>
      <c r="B88" s="479" t="s">
        <v>818</v>
      </c>
      <c r="C88" s="555"/>
      <c r="D88" s="556">
        <f>E88+F88</f>
        <v>0</v>
      </c>
      <c r="E88" s="581">
        <f>E94</f>
        <v>0</v>
      </c>
      <c r="F88" s="264">
        <f>F92+F94</f>
        <v>0</v>
      </c>
    </row>
    <row r="89" spans="1:6" s="582" customFormat="1" ht="13.5">
      <c r="A89" s="474"/>
      <c r="B89" s="481" t="s">
        <v>7</v>
      </c>
      <c r="C89" s="555"/>
      <c r="D89" s="556"/>
      <c r="E89" s="581"/>
      <c r="F89" s="264"/>
    </row>
    <row r="90" spans="1:6" s="582" customFormat="1" ht="13.5">
      <c r="A90" s="474">
        <v>8221</v>
      </c>
      <c r="B90" s="479" t="s">
        <v>819</v>
      </c>
      <c r="C90" s="555"/>
      <c r="D90" s="556">
        <f>F90</f>
        <v>0</v>
      </c>
      <c r="E90" s="564" t="s">
        <v>768</v>
      </c>
      <c r="F90" s="264">
        <f>F92+F93</f>
        <v>0</v>
      </c>
    </row>
    <row r="91" spans="1:6" s="582" customFormat="1" ht="15.75" customHeight="1">
      <c r="A91" s="474"/>
      <c r="B91" s="481" t="s">
        <v>524</v>
      </c>
      <c r="C91" s="555"/>
      <c r="D91" s="556"/>
      <c r="E91" s="564"/>
      <c r="F91" s="264"/>
    </row>
    <row r="92" spans="1:6" s="582" customFormat="1" ht="13.5">
      <c r="A92" s="465">
        <v>8222</v>
      </c>
      <c r="B92" s="488" t="s">
        <v>820</v>
      </c>
      <c r="C92" s="505" t="s">
        <v>821</v>
      </c>
      <c r="D92" s="556">
        <f>F92</f>
        <v>0</v>
      </c>
      <c r="E92" s="564" t="s">
        <v>768</v>
      </c>
      <c r="F92" s="264"/>
    </row>
    <row r="93" spans="1:6" s="582" customFormat="1" ht="27">
      <c r="A93" s="465">
        <v>8230</v>
      </c>
      <c r="B93" s="488" t="s">
        <v>822</v>
      </c>
      <c r="C93" s="505" t="s">
        <v>823</v>
      </c>
      <c r="D93" s="556">
        <f>F93</f>
        <v>0</v>
      </c>
      <c r="E93" s="564" t="s">
        <v>768</v>
      </c>
      <c r="F93" s="264"/>
    </row>
    <row r="94" spans="1:6" s="582" customFormat="1" ht="27">
      <c r="A94" s="465">
        <v>8240</v>
      </c>
      <c r="B94" s="479" t="s">
        <v>824</v>
      </c>
      <c r="C94" s="555"/>
      <c r="D94" s="556">
        <f>E94+F94</f>
        <v>0</v>
      </c>
      <c r="E94" s="581">
        <f>E96+E97</f>
        <v>0</v>
      </c>
      <c r="F94" s="581">
        <f>F96+F97</f>
        <v>0</v>
      </c>
    </row>
    <row r="95" spans="1:6" s="582" customFormat="1" ht="13.5">
      <c r="A95" s="474"/>
      <c r="B95" s="481" t="s">
        <v>524</v>
      </c>
      <c r="C95" s="555"/>
      <c r="D95" s="556"/>
      <c r="E95" s="581"/>
      <c r="F95" s="264"/>
    </row>
    <row r="96" spans="1:6" s="582" customFormat="1" ht="15.75" customHeight="1">
      <c r="A96" s="465">
        <v>8241</v>
      </c>
      <c r="B96" s="488" t="s">
        <v>825</v>
      </c>
      <c r="C96" s="505" t="s">
        <v>821</v>
      </c>
      <c r="D96" s="556">
        <f>E96+F96</f>
        <v>0</v>
      </c>
      <c r="E96" s="557"/>
      <c r="F96" s="264"/>
    </row>
    <row r="97" spans="1:6" s="582" customFormat="1" ht="27.75" thickBot="1">
      <c r="A97" s="489">
        <v>8250</v>
      </c>
      <c r="B97" s="490" t="s">
        <v>826</v>
      </c>
      <c r="C97" s="583" t="s">
        <v>823</v>
      </c>
      <c r="D97" s="584">
        <f>E97+F97</f>
        <v>0</v>
      </c>
      <c r="E97" s="585"/>
      <c r="F97" s="586"/>
    </row>
    <row r="98" spans="1:6">
      <c r="B98" s="587"/>
    </row>
    <row r="99" spans="1:6">
      <c r="B99" s="587"/>
    </row>
    <row r="100" spans="1:6">
      <c r="B100" s="587"/>
    </row>
    <row r="101" spans="1:6">
      <c r="B101" s="587"/>
    </row>
    <row r="102" spans="1:6">
      <c r="B102" s="587"/>
    </row>
    <row r="103" spans="1:6">
      <c r="B103" s="587"/>
    </row>
    <row r="104" spans="1:6">
      <c r="B104" s="587"/>
    </row>
    <row r="105" spans="1:6">
      <c r="B105" s="587"/>
    </row>
    <row r="106" spans="1:6">
      <c r="B106" s="587"/>
    </row>
    <row r="107" spans="1:6">
      <c r="B107" s="587"/>
    </row>
    <row r="108" spans="1:6">
      <c r="B108" s="587"/>
    </row>
    <row r="109" spans="1:6">
      <c r="B109" s="587"/>
    </row>
    <row r="110" spans="1:6">
      <c r="B110" s="587"/>
    </row>
    <row r="111" spans="1:6">
      <c r="B111" s="587"/>
    </row>
    <row r="112" spans="1:6">
      <c r="B112" s="587"/>
    </row>
    <row r="113" spans="2:2">
      <c r="B113" s="587"/>
    </row>
    <row r="114" spans="2:2">
      <c r="B114" s="587"/>
    </row>
    <row r="115" spans="2:2">
      <c r="B115" s="587"/>
    </row>
    <row r="116" spans="2:2">
      <c r="B116" s="587"/>
    </row>
    <row r="117" spans="2:2">
      <c r="B117" s="587"/>
    </row>
    <row r="118" spans="2:2">
      <c r="B118" s="587"/>
    </row>
    <row r="119" spans="2:2">
      <c r="B119" s="587"/>
    </row>
    <row r="120" spans="2:2">
      <c r="B120" s="587"/>
    </row>
    <row r="121" spans="2:2">
      <c r="B121" s="587"/>
    </row>
    <row r="122" spans="2:2">
      <c r="B122" s="587"/>
    </row>
    <row r="123" spans="2:2">
      <c r="B123" s="587"/>
    </row>
    <row r="124" spans="2:2">
      <c r="B124" s="587"/>
    </row>
    <row r="125" spans="2:2">
      <c r="B125" s="587"/>
    </row>
    <row r="126" spans="2:2">
      <c r="B126" s="587"/>
    </row>
    <row r="127" spans="2:2">
      <c r="B127" s="587"/>
    </row>
    <row r="128" spans="2:2">
      <c r="B128" s="587"/>
    </row>
    <row r="129" spans="2:2">
      <c r="B129" s="587"/>
    </row>
    <row r="130" spans="2:2">
      <c r="B130" s="587"/>
    </row>
    <row r="131" spans="2:2">
      <c r="B131" s="587"/>
    </row>
    <row r="132" spans="2:2">
      <c r="B132" s="587"/>
    </row>
    <row r="133" spans="2:2">
      <c r="B133" s="587"/>
    </row>
    <row r="134" spans="2:2">
      <c r="B134" s="587"/>
    </row>
    <row r="135" spans="2:2">
      <c r="B135" s="587"/>
    </row>
    <row r="136" spans="2:2">
      <c r="B136" s="587"/>
    </row>
    <row r="137" spans="2:2">
      <c r="B137" s="587"/>
    </row>
    <row r="138" spans="2:2">
      <c r="B138" s="587"/>
    </row>
    <row r="139" spans="2:2">
      <c r="B139" s="587"/>
    </row>
    <row r="140" spans="2:2">
      <c r="B140" s="587"/>
    </row>
    <row r="141" spans="2:2">
      <c r="B141" s="587"/>
    </row>
    <row r="142" spans="2:2">
      <c r="B142" s="587"/>
    </row>
    <row r="143" spans="2:2">
      <c r="B143" s="587"/>
    </row>
    <row r="144" spans="2:2">
      <c r="B144" s="587"/>
    </row>
    <row r="145" spans="2:2">
      <c r="B145" s="587"/>
    </row>
    <row r="146" spans="2:2">
      <c r="B146" s="587"/>
    </row>
    <row r="147" spans="2:2">
      <c r="B147" s="587"/>
    </row>
    <row r="148" spans="2:2">
      <c r="B148" s="587"/>
    </row>
    <row r="149" spans="2:2">
      <c r="B149" s="587"/>
    </row>
    <row r="150" spans="2:2">
      <c r="B150" s="587"/>
    </row>
    <row r="151" spans="2:2">
      <c r="B151" s="587"/>
    </row>
    <row r="152" spans="2:2">
      <c r="B152" s="587"/>
    </row>
    <row r="153" spans="2:2">
      <c r="B153" s="587"/>
    </row>
    <row r="154" spans="2:2">
      <c r="B154" s="587"/>
    </row>
    <row r="155" spans="2:2">
      <c r="B155" s="587"/>
    </row>
    <row r="156" spans="2:2">
      <c r="B156" s="587"/>
    </row>
    <row r="157" spans="2:2">
      <c r="B157" s="587"/>
    </row>
    <row r="158" spans="2:2">
      <c r="B158" s="587"/>
    </row>
    <row r="159" spans="2:2">
      <c r="B159" s="587"/>
    </row>
    <row r="160" spans="2:2">
      <c r="B160" s="587"/>
    </row>
    <row r="161" spans="2:2">
      <c r="B161" s="587"/>
    </row>
    <row r="162" spans="2:2">
      <c r="B162" s="587"/>
    </row>
    <row r="163" spans="2:2">
      <c r="B163" s="587"/>
    </row>
    <row r="164" spans="2:2">
      <c r="B164" s="587"/>
    </row>
    <row r="165" spans="2:2">
      <c r="B165" s="587"/>
    </row>
    <row r="166" spans="2:2">
      <c r="B166" s="587"/>
    </row>
    <row r="167" spans="2:2">
      <c r="B167" s="587"/>
    </row>
    <row r="168" spans="2:2">
      <c r="B168" s="587"/>
    </row>
    <row r="169" spans="2:2">
      <c r="B169" s="587"/>
    </row>
    <row r="170" spans="2:2">
      <c r="B170" s="587"/>
    </row>
    <row r="171" spans="2:2">
      <c r="B171" s="587"/>
    </row>
    <row r="172" spans="2:2">
      <c r="B172" s="587"/>
    </row>
    <row r="173" spans="2:2">
      <c r="B173" s="587"/>
    </row>
    <row r="174" spans="2:2">
      <c r="B174" s="587"/>
    </row>
    <row r="175" spans="2:2">
      <c r="B175" s="587"/>
    </row>
    <row r="176" spans="2:2">
      <c r="B176" s="587"/>
    </row>
    <row r="177" spans="2:2">
      <c r="B177" s="587"/>
    </row>
    <row r="178" spans="2:2">
      <c r="B178" s="587"/>
    </row>
    <row r="179" spans="2:2">
      <c r="B179" s="587"/>
    </row>
    <row r="180" spans="2:2">
      <c r="B180" s="587"/>
    </row>
    <row r="181" spans="2:2">
      <c r="B181" s="587"/>
    </row>
    <row r="182" spans="2:2">
      <c r="B182" s="587"/>
    </row>
    <row r="183" spans="2:2">
      <c r="B183" s="587"/>
    </row>
    <row r="184" spans="2:2">
      <c r="B184" s="587"/>
    </row>
    <row r="185" spans="2:2">
      <c r="B185" s="587"/>
    </row>
    <row r="186" spans="2:2">
      <c r="B186" s="587"/>
    </row>
    <row r="187" spans="2:2">
      <c r="B187" s="587"/>
    </row>
    <row r="188" spans="2:2">
      <c r="B188" s="587"/>
    </row>
    <row r="189" spans="2:2">
      <c r="B189" s="587"/>
    </row>
    <row r="190" spans="2:2">
      <c r="B190" s="587"/>
    </row>
    <row r="191" spans="2:2">
      <c r="B191" s="587"/>
    </row>
    <row r="192" spans="2:2">
      <c r="B192" s="587"/>
    </row>
    <row r="193" spans="2:2">
      <c r="B193" s="587"/>
    </row>
    <row r="194" spans="2:2">
      <c r="B194" s="587"/>
    </row>
    <row r="195" spans="2:2">
      <c r="B195" s="587"/>
    </row>
    <row r="196" spans="2:2">
      <c r="B196" s="587"/>
    </row>
    <row r="197" spans="2:2">
      <c r="B197" s="587"/>
    </row>
    <row r="198" spans="2:2">
      <c r="B198" s="587"/>
    </row>
    <row r="199" spans="2:2">
      <c r="B199" s="587"/>
    </row>
    <row r="200" spans="2:2">
      <c r="B200" s="587"/>
    </row>
    <row r="201" spans="2:2">
      <c r="B201" s="587"/>
    </row>
    <row r="202" spans="2:2">
      <c r="B202" s="587"/>
    </row>
    <row r="203" spans="2:2">
      <c r="B203" s="587"/>
    </row>
    <row r="204" spans="2:2">
      <c r="B204" s="587"/>
    </row>
    <row r="205" spans="2:2">
      <c r="B205" s="587"/>
    </row>
    <row r="206" spans="2:2">
      <c r="B206" s="587"/>
    </row>
    <row r="207" spans="2:2">
      <c r="B207" s="587"/>
    </row>
    <row r="208" spans="2:2">
      <c r="B208" s="587"/>
    </row>
    <row r="209" spans="2:2">
      <c r="B209" s="587"/>
    </row>
    <row r="210" spans="2:2">
      <c r="B210" s="587"/>
    </row>
    <row r="211" spans="2:2">
      <c r="B211" s="587"/>
    </row>
    <row r="212" spans="2:2">
      <c r="B212" s="587"/>
    </row>
    <row r="213" spans="2:2">
      <c r="B213" s="587"/>
    </row>
    <row r="214" spans="2:2">
      <c r="B214" s="587"/>
    </row>
    <row r="215" spans="2:2">
      <c r="B215" s="587"/>
    </row>
    <row r="216" spans="2:2">
      <c r="B216" s="587"/>
    </row>
    <row r="217" spans="2:2">
      <c r="B217" s="587"/>
    </row>
    <row r="218" spans="2:2">
      <c r="B218" s="587"/>
    </row>
    <row r="219" spans="2:2">
      <c r="B219" s="587"/>
    </row>
    <row r="220" spans="2:2">
      <c r="B220" s="587"/>
    </row>
    <row r="221" spans="2:2">
      <c r="B221" s="587"/>
    </row>
    <row r="222" spans="2:2">
      <c r="B222" s="587"/>
    </row>
    <row r="223" spans="2:2">
      <c r="B223" s="587"/>
    </row>
    <row r="224" spans="2:2">
      <c r="B224" s="587"/>
    </row>
    <row r="225" spans="2:2">
      <c r="B225" s="587"/>
    </row>
    <row r="226" spans="2:2">
      <c r="B226" s="587"/>
    </row>
    <row r="227" spans="2:2">
      <c r="B227" s="587"/>
    </row>
    <row r="228" spans="2:2">
      <c r="B228" s="587"/>
    </row>
    <row r="229" spans="2:2">
      <c r="B229" s="587"/>
    </row>
    <row r="230" spans="2:2">
      <c r="B230" s="587"/>
    </row>
    <row r="231" spans="2:2">
      <c r="B231" s="587"/>
    </row>
    <row r="232" spans="2:2">
      <c r="B232" s="587"/>
    </row>
    <row r="233" spans="2:2">
      <c r="B233" s="587"/>
    </row>
    <row r="234" spans="2:2">
      <c r="B234" s="587"/>
    </row>
    <row r="235" spans="2:2">
      <c r="B235" s="587"/>
    </row>
    <row r="236" spans="2:2">
      <c r="B236" s="587"/>
    </row>
    <row r="237" spans="2:2">
      <c r="B237" s="587"/>
    </row>
    <row r="238" spans="2:2">
      <c r="B238" s="587"/>
    </row>
    <row r="239" spans="2:2">
      <c r="B239" s="587"/>
    </row>
    <row r="240" spans="2:2">
      <c r="B240" s="587"/>
    </row>
    <row r="241" spans="2:2">
      <c r="B241" s="587"/>
    </row>
    <row r="242" spans="2:2">
      <c r="B242" s="587"/>
    </row>
    <row r="243" spans="2:2">
      <c r="B243" s="587"/>
    </row>
    <row r="244" spans="2:2">
      <c r="B244" s="587"/>
    </row>
    <row r="245" spans="2:2">
      <c r="B245" s="587"/>
    </row>
    <row r="246" spans="2:2">
      <c r="B246" s="587"/>
    </row>
    <row r="247" spans="2:2">
      <c r="B247" s="587"/>
    </row>
    <row r="248" spans="2:2">
      <c r="B248" s="587"/>
    </row>
    <row r="249" spans="2:2">
      <c r="B249" s="587"/>
    </row>
  </sheetData>
  <mergeCells count="12">
    <mergeCell ref="A15:F15"/>
    <mergeCell ref="A17:F17"/>
    <mergeCell ref="A20:A21"/>
    <mergeCell ref="B20:C20"/>
    <mergeCell ref="D20:D21"/>
    <mergeCell ref="E20:F20"/>
    <mergeCell ref="A2:E2"/>
    <mergeCell ref="A4:E4"/>
    <mergeCell ref="A7:A8"/>
    <mergeCell ref="B7:B8"/>
    <mergeCell ref="C7:C8"/>
    <mergeCell ref="D7:E7"/>
  </mergeCells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N797"/>
  <sheetViews>
    <sheetView zoomScale="130" workbookViewId="0">
      <selection activeCell="H400" sqref="H400"/>
    </sheetView>
  </sheetViews>
  <sheetFormatPr defaultRowHeight="15"/>
  <cols>
    <col min="1" max="1" width="4.5703125" style="427" customWidth="1"/>
    <col min="2" max="2" width="3.42578125" style="436" customWidth="1"/>
    <col min="3" max="3" width="2.7109375" style="437" customWidth="1"/>
    <col min="4" max="4" width="3.28515625" style="438" customWidth="1"/>
    <col min="5" max="5" width="40.140625" style="431" customWidth="1"/>
    <col min="6" max="6" width="5" style="431" customWidth="1"/>
    <col min="7" max="7" width="13.42578125" style="432" customWidth="1"/>
    <col min="8" max="8" width="14.28515625" style="339" customWidth="1"/>
    <col min="9" max="9" width="15" style="339" customWidth="1"/>
    <col min="10" max="10" width="15.85546875" style="339" customWidth="1"/>
    <col min="11" max="11" width="15.28515625" style="339" customWidth="1"/>
    <col min="12" max="12" width="17" style="339" customWidth="1"/>
    <col min="13" max="13" width="9.140625" style="339"/>
    <col min="14" max="14" width="13.140625" style="339" bestFit="1" customWidth="1"/>
    <col min="15" max="256" width="9.140625" style="339"/>
    <col min="257" max="257" width="4.5703125" style="339" customWidth="1"/>
    <col min="258" max="258" width="3.42578125" style="339" customWidth="1"/>
    <col min="259" max="259" width="2.7109375" style="339" customWidth="1"/>
    <col min="260" max="260" width="3.28515625" style="339" customWidth="1"/>
    <col min="261" max="261" width="40.140625" style="339" customWidth="1"/>
    <col min="262" max="262" width="5" style="339" customWidth="1"/>
    <col min="263" max="263" width="13.42578125" style="339" customWidth="1"/>
    <col min="264" max="264" width="14.28515625" style="339" customWidth="1"/>
    <col min="265" max="265" width="15" style="339" customWidth="1"/>
    <col min="266" max="266" width="15.85546875" style="339" customWidth="1"/>
    <col min="267" max="267" width="15.28515625" style="339" customWidth="1"/>
    <col min="268" max="268" width="17" style="339" customWidth="1"/>
    <col min="269" max="269" width="9.140625" style="339"/>
    <col min="270" max="270" width="13.140625" style="339" bestFit="1" customWidth="1"/>
    <col min="271" max="512" width="9.140625" style="339"/>
    <col min="513" max="513" width="4.5703125" style="339" customWidth="1"/>
    <col min="514" max="514" width="3.42578125" style="339" customWidth="1"/>
    <col min="515" max="515" width="2.7109375" style="339" customWidth="1"/>
    <col min="516" max="516" width="3.28515625" style="339" customWidth="1"/>
    <col min="517" max="517" width="40.140625" style="339" customWidth="1"/>
    <col min="518" max="518" width="5" style="339" customWidth="1"/>
    <col min="519" max="519" width="13.42578125" style="339" customWidth="1"/>
    <col min="520" max="520" width="14.28515625" style="339" customWidth="1"/>
    <col min="521" max="521" width="15" style="339" customWidth="1"/>
    <col min="522" max="522" width="15.85546875" style="339" customWidth="1"/>
    <col min="523" max="523" width="15.28515625" style="339" customWidth="1"/>
    <col min="524" max="524" width="17" style="339" customWidth="1"/>
    <col min="525" max="525" width="9.140625" style="339"/>
    <col min="526" max="526" width="13.140625" style="339" bestFit="1" customWidth="1"/>
    <col min="527" max="768" width="9.140625" style="339"/>
    <col min="769" max="769" width="4.5703125" style="339" customWidth="1"/>
    <col min="770" max="770" width="3.42578125" style="339" customWidth="1"/>
    <col min="771" max="771" width="2.7109375" style="339" customWidth="1"/>
    <col min="772" max="772" width="3.28515625" style="339" customWidth="1"/>
    <col min="773" max="773" width="40.140625" style="339" customWidth="1"/>
    <col min="774" max="774" width="5" style="339" customWidth="1"/>
    <col min="775" max="775" width="13.42578125" style="339" customWidth="1"/>
    <col min="776" max="776" width="14.28515625" style="339" customWidth="1"/>
    <col min="777" max="777" width="15" style="339" customWidth="1"/>
    <col min="778" max="778" width="15.85546875" style="339" customWidth="1"/>
    <col min="779" max="779" width="15.28515625" style="339" customWidth="1"/>
    <col min="780" max="780" width="17" style="339" customWidth="1"/>
    <col min="781" max="781" width="9.140625" style="339"/>
    <col min="782" max="782" width="13.140625" style="339" bestFit="1" customWidth="1"/>
    <col min="783" max="1024" width="9.140625" style="339"/>
    <col min="1025" max="1025" width="4.5703125" style="339" customWidth="1"/>
    <col min="1026" max="1026" width="3.42578125" style="339" customWidth="1"/>
    <col min="1027" max="1027" width="2.7109375" style="339" customWidth="1"/>
    <col min="1028" max="1028" width="3.28515625" style="339" customWidth="1"/>
    <col min="1029" max="1029" width="40.140625" style="339" customWidth="1"/>
    <col min="1030" max="1030" width="5" style="339" customWidth="1"/>
    <col min="1031" max="1031" width="13.42578125" style="339" customWidth="1"/>
    <col min="1032" max="1032" width="14.28515625" style="339" customWidth="1"/>
    <col min="1033" max="1033" width="15" style="339" customWidth="1"/>
    <col min="1034" max="1034" width="15.85546875" style="339" customWidth="1"/>
    <col min="1035" max="1035" width="15.28515625" style="339" customWidth="1"/>
    <col min="1036" max="1036" width="17" style="339" customWidth="1"/>
    <col min="1037" max="1037" width="9.140625" style="339"/>
    <col min="1038" max="1038" width="13.140625" style="339" bestFit="1" customWidth="1"/>
    <col min="1039" max="1280" width="9.140625" style="339"/>
    <col min="1281" max="1281" width="4.5703125" style="339" customWidth="1"/>
    <col min="1282" max="1282" width="3.42578125" style="339" customWidth="1"/>
    <col min="1283" max="1283" width="2.7109375" style="339" customWidth="1"/>
    <col min="1284" max="1284" width="3.28515625" style="339" customWidth="1"/>
    <col min="1285" max="1285" width="40.140625" style="339" customWidth="1"/>
    <col min="1286" max="1286" width="5" style="339" customWidth="1"/>
    <col min="1287" max="1287" width="13.42578125" style="339" customWidth="1"/>
    <col min="1288" max="1288" width="14.28515625" style="339" customWidth="1"/>
    <col min="1289" max="1289" width="15" style="339" customWidth="1"/>
    <col min="1290" max="1290" width="15.85546875" style="339" customWidth="1"/>
    <col min="1291" max="1291" width="15.28515625" style="339" customWidth="1"/>
    <col min="1292" max="1292" width="17" style="339" customWidth="1"/>
    <col min="1293" max="1293" width="9.140625" style="339"/>
    <col min="1294" max="1294" width="13.140625" style="339" bestFit="1" customWidth="1"/>
    <col min="1295" max="1536" width="9.140625" style="339"/>
    <col min="1537" max="1537" width="4.5703125" style="339" customWidth="1"/>
    <col min="1538" max="1538" width="3.42578125" style="339" customWidth="1"/>
    <col min="1539" max="1539" width="2.7109375" style="339" customWidth="1"/>
    <col min="1540" max="1540" width="3.28515625" style="339" customWidth="1"/>
    <col min="1541" max="1541" width="40.140625" style="339" customWidth="1"/>
    <col min="1542" max="1542" width="5" style="339" customWidth="1"/>
    <col min="1543" max="1543" width="13.42578125" style="339" customWidth="1"/>
    <col min="1544" max="1544" width="14.28515625" style="339" customWidth="1"/>
    <col min="1545" max="1545" width="15" style="339" customWidth="1"/>
    <col min="1546" max="1546" width="15.85546875" style="339" customWidth="1"/>
    <col min="1547" max="1547" width="15.28515625" style="339" customWidth="1"/>
    <col min="1548" max="1548" width="17" style="339" customWidth="1"/>
    <col min="1549" max="1549" width="9.140625" style="339"/>
    <col min="1550" max="1550" width="13.140625" style="339" bestFit="1" customWidth="1"/>
    <col min="1551" max="1792" width="9.140625" style="339"/>
    <col min="1793" max="1793" width="4.5703125" style="339" customWidth="1"/>
    <col min="1794" max="1794" width="3.42578125" style="339" customWidth="1"/>
    <col min="1795" max="1795" width="2.7109375" style="339" customWidth="1"/>
    <col min="1796" max="1796" width="3.28515625" style="339" customWidth="1"/>
    <col min="1797" max="1797" width="40.140625" style="339" customWidth="1"/>
    <col min="1798" max="1798" width="5" style="339" customWidth="1"/>
    <col min="1799" max="1799" width="13.42578125" style="339" customWidth="1"/>
    <col min="1800" max="1800" width="14.28515625" style="339" customWidth="1"/>
    <col min="1801" max="1801" width="15" style="339" customWidth="1"/>
    <col min="1802" max="1802" width="15.85546875" style="339" customWidth="1"/>
    <col min="1803" max="1803" width="15.28515625" style="339" customWidth="1"/>
    <col min="1804" max="1804" width="17" style="339" customWidth="1"/>
    <col min="1805" max="1805" width="9.140625" style="339"/>
    <col min="1806" max="1806" width="13.140625" style="339" bestFit="1" customWidth="1"/>
    <col min="1807" max="2048" width="9.140625" style="339"/>
    <col min="2049" max="2049" width="4.5703125" style="339" customWidth="1"/>
    <col min="2050" max="2050" width="3.42578125" style="339" customWidth="1"/>
    <col min="2051" max="2051" width="2.7109375" style="339" customWidth="1"/>
    <col min="2052" max="2052" width="3.28515625" style="339" customWidth="1"/>
    <col min="2053" max="2053" width="40.140625" style="339" customWidth="1"/>
    <col min="2054" max="2054" width="5" style="339" customWidth="1"/>
    <col min="2055" max="2055" width="13.42578125" style="339" customWidth="1"/>
    <col min="2056" max="2056" width="14.28515625" style="339" customWidth="1"/>
    <col min="2057" max="2057" width="15" style="339" customWidth="1"/>
    <col min="2058" max="2058" width="15.85546875" style="339" customWidth="1"/>
    <col min="2059" max="2059" width="15.28515625" style="339" customWidth="1"/>
    <col min="2060" max="2060" width="17" style="339" customWidth="1"/>
    <col min="2061" max="2061" width="9.140625" style="339"/>
    <col min="2062" max="2062" width="13.140625" style="339" bestFit="1" customWidth="1"/>
    <col min="2063" max="2304" width="9.140625" style="339"/>
    <col min="2305" max="2305" width="4.5703125" style="339" customWidth="1"/>
    <col min="2306" max="2306" width="3.42578125" style="339" customWidth="1"/>
    <col min="2307" max="2307" width="2.7109375" style="339" customWidth="1"/>
    <col min="2308" max="2308" width="3.28515625" style="339" customWidth="1"/>
    <col min="2309" max="2309" width="40.140625" style="339" customWidth="1"/>
    <col min="2310" max="2310" width="5" style="339" customWidth="1"/>
    <col min="2311" max="2311" width="13.42578125" style="339" customWidth="1"/>
    <col min="2312" max="2312" width="14.28515625" style="339" customWidth="1"/>
    <col min="2313" max="2313" width="15" style="339" customWidth="1"/>
    <col min="2314" max="2314" width="15.85546875" style="339" customWidth="1"/>
    <col min="2315" max="2315" width="15.28515625" style="339" customWidth="1"/>
    <col min="2316" max="2316" width="17" style="339" customWidth="1"/>
    <col min="2317" max="2317" width="9.140625" style="339"/>
    <col min="2318" max="2318" width="13.140625" style="339" bestFit="1" customWidth="1"/>
    <col min="2319" max="2560" width="9.140625" style="339"/>
    <col min="2561" max="2561" width="4.5703125" style="339" customWidth="1"/>
    <col min="2562" max="2562" width="3.42578125" style="339" customWidth="1"/>
    <col min="2563" max="2563" width="2.7109375" style="339" customWidth="1"/>
    <col min="2564" max="2564" width="3.28515625" style="339" customWidth="1"/>
    <col min="2565" max="2565" width="40.140625" style="339" customWidth="1"/>
    <col min="2566" max="2566" width="5" style="339" customWidth="1"/>
    <col min="2567" max="2567" width="13.42578125" style="339" customWidth="1"/>
    <col min="2568" max="2568" width="14.28515625" style="339" customWidth="1"/>
    <col min="2569" max="2569" width="15" style="339" customWidth="1"/>
    <col min="2570" max="2570" width="15.85546875" style="339" customWidth="1"/>
    <col min="2571" max="2571" width="15.28515625" style="339" customWidth="1"/>
    <col min="2572" max="2572" width="17" style="339" customWidth="1"/>
    <col min="2573" max="2573" width="9.140625" style="339"/>
    <col min="2574" max="2574" width="13.140625" style="339" bestFit="1" customWidth="1"/>
    <col min="2575" max="2816" width="9.140625" style="339"/>
    <col min="2817" max="2817" width="4.5703125" style="339" customWidth="1"/>
    <col min="2818" max="2818" width="3.42578125" style="339" customWidth="1"/>
    <col min="2819" max="2819" width="2.7109375" style="339" customWidth="1"/>
    <col min="2820" max="2820" width="3.28515625" style="339" customWidth="1"/>
    <col min="2821" max="2821" width="40.140625" style="339" customWidth="1"/>
    <col min="2822" max="2822" width="5" style="339" customWidth="1"/>
    <col min="2823" max="2823" width="13.42578125" style="339" customWidth="1"/>
    <col min="2824" max="2824" width="14.28515625" style="339" customWidth="1"/>
    <col min="2825" max="2825" width="15" style="339" customWidth="1"/>
    <col min="2826" max="2826" width="15.85546875" style="339" customWidth="1"/>
    <col min="2827" max="2827" width="15.28515625" style="339" customWidth="1"/>
    <col min="2828" max="2828" width="17" style="339" customWidth="1"/>
    <col min="2829" max="2829" width="9.140625" style="339"/>
    <col min="2830" max="2830" width="13.140625" style="339" bestFit="1" customWidth="1"/>
    <col min="2831" max="3072" width="9.140625" style="339"/>
    <col min="3073" max="3073" width="4.5703125" style="339" customWidth="1"/>
    <col min="3074" max="3074" width="3.42578125" style="339" customWidth="1"/>
    <col min="3075" max="3075" width="2.7109375" style="339" customWidth="1"/>
    <col min="3076" max="3076" width="3.28515625" style="339" customWidth="1"/>
    <col min="3077" max="3077" width="40.140625" style="339" customWidth="1"/>
    <col min="3078" max="3078" width="5" style="339" customWidth="1"/>
    <col min="3079" max="3079" width="13.42578125" style="339" customWidth="1"/>
    <col min="3080" max="3080" width="14.28515625" style="339" customWidth="1"/>
    <col min="3081" max="3081" width="15" style="339" customWidth="1"/>
    <col min="3082" max="3082" width="15.85546875" style="339" customWidth="1"/>
    <col min="3083" max="3083" width="15.28515625" style="339" customWidth="1"/>
    <col min="3084" max="3084" width="17" style="339" customWidth="1"/>
    <col min="3085" max="3085" width="9.140625" style="339"/>
    <col min="3086" max="3086" width="13.140625" style="339" bestFit="1" customWidth="1"/>
    <col min="3087" max="3328" width="9.140625" style="339"/>
    <col min="3329" max="3329" width="4.5703125" style="339" customWidth="1"/>
    <col min="3330" max="3330" width="3.42578125" style="339" customWidth="1"/>
    <col min="3331" max="3331" width="2.7109375" style="339" customWidth="1"/>
    <col min="3332" max="3332" width="3.28515625" style="339" customWidth="1"/>
    <col min="3333" max="3333" width="40.140625" style="339" customWidth="1"/>
    <col min="3334" max="3334" width="5" style="339" customWidth="1"/>
    <col min="3335" max="3335" width="13.42578125" style="339" customWidth="1"/>
    <col min="3336" max="3336" width="14.28515625" style="339" customWidth="1"/>
    <col min="3337" max="3337" width="15" style="339" customWidth="1"/>
    <col min="3338" max="3338" width="15.85546875" style="339" customWidth="1"/>
    <col min="3339" max="3339" width="15.28515625" style="339" customWidth="1"/>
    <col min="3340" max="3340" width="17" style="339" customWidth="1"/>
    <col min="3341" max="3341" width="9.140625" style="339"/>
    <col min="3342" max="3342" width="13.140625" style="339" bestFit="1" customWidth="1"/>
    <col min="3343" max="3584" width="9.140625" style="339"/>
    <col min="3585" max="3585" width="4.5703125" style="339" customWidth="1"/>
    <col min="3586" max="3586" width="3.42578125" style="339" customWidth="1"/>
    <col min="3587" max="3587" width="2.7109375" style="339" customWidth="1"/>
    <col min="3588" max="3588" width="3.28515625" style="339" customWidth="1"/>
    <col min="3589" max="3589" width="40.140625" style="339" customWidth="1"/>
    <col min="3590" max="3590" width="5" style="339" customWidth="1"/>
    <col min="3591" max="3591" width="13.42578125" style="339" customWidth="1"/>
    <col min="3592" max="3592" width="14.28515625" style="339" customWidth="1"/>
    <col min="3593" max="3593" width="15" style="339" customWidth="1"/>
    <col min="3594" max="3594" width="15.85546875" style="339" customWidth="1"/>
    <col min="3595" max="3595" width="15.28515625" style="339" customWidth="1"/>
    <col min="3596" max="3596" width="17" style="339" customWidth="1"/>
    <col min="3597" max="3597" width="9.140625" style="339"/>
    <col min="3598" max="3598" width="13.140625" style="339" bestFit="1" customWidth="1"/>
    <col min="3599" max="3840" width="9.140625" style="339"/>
    <col min="3841" max="3841" width="4.5703125" style="339" customWidth="1"/>
    <col min="3842" max="3842" width="3.42578125" style="339" customWidth="1"/>
    <col min="3843" max="3843" width="2.7109375" style="339" customWidth="1"/>
    <col min="3844" max="3844" width="3.28515625" style="339" customWidth="1"/>
    <col min="3845" max="3845" width="40.140625" style="339" customWidth="1"/>
    <col min="3846" max="3846" width="5" style="339" customWidth="1"/>
    <col min="3847" max="3847" width="13.42578125" style="339" customWidth="1"/>
    <col min="3848" max="3848" width="14.28515625" style="339" customWidth="1"/>
    <col min="3849" max="3849" width="15" style="339" customWidth="1"/>
    <col min="3850" max="3850" width="15.85546875" style="339" customWidth="1"/>
    <col min="3851" max="3851" width="15.28515625" style="339" customWidth="1"/>
    <col min="3852" max="3852" width="17" style="339" customWidth="1"/>
    <col min="3853" max="3853" width="9.140625" style="339"/>
    <col min="3854" max="3854" width="13.140625" style="339" bestFit="1" customWidth="1"/>
    <col min="3855" max="4096" width="9.140625" style="339"/>
    <col min="4097" max="4097" width="4.5703125" style="339" customWidth="1"/>
    <col min="4098" max="4098" width="3.42578125" style="339" customWidth="1"/>
    <col min="4099" max="4099" width="2.7109375" style="339" customWidth="1"/>
    <col min="4100" max="4100" width="3.28515625" style="339" customWidth="1"/>
    <col min="4101" max="4101" width="40.140625" style="339" customWidth="1"/>
    <col min="4102" max="4102" width="5" style="339" customWidth="1"/>
    <col min="4103" max="4103" width="13.42578125" style="339" customWidth="1"/>
    <col min="4104" max="4104" width="14.28515625" style="339" customWidth="1"/>
    <col min="4105" max="4105" width="15" style="339" customWidth="1"/>
    <col min="4106" max="4106" width="15.85546875" style="339" customWidth="1"/>
    <col min="4107" max="4107" width="15.28515625" style="339" customWidth="1"/>
    <col min="4108" max="4108" width="17" style="339" customWidth="1"/>
    <col min="4109" max="4109" width="9.140625" style="339"/>
    <col min="4110" max="4110" width="13.140625" style="339" bestFit="1" customWidth="1"/>
    <col min="4111" max="4352" width="9.140625" style="339"/>
    <col min="4353" max="4353" width="4.5703125" style="339" customWidth="1"/>
    <col min="4354" max="4354" width="3.42578125" style="339" customWidth="1"/>
    <col min="4355" max="4355" width="2.7109375" style="339" customWidth="1"/>
    <col min="4356" max="4356" width="3.28515625" style="339" customWidth="1"/>
    <col min="4357" max="4357" width="40.140625" style="339" customWidth="1"/>
    <col min="4358" max="4358" width="5" style="339" customWidth="1"/>
    <col min="4359" max="4359" width="13.42578125" style="339" customWidth="1"/>
    <col min="4360" max="4360" width="14.28515625" style="339" customWidth="1"/>
    <col min="4361" max="4361" width="15" style="339" customWidth="1"/>
    <col min="4362" max="4362" width="15.85546875" style="339" customWidth="1"/>
    <col min="4363" max="4363" width="15.28515625" style="339" customWidth="1"/>
    <col min="4364" max="4364" width="17" style="339" customWidth="1"/>
    <col min="4365" max="4365" width="9.140625" style="339"/>
    <col min="4366" max="4366" width="13.140625" style="339" bestFit="1" customWidth="1"/>
    <col min="4367" max="4608" width="9.140625" style="339"/>
    <col min="4609" max="4609" width="4.5703125" style="339" customWidth="1"/>
    <col min="4610" max="4610" width="3.42578125" style="339" customWidth="1"/>
    <col min="4611" max="4611" width="2.7109375" style="339" customWidth="1"/>
    <col min="4612" max="4612" width="3.28515625" style="339" customWidth="1"/>
    <col min="4613" max="4613" width="40.140625" style="339" customWidth="1"/>
    <col min="4614" max="4614" width="5" style="339" customWidth="1"/>
    <col min="4615" max="4615" width="13.42578125" style="339" customWidth="1"/>
    <col min="4616" max="4616" width="14.28515625" style="339" customWidth="1"/>
    <col min="4617" max="4617" width="15" style="339" customWidth="1"/>
    <col min="4618" max="4618" width="15.85546875" style="339" customWidth="1"/>
    <col min="4619" max="4619" width="15.28515625" style="339" customWidth="1"/>
    <col min="4620" max="4620" width="17" style="339" customWidth="1"/>
    <col min="4621" max="4621" width="9.140625" style="339"/>
    <col min="4622" max="4622" width="13.140625" style="339" bestFit="1" customWidth="1"/>
    <col min="4623" max="4864" width="9.140625" style="339"/>
    <col min="4865" max="4865" width="4.5703125" style="339" customWidth="1"/>
    <col min="4866" max="4866" width="3.42578125" style="339" customWidth="1"/>
    <col min="4867" max="4867" width="2.7109375" style="339" customWidth="1"/>
    <col min="4868" max="4868" width="3.28515625" style="339" customWidth="1"/>
    <col min="4869" max="4869" width="40.140625" style="339" customWidth="1"/>
    <col min="4870" max="4870" width="5" style="339" customWidth="1"/>
    <col min="4871" max="4871" width="13.42578125" style="339" customWidth="1"/>
    <col min="4872" max="4872" width="14.28515625" style="339" customWidth="1"/>
    <col min="4873" max="4873" width="15" style="339" customWidth="1"/>
    <col min="4874" max="4874" width="15.85546875" style="339" customWidth="1"/>
    <col min="4875" max="4875" width="15.28515625" style="339" customWidth="1"/>
    <col min="4876" max="4876" width="17" style="339" customWidth="1"/>
    <col min="4877" max="4877" width="9.140625" style="339"/>
    <col min="4878" max="4878" width="13.140625" style="339" bestFit="1" customWidth="1"/>
    <col min="4879" max="5120" width="9.140625" style="339"/>
    <col min="5121" max="5121" width="4.5703125" style="339" customWidth="1"/>
    <col min="5122" max="5122" width="3.42578125" style="339" customWidth="1"/>
    <col min="5123" max="5123" width="2.7109375" style="339" customWidth="1"/>
    <col min="5124" max="5124" width="3.28515625" style="339" customWidth="1"/>
    <col min="5125" max="5125" width="40.140625" style="339" customWidth="1"/>
    <col min="5126" max="5126" width="5" style="339" customWidth="1"/>
    <col min="5127" max="5127" width="13.42578125" style="339" customWidth="1"/>
    <col min="5128" max="5128" width="14.28515625" style="339" customWidth="1"/>
    <col min="5129" max="5129" width="15" style="339" customWidth="1"/>
    <col min="5130" max="5130" width="15.85546875" style="339" customWidth="1"/>
    <col min="5131" max="5131" width="15.28515625" style="339" customWidth="1"/>
    <col min="5132" max="5132" width="17" style="339" customWidth="1"/>
    <col min="5133" max="5133" width="9.140625" style="339"/>
    <col min="5134" max="5134" width="13.140625" style="339" bestFit="1" customWidth="1"/>
    <col min="5135" max="5376" width="9.140625" style="339"/>
    <col min="5377" max="5377" width="4.5703125" style="339" customWidth="1"/>
    <col min="5378" max="5378" width="3.42578125" style="339" customWidth="1"/>
    <col min="5379" max="5379" width="2.7109375" style="339" customWidth="1"/>
    <col min="5380" max="5380" width="3.28515625" style="339" customWidth="1"/>
    <col min="5381" max="5381" width="40.140625" style="339" customWidth="1"/>
    <col min="5382" max="5382" width="5" style="339" customWidth="1"/>
    <col min="5383" max="5383" width="13.42578125" style="339" customWidth="1"/>
    <col min="5384" max="5384" width="14.28515625" style="339" customWidth="1"/>
    <col min="5385" max="5385" width="15" style="339" customWidth="1"/>
    <col min="5386" max="5386" width="15.85546875" style="339" customWidth="1"/>
    <col min="5387" max="5387" width="15.28515625" style="339" customWidth="1"/>
    <col min="5388" max="5388" width="17" style="339" customWidth="1"/>
    <col min="5389" max="5389" width="9.140625" style="339"/>
    <col min="5390" max="5390" width="13.140625" style="339" bestFit="1" customWidth="1"/>
    <col min="5391" max="5632" width="9.140625" style="339"/>
    <col min="5633" max="5633" width="4.5703125" style="339" customWidth="1"/>
    <col min="5634" max="5634" width="3.42578125" style="339" customWidth="1"/>
    <col min="5635" max="5635" width="2.7109375" style="339" customWidth="1"/>
    <col min="5636" max="5636" width="3.28515625" style="339" customWidth="1"/>
    <col min="5637" max="5637" width="40.140625" style="339" customWidth="1"/>
    <col min="5638" max="5638" width="5" style="339" customWidth="1"/>
    <col min="5639" max="5639" width="13.42578125" style="339" customWidth="1"/>
    <col min="5640" max="5640" width="14.28515625" style="339" customWidth="1"/>
    <col min="5641" max="5641" width="15" style="339" customWidth="1"/>
    <col min="5642" max="5642" width="15.85546875" style="339" customWidth="1"/>
    <col min="5643" max="5643" width="15.28515625" style="339" customWidth="1"/>
    <col min="5644" max="5644" width="17" style="339" customWidth="1"/>
    <col min="5645" max="5645" width="9.140625" style="339"/>
    <col min="5646" max="5646" width="13.140625" style="339" bestFit="1" customWidth="1"/>
    <col min="5647" max="5888" width="9.140625" style="339"/>
    <col min="5889" max="5889" width="4.5703125" style="339" customWidth="1"/>
    <col min="5890" max="5890" width="3.42578125" style="339" customWidth="1"/>
    <col min="5891" max="5891" width="2.7109375" style="339" customWidth="1"/>
    <col min="5892" max="5892" width="3.28515625" style="339" customWidth="1"/>
    <col min="5893" max="5893" width="40.140625" style="339" customWidth="1"/>
    <col min="5894" max="5894" width="5" style="339" customWidth="1"/>
    <col min="5895" max="5895" width="13.42578125" style="339" customWidth="1"/>
    <col min="5896" max="5896" width="14.28515625" style="339" customWidth="1"/>
    <col min="5897" max="5897" width="15" style="339" customWidth="1"/>
    <col min="5898" max="5898" width="15.85546875" style="339" customWidth="1"/>
    <col min="5899" max="5899" width="15.28515625" style="339" customWidth="1"/>
    <col min="5900" max="5900" width="17" style="339" customWidth="1"/>
    <col min="5901" max="5901" width="9.140625" style="339"/>
    <col min="5902" max="5902" width="13.140625" style="339" bestFit="1" customWidth="1"/>
    <col min="5903" max="6144" width="9.140625" style="339"/>
    <col min="6145" max="6145" width="4.5703125" style="339" customWidth="1"/>
    <col min="6146" max="6146" width="3.42578125" style="339" customWidth="1"/>
    <col min="6147" max="6147" width="2.7109375" style="339" customWidth="1"/>
    <col min="6148" max="6148" width="3.28515625" style="339" customWidth="1"/>
    <col min="6149" max="6149" width="40.140625" style="339" customWidth="1"/>
    <col min="6150" max="6150" width="5" style="339" customWidth="1"/>
    <col min="6151" max="6151" width="13.42578125" style="339" customWidth="1"/>
    <col min="6152" max="6152" width="14.28515625" style="339" customWidth="1"/>
    <col min="6153" max="6153" width="15" style="339" customWidth="1"/>
    <col min="6154" max="6154" width="15.85546875" style="339" customWidth="1"/>
    <col min="6155" max="6155" width="15.28515625" style="339" customWidth="1"/>
    <col min="6156" max="6156" width="17" style="339" customWidth="1"/>
    <col min="6157" max="6157" width="9.140625" style="339"/>
    <col min="6158" max="6158" width="13.140625" style="339" bestFit="1" customWidth="1"/>
    <col min="6159" max="6400" width="9.140625" style="339"/>
    <col min="6401" max="6401" width="4.5703125" style="339" customWidth="1"/>
    <col min="6402" max="6402" width="3.42578125" style="339" customWidth="1"/>
    <col min="6403" max="6403" width="2.7109375" style="339" customWidth="1"/>
    <col min="6404" max="6404" width="3.28515625" style="339" customWidth="1"/>
    <col min="6405" max="6405" width="40.140625" style="339" customWidth="1"/>
    <col min="6406" max="6406" width="5" style="339" customWidth="1"/>
    <col min="6407" max="6407" width="13.42578125" style="339" customWidth="1"/>
    <col min="6408" max="6408" width="14.28515625" style="339" customWidth="1"/>
    <col min="6409" max="6409" width="15" style="339" customWidth="1"/>
    <col min="6410" max="6410" width="15.85546875" style="339" customWidth="1"/>
    <col min="6411" max="6411" width="15.28515625" style="339" customWidth="1"/>
    <col min="6412" max="6412" width="17" style="339" customWidth="1"/>
    <col min="6413" max="6413" width="9.140625" style="339"/>
    <col min="6414" max="6414" width="13.140625" style="339" bestFit="1" customWidth="1"/>
    <col min="6415" max="6656" width="9.140625" style="339"/>
    <col min="6657" max="6657" width="4.5703125" style="339" customWidth="1"/>
    <col min="6658" max="6658" width="3.42578125" style="339" customWidth="1"/>
    <col min="6659" max="6659" width="2.7109375" style="339" customWidth="1"/>
    <col min="6660" max="6660" width="3.28515625" style="339" customWidth="1"/>
    <col min="6661" max="6661" width="40.140625" style="339" customWidth="1"/>
    <col min="6662" max="6662" width="5" style="339" customWidth="1"/>
    <col min="6663" max="6663" width="13.42578125" style="339" customWidth="1"/>
    <col min="6664" max="6664" width="14.28515625" style="339" customWidth="1"/>
    <col min="6665" max="6665" width="15" style="339" customWidth="1"/>
    <col min="6666" max="6666" width="15.85546875" style="339" customWidth="1"/>
    <col min="6667" max="6667" width="15.28515625" style="339" customWidth="1"/>
    <col min="6668" max="6668" width="17" style="339" customWidth="1"/>
    <col min="6669" max="6669" width="9.140625" style="339"/>
    <col min="6670" max="6670" width="13.140625" style="339" bestFit="1" customWidth="1"/>
    <col min="6671" max="6912" width="9.140625" style="339"/>
    <col min="6913" max="6913" width="4.5703125" style="339" customWidth="1"/>
    <col min="6914" max="6914" width="3.42578125" style="339" customWidth="1"/>
    <col min="6915" max="6915" width="2.7109375" style="339" customWidth="1"/>
    <col min="6916" max="6916" width="3.28515625" style="339" customWidth="1"/>
    <col min="6917" max="6917" width="40.140625" style="339" customWidth="1"/>
    <col min="6918" max="6918" width="5" style="339" customWidth="1"/>
    <col min="6919" max="6919" width="13.42578125" style="339" customWidth="1"/>
    <col min="6920" max="6920" width="14.28515625" style="339" customWidth="1"/>
    <col min="6921" max="6921" width="15" style="339" customWidth="1"/>
    <col min="6922" max="6922" width="15.85546875" style="339" customWidth="1"/>
    <col min="6923" max="6923" width="15.28515625" style="339" customWidth="1"/>
    <col min="6924" max="6924" width="17" style="339" customWidth="1"/>
    <col min="6925" max="6925" width="9.140625" style="339"/>
    <col min="6926" max="6926" width="13.140625" style="339" bestFit="1" customWidth="1"/>
    <col min="6927" max="7168" width="9.140625" style="339"/>
    <col min="7169" max="7169" width="4.5703125" style="339" customWidth="1"/>
    <col min="7170" max="7170" width="3.42578125" style="339" customWidth="1"/>
    <col min="7171" max="7171" width="2.7109375" style="339" customWidth="1"/>
    <col min="7172" max="7172" width="3.28515625" style="339" customWidth="1"/>
    <col min="7173" max="7173" width="40.140625" style="339" customWidth="1"/>
    <col min="7174" max="7174" width="5" style="339" customWidth="1"/>
    <col min="7175" max="7175" width="13.42578125" style="339" customWidth="1"/>
    <col min="7176" max="7176" width="14.28515625" style="339" customWidth="1"/>
    <col min="7177" max="7177" width="15" style="339" customWidth="1"/>
    <col min="7178" max="7178" width="15.85546875" style="339" customWidth="1"/>
    <col min="7179" max="7179" width="15.28515625" style="339" customWidth="1"/>
    <col min="7180" max="7180" width="17" style="339" customWidth="1"/>
    <col min="7181" max="7181" width="9.140625" style="339"/>
    <col min="7182" max="7182" width="13.140625" style="339" bestFit="1" customWidth="1"/>
    <col min="7183" max="7424" width="9.140625" style="339"/>
    <col min="7425" max="7425" width="4.5703125" style="339" customWidth="1"/>
    <col min="7426" max="7426" width="3.42578125" style="339" customWidth="1"/>
    <col min="7427" max="7427" width="2.7109375" style="339" customWidth="1"/>
    <col min="7428" max="7428" width="3.28515625" style="339" customWidth="1"/>
    <col min="7429" max="7429" width="40.140625" style="339" customWidth="1"/>
    <col min="7430" max="7430" width="5" style="339" customWidth="1"/>
    <col min="7431" max="7431" width="13.42578125" style="339" customWidth="1"/>
    <col min="7432" max="7432" width="14.28515625" style="339" customWidth="1"/>
    <col min="7433" max="7433" width="15" style="339" customWidth="1"/>
    <col min="7434" max="7434" width="15.85546875" style="339" customWidth="1"/>
    <col min="7435" max="7435" width="15.28515625" style="339" customWidth="1"/>
    <col min="7436" max="7436" width="17" style="339" customWidth="1"/>
    <col min="7437" max="7437" width="9.140625" style="339"/>
    <col min="7438" max="7438" width="13.140625" style="339" bestFit="1" customWidth="1"/>
    <col min="7439" max="7680" width="9.140625" style="339"/>
    <col min="7681" max="7681" width="4.5703125" style="339" customWidth="1"/>
    <col min="7682" max="7682" width="3.42578125" style="339" customWidth="1"/>
    <col min="7683" max="7683" width="2.7109375" style="339" customWidth="1"/>
    <col min="7684" max="7684" width="3.28515625" style="339" customWidth="1"/>
    <col min="7685" max="7685" width="40.140625" style="339" customWidth="1"/>
    <col min="7686" max="7686" width="5" style="339" customWidth="1"/>
    <col min="7687" max="7687" width="13.42578125" style="339" customWidth="1"/>
    <col min="7688" max="7688" width="14.28515625" style="339" customWidth="1"/>
    <col min="7689" max="7689" width="15" style="339" customWidth="1"/>
    <col min="7690" max="7690" width="15.85546875" style="339" customWidth="1"/>
    <col min="7691" max="7691" width="15.28515625" style="339" customWidth="1"/>
    <col min="7692" max="7692" width="17" style="339" customWidth="1"/>
    <col min="7693" max="7693" width="9.140625" style="339"/>
    <col min="7694" max="7694" width="13.140625" style="339" bestFit="1" customWidth="1"/>
    <col min="7695" max="7936" width="9.140625" style="339"/>
    <col min="7937" max="7937" width="4.5703125" style="339" customWidth="1"/>
    <col min="7938" max="7938" width="3.42578125" style="339" customWidth="1"/>
    <col min="7939" max="7939" width="2.7109375" style="339" customWidth="1"/>
    <col min="7940" max="7940" width="3.28515625" style="339" customWidth="1"/>
    <col min="7941" max="7941" width="40.140625" style="339" customWidth="1"/>
    <col min="7942" max="7942" width="5" style="339" customWidth="1"/>
    <col min="7943" max="7943" width="13.42578125" style="339" customWidth="1"/>
    <col min="7944" max="7944" width="14.28515625" style="339" customWidth="1"/>
    <col min="7945" max="7945" width="15" style="339" customWidth="1"/>
    <col min="7946" max="7946" width="15.85546875" style="339" customWidth="1"/>
    <col min="7947" max="7947" width="15.28515625" style="339" customWidth="1"/>
    <col min="7948" max="7948" width="17" style="339" customWidth="1"/>
    <col min="7949" max="7949" width="9.140625" style="339"/>
    <col min="7950" max="7950" width="13.140625" style="339" bestFit="1" customWidth="1"/>
    <col min="7951" max="8192" width="9.140625" style="339"/>
    <col min="8193" max="8193" width="4.5703125" style="339" customWidth="1"/>
    <col min="8194" max="8194" width="3.42578125" style="339" customWidth="1"/>
    <col min="8195" max="8195" width="2.7109375" style="339" customWidth="1"/>
    <col min="8196" max="8196" width="3.28515625" style="339" customWidth="1"/>
    <col min="8197" max="8197" width="40.140625" style="339" customWidth="1"/>
    <col min="8198" max="8198" width="5" style="339" customWidth="1"/>
    <col min="8199" max="8199" width="13.42578125" style="339" customWidth="1"/>
    <col min="8200" max="8200" width="14.28515625" style="339" customWidth="1"/>
    <col min="8201" max="8201" width="15" style="339" customWidth="1"/>
    <col min="8202" max="8202" width="15.85546875" style="339" customWidth="1"/>
    <col min="8203" max="8203" width="15.28515625" style="339" customWidth="1"/>
    <col min="8204" max="8204" width="17" style="339" customWidth="1"/>
    <col min="8205" max="8205" width="9.140625" style="339"/>
    <col min="8206" max="8206" width="13.140625" style="339" bestFit="1" customWidth="1"/>
    <col min="8207" max="8448" width="9.140625" style="339"/>
    <col min="8449" max="8449" width="4.5703125" style="339" customWidth="1"/>
    <col min="8450" max="8450" width="3.42578125" style="339" customWidth="1"/>
    <col min="8451" max="8451" width="2.7109375" style="339" customWidth="1"/>
    <col min="8452" max="8452" width="3.28515625" style="339" customWidth="1"/>
    <col min="8453" max="8453" width="40.140625" style="339" customWidth="1"/>
    <col min="8454" max="8454" width="5" style="339" customWidth="1"/>
    <col min="8455" max="8455" width="13.42578125" style="339" customWidth="1"/>
    <col min="8456" max="8456" width="14.28515625" style="339" customWidth="1"/>
    <col min="8457" max="8457" width="15" style="339" customWidth="1"/>
    <col min="8458" max="8458" width="15.85546875" style="339" customWidth="1"/>
    <col min="8459" max="8459" width="15.28515625" style="339" customWidth="1"/>
    <col min="8460" max="8460" width="17" style="339" customWidth="1"/>
    <col min="8461" max="8461" width="9.140625" style="339"/>
    <col min="8462" max="8462" width="13.140625" style="339" bestFit="1" customWidth="1"/>
    <col min="8463" max="8704" width="9.140625" style="339"/>
    <col min="8705" max="8705" width="4.5703125" style="339" customWidth="1"/>
    <col min="8706" max="8706" width="3.42578125" style="339" customWidth="1"/>
    <col min="8707" max="8707" width="2.7109375" style="339" customWidth="1"/>
    <col min="8708" max="8708" width="3.28515625" style="339" customWidth="1"/>
    <col min="8709" max="8709" width="40.140625" style="339" customWidth="1"/>
    <col min="8710" max="8710" width="5" style="339" customWidth="1"/>
    <col min="8711" max="8711" width="13.42578125" style="339" customWidth="1"/>
    <col min="8712" max="8712" width="14.28515625" style="339" customWidth="1"/>
    <col min="8713" max="8713" width="15" style="339" customWidth="1"/>
    <col min="8714" max="8714" width="15.85546875" style="339" customWidth="1"/>
    <col min="8715" max="8715" width="15.28515625" style="339" customWidth="1"/>
    <col min="8716" max="8716" width="17" style="339" customWidth="1"/>
    <col min="8717" max="8717" width="9.140625" style="339"/>
    <col min="8718" max="8718" width="13.140625" style="339" bestFit="1" customWidth="1"/>
    <col min="8719" max="8960" width="9.140625" style="339"/>
    <col min="8961" max="8961" width="4.5703125" style="339" customWidth="1"/>
    <col min="8962" max="8962" width="3.42578125" style="339" customWidth="1"/>
    <col min="8963" max="8963" width="2.7109375" style="339" customWidth="1"/>
    <col min="8964" max="8964" width="3.28515625" style="339" customWidth="1"/>
    <col min="8965" max="8965" width="40.140625" style="339" customWidth="1"/>
    <col min="8966" max="8966" width="5" style="339" customWidth="1"/>
    <col min="8967" max="8967" width="13.42578125" style="339" customWidth="1"/>
    <col min="8968" max="8968" width="14.28515625" style="339" customWidth="1"/>
    <col min="8969" max="8969" width="15" style="339" customWidth="1"/>
    <col min="8970" max="8970" width="15.85546875" style="339" customWidth="1"/>
    <col min="8971" max="8971" width="15.28515625" style="339" customWidth="1"/>
    <col min="8972" max="8972" width="17" style="339" customWidth="1"/>
    <col min="8973" max="8973" width="9.140625" style="339"/>
    <col min="8974" max="8974" width="13.140625" style="339" bestFit="1" customWidth="1"/>
    <col min="8975" max="9216" width="9.140625" style="339"/>
    <col min="9217" max="9217" width="4.5703125" style="339" customWidth="1"/>
    <col min="9218" max="9218" width="3.42578125" style="339" customWidth="1"/>
    <col min="9219" max="9219" width="2.7109375" style="339" customWidth="1"/>
    <col min="9220" max="9220" width="3.28515625" style="339" customWidth="1"/>
    <col min="9221" max="9221" width="40.140625" style="339" customWidth="1"/>
    <col min="9222" max="9222" width="5" style="339" customWidth="1"/>
    <col min="9223" max="9223" width="13.42578125" style="339" customWidth="1"/>
    <col min="9224" max="9224" width="14.28515625" style="339" customWidth="1"/>
    <col min="9225" max="9225" width="15" style="339" customWidth="1"/>
    <col min="9226" max="9226" width="15.85546875" style="339" customWidth="1"/>
    <col min="9227" max="9227" width="15.28515625" style="339" customWidth="1"/>
    <col min="9228" max="9228" width="17" style="339" customWidth="1"/>
    <col min="9229" max="9229" width="9.140625" style="339"/>
    <col min="9230" max="9230" width="13.140625" style="339" bestFit="1" customWidth="1"/>
    <col min="9231" max="9472" width="9.140625" style="339"/>
    <col min="9473" max="9473" width="4.5703125" style="339" customWidth="1"/>
    <col min="9474" max="9474" width="3.42578125" style="339" customWidth="1"/>
    <col min="9475" max="9475" width="2.7109375" style="339" customWidth="1"/>
    <col min="9476" max="9476" width="3.28515625" style="339" customWidth="1"/>
    <col min="9477" max="9477" width="40.140625" style="339" customWidth="1"/>
    <col min="9478" max="9478" width="5" style="339" customWidth="1"/>
    <col min="9479" max="9479" width="13.42578125" style="339" customWidth="1"/>
    <col min="9480" max="9480" width="14.28515625" style="339" customWidth="1"/>
    <col min="9481" max="9481" width="15" style="339" customWidth="1"/>
    <col min="9482" max="9482" width="15.85546875" style="339" customWidth="1"/>
    <col min="9483" max="9483" width="15.28515625" style="339" customWidth="1"/>
    <col min="9484" max="9484" width="17" style="339" customWidth="1"/>
    <col min="9485" max="9485" width="9.140625" style="339"/>
    <col min="9486" max="9486" width="13.140625" style="339" bestFit="1" customWidth="1"/>
    <col min="9487" max="9728" width="9.140625" style="339"/>
    <col min="9729" max="9729" width="4.5703125" style="339" customWidth="1"/>
    <col min="9730" max="9730" width="3.42578125" style="339" customWidth="1"/>
    <col min="9731" max="9731" width="2.7109375" style="339" customWidth="1"/>
    <col min="9732" max="9732" width="3.28515625" style="339" customWidth="1"/>
    <col min="9733" max="9733" width="40.140625" style="339" customWidth="1"/>
    <col min="9734" max="9734" width="5" style="339" customWidth="1"/>
    <col min="9735" max="9735" width="13.42578125" style="339" customWidth="1"/>
    <col min="9736" max="9736" width="14.28515625" style="339" customWidth="1"/>
    <col min="9737" max="9737" width="15" style="339" customWidth="1"/>
    <col min="9738" max="9738" width="15.85546875" style="339" customWidth="1"/>
    <col min="9739" max="9739" width="15.28515625" style="339" customWidth="1"/>
    <col min="9740" max="9740" width="17" style="339" customWidth="1"/>
    <col min="9741" max="9741" width="9.140625" style="339"/>
    <col min="9742" max="9742" width="13.140625" style="339" bestFit="1" customWidth="1"/>
    <col min="9743" max="9984" width="9.140625" style="339"/>
    <col min="9985" max="9985" width="4.5703125" style="339" customWidth="1"/>
    <col min="9986" max="9986" width="3.42578125" style="339" customWidth="1"/>
    <col min="9987" max="9987" width="2.7109375" style="339" customWidth="1"/>
    <col min="9988" max="9988" width="3.28515625" style="339" customWidth="1"/>
    <col min="9989" max="9989" width="40.140625" style="339" customWidth="1"/>
    <col min="9990" max="9990" width="5" style="339" customWidth="1"/>
    <col min="9991" max="9991" width="13.42578125" style="339" customWidth="1"/>
    <col min="9992" max="9992" width="14.28515625" style="339" customWidth="1"/>
    <col min="9993" max="9993" width="15" style="339" customWidth="1"/>
    <col min="9994" max="9994" width="15.85546875" style="339" customWidth="1"/>
    <col min="9995" max="9995" width="15.28515625" style="339" customWidth="1"/>
    <col min="9996" max="9996" width="17" style="339" customWidth="1"/>
    <col min="9997" max="9997" width="9.140625" style="339"/>
    <col min="9998" max="9998" width="13.140625" style="339" bestFit="1" customWidth="1"/>
    <col min="9999" max="10240" width="9.140625" style="339"/>
    <col min="10241" max="10241" width="4.5703125" style="339" customWidth="1"/>
    <col min="10242" max="10242" width="3.42578125" style="339" customWidth="1"/>
    <col min="10243" max="10243" width="2.7109375" style="339" customWidth="1"/>
    <col min="10244" max="10244" width="3.28515625" style="339" customWidth="1"/>
    <col min="10245" max="10245" width="40.140625" style="339" customWidth="1"/>
    <col min="10246" max="10246" width="5" style="339" customWidth="1"/>
    <col min="10247" max="10247" width="13.42578125" style="339" customWidth="1"/>
    <col min="10248" max="10248" width="14.28515625" style="339" customWidth="1"/>
    <col min="10249" max="10249" width="15" style="339" customWidth="1"/>
    <col min="10250" max="10250" width="15.85546875" style="339" customWidth="1"/>
    <col min="10251" max="10251" width="15.28515625" style="339" customWidth="1"/>
    <col min="10252" max="10252" width="17" style="339" customWidth="1"/>
    <col min="10253" max="10253" width="9.140625" style="339"/>
    <col min="10254" max="10254" width="13.140625" style="339" bestFit="1" customWidth="1"/>
    <col min="10255" max="10496" width="9.140625" style="339"/>
    <col min="10497" max="10497" width="4.5703125" style="339" customWidth="1"/>
    <col min="10498" max="10498" width="3.42578125" style="339" customWidth="1"/>
    <col min="10499" max="10499" width="2.7109375" style="339" customWidth="1"/>
    <col min="10500" max="10500" width="3.28515625" style="339" customWidth="1"/>
    <col min="10501" max="10501" width="40.140625" style="339" customWidth="1"/>
    <col min="10502" max="10502" width="5" style="339" customWidth="1"/>
    <col min="10503" max="10503" width="13.42578125" style="339" customWidth="1"/>
    <col min="10504" max="10504" width="14.28515625" style="339" customWidth="1"/>
    <col min="10505" max="10505" width="15" style="339" customWidth="1"/>
    <col min="10506" max="10506" width="15.85546875" style="339" customWidth="1"/>
    <col min="10507" max="10507" width="15.28515625" style="339" customWidth="1"/>
    <col min="10508" max="10508" width="17" style="339" customWidth="1"/>
    <col min="10509" max="10509" width="9.140625" style="339"/>
    <col min="10510" max="10510" width="13.140625" style="339" bestFit="1" customWidth="1"/>
    <col min="10511" max="10752" width="9.140625" style="339"/>
    <col min="10753" max="10753" width="4.5703125" style="339" customWidth="1"/>
    <col min="10754" max="10754" width="3.42578125" style="339" customWidth="1"/>
    <col min="10755" max="10755" width="2.7109375" style="339" customWidth="1"/>
    <col min="10756" max="10756" width="3.28515625" style="339" customWidth="1"/>
    <col min="10757" max="10757" width="40.140625" style="339" customWidth="1"/>
    <col min="10758" max="10758" width="5" style="339" customWidth="1"/>
    <col min="10759" max="10759" width="13.42578125" style="339" customWidth="1"/>
    <col min="10760" max="10760" width="14.28515625" style="339" customWidth="1"/>
    <col min="10761" max="10761" width="15" style="339" customWidth="1"/>
    <col min="10762" max="10762" width="15.85546875" style="339" customWidth="1"/>
    <col min="10763" max="10763" width="15.28515625" style="339" customWidth="1"/>
    <col min="10764" max="10764" width="17" style="339" customWidth="1"/>
    <col min="10765" max="10765" width="9.140625" style="339"/>
    <col min="10766" max="10766" width="13.140625" style="339" bestFit="1" customWidth="1"/>
    <col min="10767" max="11008" width="9.140625" style="339"/>
    <col min="11009" max="11009" width="4.5703125" style="339" customWidth="1"/>
    <col min="11010" max="11010" width="3.42578125" style="339" customWidth="1"/>
    <col min="11011" max="11011" width="2.7109375" style="339" customWidth="1"/>
    <col min="11012" max="11012" width="3.28515625" style="339" customWidth="1"/>
    <col min="11013" max="11013" width="40.140625" style="339" customWidth="1"/>
    <col min="11014" max="11014" width="5" style="339" customWidth="1"/>
    <col min="11015" max="11015" width="13.42578125" style="339" customWidth="1"/>
    <col min="11016" max="11016" width="14.28515625" style="339" customWidth="1"/>
    <col min="11017" max="11017" width="15" style="339" customWidth="1"/>
    <col min="11018" max="11018" width="15.85546875" style="339" customWidth="1"/>
    <col min="11019" max="11019" width="15.28515625" style="339" customWidth="1"/>
    <col min="11020" max="11020" width="17" style="339" customWidth="1"/>
    <col min="11021" max="11021" width="9.140625" style="339"/>
    <col min="11022" max="11022" width="13.140625" style="339" bestFit="1" customWidth="1"/>
    <col min="11023" max="11264" width="9.140625" style="339"/>
    <col min="11265" max="11265" width="4.5703125" style="339" customWidth="1"/>
    <col min="11266" max="11266" width="3.42578125" style="339" customWidth="1"/>
    <col min="11267" max="11267" width="2.7109375" style="339" customWidth="1"/>
    <col min="11268" max="11268" width="3.28515625" style="339" customWidth="1"/>
    <col min="11269" max="11269" width="40.140625" style="339" customWidth="1"/>
    <col min="11270" max="11270" width="5" style="339" customWidth="1"/>
    <col min="11271" max="11271" width="13.42578125" style="339" customWidth="1"/>
    <col min="11272" max="11272" width="14.28515625" style="339" customWidth="1"/>
    <col min="11273" max="11273" width="15" style="339" customWidth="1"/>
    <col min="11274" max="11274" width="15.85546875" style="339" customWidth="1"/>
    <col min="11275" max="11275" width="15.28515625" style="339" customWidth="1"/>
    <col min="11276" max="11276" width="17" style="339" customWidth="1"/>
    <col min="11277" max="11277" width="9.140625" style="339"/>
    <col min="11278" max="11278" width="13.140625" style="339" bestFit="1" customWidth="1"/>
    <col min="11279" max="11520" width="9.140625" style="339"/>
    <col min="11521" max="11521" width="4.5703125" style="339" customWidth="1"/>
    <col min="11522" max="11522" width="3.42578125" style="339" customWidth="1"/>
    <col min="11523" max="11523" width="2.7109375" style="339" customWidth="1"/>
    <col min="11524" max="11524" width="3.28515625" style="339" customWidth="1"/>
    <col min="11525" max="11525" width="40.140625" style="339" customWidth="1"/>
    <col min="11526" max="11526" width="5" style="339" customWidth="1"/>
    <col min="11527" max="11527" width="13.42578125" style="339" customWidth="1"/>
    <col min="11528" max="11528" width="14.28515625" style="339" customWidth="1"/>
    <col min="11529" max="11529" width="15" style="339" customWidth="1"/>
    <col min="11530" max="11530" width="15.85546875" style="339" customWidth="1"/>
    <col min="11531" max="11531" width="15.28515625" style="339" customWidth="1"/>
    <col min="11532" max="11532" width="17" style="339" customWidth="1"/>
    <col min="11533" max="11533" width="9.140625" style="339"/>
    <col min="11534" max="11534" width="13.140625" style="339" bestFit="1" customWidth="1"/>
    <col min="11535" max="11776" width="9.140625" style="339"/>
    <col min="11777" max="11777" width="4.5703125" style="339" customWidth="1"/>
    <col min="11778" max="11778" width="3.42578125" style="339" customWidth="1"/>
    <col min="11779" max="11779" width="2.7109375" style="339" customWidth="1"/>
    <col min="11780" max="11780" width="3.28515625" style="339" customWidth="1"/>
    <col min="11781" max="11781" width="40.140625" style="339" customWidth="1"/>
    <col min="11782" max="11782" width="5" style="339" customWidth="1"/>
    <col min="11783" max="11783" width="13.42578125" style="339" customWidth="1"/>
    <col min="11784" max="11784" width="14.28515625" style="339" customWidth="1"/>
    <col min="11785" max="11785" width="15" style="339" customWidth="1"/>
    <col min="11786" max="11786" width="15.85546875" style="339" customWidth="1"/>
    <col min="11787" max="11787" width="15.28515625" style="339" customWidth="1"/>
    <col min="11788" max="11788" width="17" style="339" customWidth="1"/>
    <col min="11789" max="11789" width="9.140625" style="339"/>
    <col min="11790" max="11790" width="13.140625" style="339" bestFit="1" customWidth="1"/>
    <col min="11791" max="12032" width="9.140625" style="339"/>
    <col min="12033" max="12033" width="4.5703125" style="339" customWidth="1"/>
    <col min="12034" max="12034" width="3.42578125" style="339" customWidth="1"/>
    <col min="12035" max="12035" width="2.7109375" style="339" customWidth="1"/>
    <col min="12036" max="12036" width="3.28515625" style="339" customWidth="1"/>
    <col min="12037" max="12037" width="40.140625" style="339" customWidth="1"/>
    <col min="12038" max="12038" width="5" style="339" customWidth="1"/>
    <col min="12039" max="12039" width="13.42578125" style="339" customWidth="1"/>
    <col min="12040" max="12040" width="14.28515625" style="339" customWidth="1"/>
    <col min="12041" max="12041" width="15" style="339" customWidth="1"/>
    <col min="12042" max="12042" width="15.85546875" style="339" customWidth="1"/>
    <col min="12043" max="12043" width="15.28515625" style="339" customWidth="1"/>
    <col min="12044" max="12044" width="17" style="339" customWidth="1"/>
    <col min="12045" max="12045" width="9.140625" style="339"/>
    <col min="12046" max="12046" width="13.140625" style="339" bestFit="1" customWidth="1"/>
    <col min="12047" max="12288" width="9.140625" style="339"/>
    <col min="12289" max="12289" width="4.5703125" style="339" customWidth="1"/>
    <col min="12290" max="12290" width="3.42578125" style="339" customWidth="1"/>
    <col min="12291" max="12291" width="2.7109375" style="339" customWidth="1"/>
    <col min="12292" max="12292" width="3.28515625" style="339" customWidth="1"/>
    <col min="12293" max="12293" width="40.140625" style="339" customWidth="1"/>
    <col min="12294" max="12294" width="5" style="339" customWidth="1"/>
    <col min="12295" max="12295" width="13.42578125" style="339" customWidth="1"/>
    <col min="12296" max="12296" width="14.28515625" style="339" customWidth="1"/>
    <col min="12297" max="12297" width="15" style="339" customWidth="1"/>
    <col min="12298" max="12298" width="15.85546875" style="339" customWidth="1"/>
    <col min="12299" max="12299" width="15.28515625" style="339" customWidth="1"/>
    <col min="12300" max="12300" width="17" style="339" customWidth="1"/>
    <col min="12301" max="12301" width="9.140625" style="339"/>
    <col min="12302" max="12302" width="13.140625" style="339" bestFit="1" customWidth="1"/>
    <col min="12303" max="12544" width="9.140625" style="339"/>
    <col min="12545" max="12545" width="4.5703125" style="339" customWidth="1"/>
    <col min="12546" max="12546" width="3.42578125" style="339" customWidth="1"/>
    <col min="12547" max="12547" width="2.7109375" style="339" customWidth="1"/>
    <col min="12548" max="12548" width="3.28515625" style="339" customWidth="1"/>
    <col min="12549" max="12549" width="40.140625" style="339" customWidth="1"/>
    <col min="12550" max="12550" width="5" style="339" customWidth="1"/>
    <col min="12551" max="12551" width="13.42578125" style="339" customWidth="1"/>
    <col min="12552" max="12552" width="14.28515625" style="339" customWidth="1"/>
    <col min="12553" max="12553" width="15" style="339" customWidth="1"/>
    <col min="12554" max="12554" width="15.85546875" style="339" customWidth="1"/>
    <col min="12555" max="12555" width="15.28515625" style="339" customWidth="1"/>
    <col min="12556" max="12556" width="17" style="339" customWidth="1"/>
    <col min="12557" max="12557" width="9.140625" style="339"/>
    <col min="12558" max="12558" width="13.140625" style="339" bestFit="1" customWidth="1"/>
    <col min="12559" max="12800" width="9.140625" style="339"/>
    <col min="12801" max="12801" width="4.5703125" style="339" customWidth="1"/>
    <col min="12802" max="12802" width="3.42578125" style="339" customWidth="1"/>
    <col min="12803" max="12803" width="2.7109375" style="339" customWidth="1"/>
    <col min="12804" max="12804" width="3.28515625" style="339" customWidth="1"/>
    <col min="12805" max="12805" width="40.140625" style="339" customWidth="1"/>
    <col min="12806" max="12806" width="5" style="339" customWidth="1"/>
    <col min="12807" max="12807" width="13.42578125" style="339" customWidth="1"/>
    <col min="12808" max="12808" width="14.28515625" style="339" customWidth="1"/>
    <col min="12809" max="12809" width="15" style="339" customWidth="1"/>
    <col min="12810" max="12810" width="15.85546875" style="339" customWidth="1"/>
    <col min="12811" max="12811" width="15.28515625" style="339" customWidth="1"/>
    <col min="12812" max="12812" width="17" style="339" customWidth="1"/>
    <col min="12813" max="12813" width="9.140625" style="339"/>
    <col min="12814" max="12814" width="13.140625" style="339" bestFit="1" customWidth="1"/>
    <col min="12815" max="13056" width="9.140625" style="339"/>
    <col min="13057" max="13057" width="4.5703125" style="339" customWidth="1"/>
    <col min="13058" max="13058" width="3.42578125" style="339" customWidth="1"/>
    <col min="13059" max="13059" width="2.7109375" style="339" customWidth="1"/>
    <col min="13060" max="13060" width="3.28515625" style="339" customWidth="1"/>
    <col min="13061" max="13061" width="40.140625" style="339" customWidth="1"/>
    <col min="13062" max="13062" width="5" style="339" customWidth="1"/>
    <col min="13063" max="13063" width="13.42578125" style="339" customWidth="1"/>
    <col min="13064" max="13064" width="14.28515625" style="339" customWidth="1"/>
    <col min="13065" max="13065" width="15" style="339" customWidth="1"/>
    <col min="13066" max="13066" width="15.85546875" style="339" customWidth="1"/>
    <col min="13067" max="13067" width="15.28515625" style="339" customWidth="1"/>
    <col min="13068" max="13068" width="17" style="339" customWidth="1"/>
    <col min="13069" max="13069" width="9.140625" style="339"/>
    <col min="13070" max="13070" width="13.140625" style="339" bestFit="1" customWidth="1"/>
    <col min="13071" max="13312" width="9.140625" style="339"/>
    <col min="13313" max="13313" width="4.5703125" style="339" customWidth="1"/>
    <col min="13314" max="13314" width="3.42578125" style="339" customWidth="1"/>
    <col min="13315" max="13315" width="2.7109375" style="339" customWidth="1"/>
    <col min="13316" max="13316" width="3.28515625" style="339" customWidth="1"/>
    <col min="13317" max="13317" width="40.140625" style="339" customWidth="1"/>
    <col min="13318" max="13318" width="5" style="339" customWidth="1"/>
    <col min="13319" max="13319" width="13.42578125" style="339" customWidth="1"/>
    <col min="13320" max="13320" width="14.28515625" style="339" customWidth="1"/>
    <col min="13321" max="13321" width="15" style="339" customWidth="1"/>
    <col min="13322" max="13322" width="15.85546875" style="339" customWidth="1"/>
    <col min="13323" max="13323" width="15.28515625" style="339" customWidth="1"/>
    <col min="13324" max="13324" width="17" style="339" customWidth="1"/>
    <col min="13325" max="13325" width="9.140625" style="339"/>
    <col min="13326" max="13326" width="13.140625" style="339" bestFit="1" customWidth="1"/>
    <col min="13327" max="13568" width="9.140625" style="339"/>
    <col min="13569" max="13569" width="4.5703125" style="339" customWidth="1"/>
    <col min="13570" max="13570" width="3.42578125" style="339" customWidth="1"/>
    <col min="13571" max="13571" width="2.7109375" style="339" customWidth="1"/>
    <col min="13572" max="13572" width="3.28515625" style="339" customWidth="1"/>
    <col min="13573" max="13573" width="40.140625" style="339" customWidth="1"/>
    <col min="13574" max="13574" width="5" style="339" customWidth="1"/>
    <col min="13575" max="13575" width="13.42578125" style="339" customWidth="1"/>
    <col min="13576" max="13576" width="14.28515625" style="339" customWidth="1"/>
    <col min="13577" max="13577" width="15" style="339" customWidth="1"/>
    <col min="13578" max="13578" width="15.85546875" style="339" customWidth="1"/>
    <col min="13579" max="13579" width="15.28515625" style="339" customWidth="1"/>
    <col min="13580" max="13580" width="17" style="339" customWidth="1"/>
    <col min="13581" max="13581" width="9.140625" style="339"/>
    <col min="13582" max="13582" width="13.140625" style="339" bestFit="1" customWidth="1"/>
    <col min="13583" max="13824" width="9.140625" style="339"/>
    <col min="13825" max="13825" width="4.5703125" style="339" customWidth="1"/>
    <col min="13826" max="13826" width="3.42578125" style="339" customWidth="1"/>
    <col min="13827" max="13827" width="2.7109375" style="339" customWidth="1"/>
    <col min="13828" max="13828" width="3.28515625" style="339" customWidth="1"/>
    <col min="13829" max="13829" width="40.140625" style="339" customWidth="1"/>
    <col min="13830" max="13830" width="5" style="339" customWidth="1"/>
    <col min="13831" max="13831" width="13.42578125" style="339" customWidth="1"/>
    <col min="13832" max="13832" width="14.28515625" style="339" customWidth="1"/>
    <col min="13833" max="13833" width="15" style="339" customWidth="1"/>
    <col min="13834" max="13834" width="15.85546875" style="339" customWidth="1"/>
    <col min="13835" max="13835" width="15.28515625" style="339" customWidth="1"/>
    <col min="13836" max="13836" width="17" style="339" customWidth="1"/>
    <col min="13837" max="13837" width="9.140625" style="339"/>
    <col min="13838" max="13838" width="13.140625" style="339" bestFit="1" customWidth="1"/>
    <col min="13839" max="14080" width="9.140625" style="339"/>
    <col min="14081" max="14081" width="4.5703125" style="339" customWidth="1"/>
    <col min="14082" max="14082" width="3.42578125" style="339" customWidth="1"/>
    <col min="14083" max="14083" width="2.7109375" style="339" customWidth="1"/>
    <col min="14084" max="14084" width="3.28515625" style="339" customWidth="1"/>
    <col min="14085" max="14085" width="40.140625" style="339" customWidth="1"/>
    <col min="14086" max="14086" width="5" style="339" customWidth="1"/>
    <col min="14087" max="14087" width="13.42578125" style="339" customWidth="1"/>
    <col min="14088" max="14088" width="14.28515625" style="339" customWidth="1"/>
    <col min="14089" max="14089" width="15" style="339" customWidth="1"/>
    <col min="14090" max="14090" width="15.85546875" style="339" customWidth="1"/>
    <col min="14091" max="14091" width="15.28515625" style="339" customWidth="1"/>
    <col min="14092" max="14092" width="17" style="339" customWidth="1"/>
    <col min="14093" max="14093" width="9.140625" style="339"/>
    <col min="14094" max="14094" width="13.140625" style="339" bestFit="1" customWidth="1"/>
    <col min="14095" max="14336" width="9.140625" style="339"/>
    <col min="14337" max="14337" width="4.5703125" style="339" customWidth="1"/>
    <col min="14338" max="14338" width="3.42578125" style="339" customWidth="1"/>
    <col min="14339" max="14339" width="2.7109375" style="339" customWidth="1"/>
    <col min="14340" max="14340" width="3.28515625" style="339" customWidth="1"/>
    <col min="14341" max="14341" width="40.140625" style="339" customWidth="1"/>
    <col min="14342" max="14342" width="5" style="339" customWidth="1"/>
    <col min="14343" max="14343" width="13.42578125" style="339" customWidth="1"/>
    <col min="14344" max="14344" width="14.28515625" style="339" customWidth="1"/>
    <col min="14345" max="14345" width="15" style="339" customWidth="1"/>
    <col min="14346" max="14346" width="15.85546875" style="339" customWidth="1"/>
    <col min="14347" max="14347" width="15.28515625" style="339" customWidth="1"/>
    <col min="14348" max="14348" width="17" style="339" customWidth="1"/>
    <col min="14349" max="14349" width="9.140625" style="339"/>
    <col min="14350" max="14350" width="13.140625" style="339" bestFit="1" customWidth="1"/>
    <col min="14351" max="14592" width="9.140625" style="339"/>
    <col min="14593" max="14593" width="4.5703125" style="339" customWidth="1"/>
    <col min="14594" max="14594" width="3.42578125" style="339" customWidth="1"/>
    <col min="14595" max="14595" width="2.7109375" style="339" customWidth="1"/>
    <col min="14596" max="14596" width="3.28515625" style="339" customWidth="1"/>
    <col min="14597" max="14597" width="40.140625" style="339" customWidth="1"/>
    <col min="14598" max="14598" width="5" style="339" customWidth="1"/>
    <col min="14599" max="14599" width="13.42578125" style="339" customWidth="1"/>
    <col min="14600" max="14600" width="14.28515625" style="339" customWidth="1"/>
    <col min="14601" max="14601" width="15" style="339" customWidth="1"/>
    <col min="14602" max="14602" width="15.85546875" style="339" customWidth="1"/>
    <col min="14603" max="14603" width="15.28515625" style="339" customWidth="1"/>
    <col min="14604" max="14604" width="17" style="339" customWidth="1"/>
    <col min="14605" max="14605" width="9.140625" style="339"/>
    <col min="14606" max="14606" width="13.140625" style="339" bestFit="1" customWidth="1"/>
    <col min="14607" max="14848" width="9.140625" style="339"/>
    <col min="14849" max="14849" width="4.5703125" style="339" customWidth="1"/>
    <col min="14850" max="14850" width="3.42578125" style="339" customWidth="1"/>
    <col min="14851" max="14851" width="2.7109375" style="339" customWidth="1"/>
    <col min="14852" max="14852" width="3.28515625" style="339" customWidth="1"/>
    <col min="14853" max="14853" width="40.140625" style="339" customWidth="1"/>
    <col min="14854" max="14854" width="5" style="339" customWidth="1"/>
    <col min="14855" max="14855" width="13.42578125" style="339" customWidth="1"/>
    <col min="14856" max="14856" width="14.28515625" style="339" customWidth="1"/>
    <col min="14857" max="14857" width="15" style="339" customWidth="1"/>
    <col min="14858" max="14858" width="15.85546875" style="339" customWidth="1"/>
    <col min="14859" max="14859" width="15.28515625" style="339" customWidth="1"/>
    <col min="14860" max="14860" width="17" style="339" customWidth="1"/>
    <col min="14861" max="14861" width="9.140625" style="339"/>
    <col min="14862" max="14862" width="13.140625" style="339" bestFit="1" customWidth="1"/>
    <col min="14863" max="15104" width="9.140625" style="339"/>
    <col min="15105" max="15105" width="4.5703125" style="339" customWidth="1"/>
    <col min="15106" max="15106" width="3.42578125" style="339" customWidth="1"/>
    <col min="15107" max="15107" width="2.7109375" style="339" customWidth="1"/>
    <col min="15108" max="15108" width="3.28515625" style="339" customWidth="1"/>
    <col min="15109" max="15109" width="40.140625" style="339" customWidth="1"/>
    <col min="15110" max="15110" width="5" style="339" customWidth="1"/>
    <col min="15111" max="15111" width="13.42578125" style="339" customWidth="1"/>
    <col min="15112" max="15112" width="14.28515625" style="339" customWidth="1"/>
    <col min="15113" max="15113" width="15" style="339" customWidth="1"/>
    <col min="15114" max="15114" width="15.85546875" style="339" customWidth="1"/>
    <col min="15115" max="15115" width="15.28515625" style="339" customWidth="1"/>
    <col min="15116" max="15116" width="17" style="339" customWidth="1"/>
    <col min="15117" max="15117" width="9.140625" style="339"/>
    <col min="15118" max="15118" width="13.140625" style="339" bestFit="1" customWidth="1"/>
    <col min="15119" max="15360" width="9.140625" style="339"/>
    <col min="15361" max="15361" width="4.5703125" style="339" customWidth="1"/>
    <col min="15362" max="15362" width="3.42578125" style="339" customWidth="1"/>
    <col min="15363" max="15363" width="2.7109375" style="339" customWidth="1"/>
    <col min="15364" max="15364" width="3.28515625" style="339" customWidth="1"/>
    <col min="15365" max="15365" width="40.140625" style="339" customWidth="1"/>
    <col min="15366" max="15366" width="5" style="339" customWidth="1"/>
    <col min="15367" max="15367" width="13.42578125" style="339" customWidth="1"/>
    <col min="15368" max="15368" width="14.28515625" style="339" customWidth="1"/>
    <col min="15369" max="15369" width="15" style="339" customWidth="1"/>
    <col min="15370" max="15370" width="15.85546875" style="339" customWidth="1"/>
    <col min="15371" max="15371" width="15.28515625" style="339" customWidth="1"/>
    <col min="15372" max="15372" width="17" style="339" customWidth="1"/>
    <col min="15373" max="15373" width="9.140625" style="339"/>
    <col min="15374" max="15374" width="13.140625" style="339" bestFit="1" customWidth="1"/>
    <col min="15375" max="15616" width="9.140625" style="339"/>
    <col min="15617" max="15617" width="4.5703125" style="339" customWidth="1"/>
    <col min="15618" max="15618" width="3.42578125" style="339" customWidth="1"/>
    <col min="15619" max="15619" width="2.7109375" style="339" customWidth="1"/>
    <col min="15620" max="15620" width="3.28515625" style="339" customWidth="1"/>
    <col min="15621" max="15621" width="40.140625" style="339" customWidth="1"/>
    <col min="15622" max="15622" width="5" style="339" customWidth="1"/>
    <col min="15623" max="15623" width="13.42578125" style="339" customWidth="1"/>
    <col min="15624" max="15624" width="14.28515625" style="339" customWidth="1"/>
    <col min="15625" max="15625" width="15" style="339" customWidth="1"/>
    <col min="15626" max="15626" width="15.85546875" style="339" customWidth="1"/>
    <col min="15627" max="15627" width="15.28515625" style="339" customWidth="1"/>
    <col min="15628" max="15628" width="17" style="339" customWidth="1"/>
    <col min="15629" max="15629" width="9.140625" style="339"/>
    <col min="15630" max="15630" width="13.140625" style="339" bestFit="1" customWidth="1"/>
    <col min="15631" max="15872" width="9.140625" style="339"/>
    <col min="15873" max="15873" width="4.5703125" style="339" customWidth="1"/>
    <col min="15874" max="15874" width="3.42578125" style="339" customWidth="1"/>
    <col min="15875" max="15875" width="2.7109375" style="339" customWidth="1"/>
    <col min="15876" max="15876" width="3.28515625" style="339" customWidth="1"/>
    <col min="15877" max="15877" width="40.140625" style="339" customWidth="1"/>
    <col min="15878" max="15878" width="5" style="339" customWidth="1"/>
    <col min="15879" max="15879" width="13.42578125" style="339" customWidth="1"/>
    <col min="15880" max="15880" width="14.28515625" style="339" customWidth="1"/>
    <col min="15881" max="15881" width="15" style="339" customWidth="1"/>
    <col min="15882" max="15882" width="15.85546875" style="339" customWidth="1"/>
    <col min="15883" max="15883" width="15.28515625" style="339" customWidth="1"/>
    <col min="15884" max="15884" width="17" style="339" customWidth="1"/>
    <col min="15885" max="15885" width="9.140625" style="339"/>
    <col min="15886" max="15886" width="13.140625" style="339" bestFit="1" customWidth="1"/>
    <col min="15887" max="16128" width="9.140625" style="339"/>
    <col min="16129" max="16129" width="4.5703125" style="339" customWidth="1"/>
    <col min="16130" max="16130" width="3.42578125" style="339" customWidth="1"/>
    <col min="16131" max="16131" width="2.7109375" style="339" customWidth="1"/>
    <col min="16132" max="16132" width="3.28515625" style="339" customWidth="1"/>
    <col min="16133" max="16133" width="40.140625" style="339" customWidth="1"/>
    <col min="16134" max="16134" width="5" style="339" customWidth="1"/>
    <col min="16135" max="16135" width="13.42578125" style="339" customWidth="1"/>
    <col min="16136" max="16136" width="14.28515625" style="339" customWidth="1"/>
    <col min="16137" max="16137" width="15" style="339" customWidth="1"/>
    <col min="16138" max="16138" width="15.85546875" style="339" customWidth="1"/>
    <col min="16139" max="16139" width="15.28515625" style="339" customWidth="1"/>
    <col min="16140" max="16140" width="17" style="339" customWidth="1"/>
    <col min="16141" max="16141" width="9.140625" style="339"/>
    <col min="16142" max="16142" width="13.140625" style="339" bestFit="1" customWidth="1"/>
    <col min="16143" max="16384" width="9.140625" style="339"/>
  </cols>
  <sheetData>
    <row r="1" spans="1:14" ht="15" customHeight="1">
      <c r="A1" s="633" t="s">
        <v>683</v>
      </c>
      <c r="B1" s="633"/>
      <c r="C1" s="633"/>
      <c r="D1" s="633"/>
      <c r="E1" s="633"/>
      <c r="F1" s="633"/>
      <c r="G1" s="633"/>
      <c r="H1" s="633"/>
      <c r="I1" s="633"/>
    </row>
    <row r="2" spans="1:14" ht="31.5" customHeight="1">
      <c r="A2" s="634" t="s">
        <v>684</v>
      </c>
      <c r="B2" s="634"/>
      <c r="C2" s="634"/>
      <c r="D2" s="634"/>
      <c r="E2" s="634"/>
      <c r="F2" s="634"/>
      <c r="G2" s="634"/>
      <c r="H2" s="634"/>
      <c r="I2" s="634"/>
    </row>
    <row r="3" spans="1:14" ht="3" hidden="1" customHeight="1">
      <c r="A3" s="340" t="s">
        <v>685</v>
      </c>
      <c r="B3" s="341"/>
      <c r="C3" s="342"/>
      <c r="D3" s="342"/>
      <c r="E3" s="343"/>
      <c r="F3" s="343"/>
      <c r="G3" s="340"/>
      <c r="H3" s="344"/>
      <c r="I3" s="344"/>
    </row>
    <row r="4" spans="1:14" ht="11.25" customHeight="1">
      <c r="A4" s="345"/>
      <c r="B4" s="346"/>
      <c r="C4" s="347"/>
      <c r="D4" s="347"/>
      <c r="E4" s="348"/>
      <c r="F4" s="348"/>
      <c r="G4" s="344"/>
      <c r="H4" s="349" t="s">
        <v>176</v>
      </c>
      <c r="I4" s="349"/>
    </row>
    <row r="5" spans="1:14" s="351" customFormat="1" ht="13.5" customHeight="1">
      <c r="A5" s="635" t="s">
        <v>177</v>
      </c>
      <c r="B5" s="636" t="s">
        <v>686</v>
      </c>
      <c r="C5" s="637" t="s">
        <v>179</v>
      </c>
      <c r="D5" s="637" t="s">
        <v>180</v>
      </c>
      <c r="E5" s="638" t="s">
        <v>687</v>
      </c>
      <c r="F5" s="350"/>
      <c r="G5" s="635" t="s">
        <v>688</v>
      </c>
      <c r="H5" s="639" t="s">
        <v>183</v>
      </c>
      <c r="I5" s="639"/>
    </row>
    <row r="6" spans="1:14" s="353" customFormat="1" ht="44.25" customHeight="1">
      <c r="A6" s="635"/>
      <c r="B6" s="636"/>
      <c r="C6" s="637"/>
      <c r="D6" s="637"/>
      <c r="E6" s="638"/>
      <c r="F6" s="350"/>
      <c r="G6" s="635"/>
      <c r="H6" s="352" t="s">
        <v>8</v>
      </c>
      <c r="I6" s="352" t="s">
        <v>9</v>
      </c>
    </row>
    <row r="7" spans="1:14" s="355" customFormat="1" ht="9.75" customHeight="1">
      <c r="A7" s="354">
        <v>1</v>
      </c>
      <c r="B7" s="354">
        <v>2</v>
      </c>
      <c r="C7" s="354">
        <v>3</v>
      </c>
      <c r="D7" s="354">
        <v>4</v>
      </c>
      <c r="E7" s="354">
        <v>5</v>
      </c>
      <c r="F7" s="354"/>
      <c r="G7" s="354">
        <v>6</v>
      </c>
      <c r="H7" s="354">
        <v>7</v>
      </c>
      <c r="I7" s="354">
        <v>8</v>
      </c>
    </row>
    <row r="8" spans="1:14" s="364" customFormat="1" ht="42.75" customHeight="1">
      <c r="A8" s="356">
        <v>2000</v>
      </c>
      <c r="B8" s="357" t="s">
        <v>191</v>
      </c>
      <c r="C8" s="358" t="s">
        <v>14</v>
      </c>
      <c r="D8" s="359" t="s">
        <v>14</v>
      </c>
      <c r="E8" s="360" t="s">
        <v>689</v>
      </c>
      <c r="F8" s="360"/>
      <c r="G8" s="392">
        <f>H8+I8-[2]ekamut!D124</f>
        <v>1875422.149</v>
      </c>
      <c r="H8" s="440">
        <f>H9+H220+H359+H407+H527+H633+H724+H785</f>
        <v>1043963.3</v>
      </c>
      <c r="I8" s="440">
        <f>I9+I134+I164+I220+I359+I407+I452+I527+I633+I724+I785</f>
        <v>931458.84899999993</v>
      </c>
      <c r="J8" s="363"/>
      <c r="K8" s="363"/>
      <c r="N8" s="365"/>
    </row>
    <row r="9" spans="1:14" s="371" customFormat="1" ht="58.5" customHeight="1">
      <c r="A9" s="366">
        <v>2100</v>
      </c>
      <c r="B9" s="367" t="s">
        <v>193</v>
      </c>
      <c r="C9" s="368">
        <v>0</v>
      </c>
      <c r="D9" s="368">
        <v>0</v>
      </c>
      <c r="E9" s="369" t="s">
        <v>690</v>
      </c>
      <c r="F9" s="369"/>
      <c r="G9" s="392">
        <f>H9+I9</f>
        <v>325528.7</v>
      </c>
      <c r="H9" s="392">
        <f>H11+H51+H63+H84+H90+H96+H118+H124</f>
        <v>312228.7</v>
      </c>
      <c r="I9" s="370">
        <f>I11+I51+I63+I84+I90+I96+I118+I124</f>
        <v>13300</v>
      </c>
      <c r="K9" s="372"/>
      <c r="L9" s="372"/>
    </row>
    <row r="10" spans="1:14" ht="13.5" customHeight="1">
      <c r="A10" s="373"/>
      <c r="B10" s="367"/>
      <c r="C10" s="368"/>
      <c r="D10" s="368"/>
      <c r="E10" s="374" t="s">
        <v>7</v>
      </c>
      <c r="F10" s="374"/>
      <c r="G10" s="375"/>
      <c r="H10" s="375"/>
      <c r="I10" s="375"/>
    </row>
    <row r="11" spans="1:14" s="380" customFormat="1" ht="39.75" customHeight="1">
      <c r="A11" s="373">
        <v>2110</v>
      </c>
      <c r="B11" s="367" t="s">
        <v>193</v>
      </c>
      <c r="C11" s="368">
        <v>1</v>
      </c>
      <c r="D11" s="368">
        <v>0</v>
      </c>
      <c r="E11" s="376" t="s">
        <v>196</v>
      </c>
      <c r="F11" s="376"/>
      <c r="G11" s="378">
        <f>H11+I11</f>
        <v>246300.4</v>
      </c>
      <c r="H11" s="378">
        <f>H13</f>
        <v>243300.4</v>
      </c>
      <c r="I11" s="378">
        <f>I13</f>
        <v>3000</v>
      </c>
      <c r="J11" s="379"/>
      <c r="K11" s="379"/>
    </row>
    <row r="12" spans="1:14" s="380" customFormat="1" ht="12.75" customHeight="1">
      <c r="A12" s="373"/>
      <c r="B12" s="367"/>
      <c r="C12" s="368"/>
      <c r="D12" s="368"/>
      <c r="E12" s="374" t="s">
        <v>197</v>
      </c>
      <c r="F12" s="374"/>
      <c r="G12" s="378"/>
      <c r="H12" s="377"/>
      <c r="I12" s="378"/>
    </row>
    <row r="13" spans="1:14" ht="12.75" customHeight="1">
      <c r="A13" s="373">
        <v>2111</v>
      </c>
      <c r="B13" s="381" t="s">
        <v>193</v>
      </c>
      <c r="C13" s="382">
        <v>1</v>
      </c>
      <c r="D13" s="382">
        <v>1</v>
      </c>
      <c r="E13" s="374" t="s">
        <v>198</v>
      </c>
      <c r="F13" s="374"/>
      <c r="G13" s="383">
        <f>H13+I13</f>
        <v>246300.4</v>
      </c>
      <c r="H13" s="383">
        <f>SUM(H15:H38)</f>
        <v>243300.4</v>
      </c>
      <c r="I13" s="383">
        <f>SUM(I15:I61)</f>
        <v>3000</v>
      </c>
    </row>
    <row r="14" spans="1:14" ht="26.25" customHeight="1">
      <c r="A14" s="373"/>
      <c r="B14" s="381"/>
      <c r="C14" s="382"/>
      <c r="D14" s="382"/>
      <c r="E14" s="374" t="s">
        <v>691</v>
      </c>
      <c r="F14" s="374"/>
      <c r="G14" s="375"/>
      <c r="H14" s="375"/>
      <c r="I14" s="375"/>
    </row>
    <row r="15" spans="1:14" ht="14.25" customHeight="1">
      <c r="A15" s="373"/>
      <c r="B15" s="381"/>
      <c r="C15" s="382"/>
      <c r="D15" s="382"/>
      <c r="E15" s="384" t="s">
        <v>692</v>
      </c>
      <c r="F15" s="384" t="s">
        <v>402</v>
      </c>
      <c r="G15" s="383">
        <f>H15+I15</f>
        <v>185516.5</v>
      </c>
      <c r="H15" s="383">
        <f>[2]aparat!F34</f>
        <v>185516.5</v>
      </c>
      <c r="I15" s="375"/>
    </row>
    <row r="16" spans="1:14" ht="23.25" customHeight="1">
      <c r="A16" s="373"/>
      <c r="B16" s="381"/>
      <c r="C16" s="382"/>
      <c r="D16" s="382"/>
      <c r="E16" s="384" t="s">
        <v>693</v>
      </c>
      <c r="F16" s="384" t="s">
        <v>404</v>
      </c>
      <c r="G16" s="383">
        <f>H16+I16</f>
        <v>18000</v>
      </c>
      <c r="H16" s="383">
        <f>[2]aparat!F35</f>
        <v>18000</v>
      </c>
      <c r="I16" s="375"/>
    </row>
    <row r="17" spans="1:9" ht="13.5" customHeight="1">
      <c r="A17" s="373"/>
      <c r="B17" s="381"/>
      <c r="C17" s="382"/>
      <c r="D17" s="382"/>
      <c r="E17" s="384" t="s">
        <v>694</v>
      </c>
      <c r="F17" s="384" t="s">
        <v>418</v>
      </c>
      <c r="G17" s="383">
        <f t="shared" ref="G17:G60" si="0">H17+I17</f>
        <v>6860</v>
      </c>
      <c r="H17" s="383">
        <f>[2]aparat!F44</f>
        <v>6860</v>
      </c>
      <c r="I17" s="375"/>
    </row>
    <row r="18" spans="1:9" ht="13.5" customHeight="1">
      <c r="A18" s="373"/>
      <c r="B18" s="381"/>
      <c r="C18" s="382"/>
      <c r="D18" s="382"/>
      <c r="E18" s="374" t="s">
        <v>419</v>
      </c>
      <c r="F18" s="374">
        <v>4213</v>
      </c>
      <c r="G18" s="383">
        <f t="shared" si="0"/>
        <v>657.3</v>
      </c>
      <c r="H18" s="383">
        <f>[2]aparat!F45</f>
        <v>657.3</v>
      </c>
      <c r="I18" s="375"/>
    </row>
    <row r="19" spans="1:9" ht="13.5" customHeight="1">
      <c r="A19" s="373"/>
      <c r="B19" s="381"/>
      <c r="C19" s="382"/>
      <c r="D19" s="382"/>
      <c r="E19" s="374" t="s">
        <v>421</v>
      </c>
      <c r="F19" s="374">
        <v>4214</v>
      </c>
      <c r="G19" s="383">
        <f t="shared" si="0"/>
        <v>1376.6</v>
      </c>
      <c r="H19" s="383">
        <f>[2]aparat!F46</f>
        <v>1376.6</v>
      </c>
      <c r="I19" s="375"/>
    </row>
    <row r="20" spans="1:9" ht="13.5" customHeight="1">
      <c r="A20" s="373"/>
      <c r="B20" s="381"/>
      <c r="C20" s="382"/>
      <c r="D20" s="382"/>
      <c r="E20" s="384" t="s">
        <v>695</v>
      </c>
      <c r="F20" s="384" t="s">
        <v>424</v>
      </c>
      <c r="G20" s="383">
        <f t="shared" si="0"/>
        <v>500</v>
      </c>
      <c r="H20" s="383">
        <f>[2]aparat!F47</f>
        <v>500</v>
      </c>
      <c r="I20" s="375"/>
    </row>
    <row r="21" spans="1:9" ht="13.5" customHeight="1">
      <c r="A21" s="373"/>
      <c r="B21" s="381"/>
      <c r="C21" s="382"/>
      <c r="D21" s="382"/>
      <c r="E21" s="384" t="s">
        <v>696</v>
      </c>
      <c r="F21" s="384" t="s">
        <v>426</v>
      </c>
      <c r="G21" s="383">
        <f t="shared" si="0"/>
        <v>0</v>
      </c>
      <c r="H21" s="383">
        <f>[2]aparat!F48</f>
        <v>0</v>
      </c>
      <c r="I21" s="375"/>
    </row>
    <row r="22" spans="1:9" ht="13.5" customHeight="1">
      <c r="A22" s="373"/>
      <c r="B22" s="381"/>
      <c r="C22" s="382"/>
      <c r="D22" s="382"/>
      <c r="E22" s="374" t="s">
        <v>430</v>
      </c>
      <c r="F22" s="374">
        <v>4221</v>
      </c>
      <c r="G22" s="383">
        <f t="shared" si="0"/>
        <v>1500</v>
      </c>
      <c r="H22" s="383">
        <f>[2]aparat!F51</f>
        <v>1500</v>
      </c>
      <c r="I22" s="375"/>
    </row>
    <row r="23" spans="1:9" ht="13.5" customHeight="1">
      <c r="A23" s="373"/>
      <c r="B23" s="381"/>
      <c r="C23" s="382"/>
      <c r="D23" s="382"/>
      <c r="E23" s="374" t="s">
        <v>431</v>
      </c>
      <c r="F23" s="374">
        <v>4222</v>
      </c>
      <c r="G23" s="383">
        <f t="shared" si="0"/>
        <v>3500</v>
      </c>
      <c r="H23" s="383">
        <f>[2]aparat!F52</f>
        <v>3500</v>
      </c>
      <c r="I23" s="375"/>
    </row>
    <row r="24" spans="1:9" ht="13.5" customHeight="1">
      <c r="A24" s="373"/>
      <c r="B24" s="381"/>
      <c r="C24" s="382"/>
      <c r="D24" s="382"/>
      <c r="E24" s="374" t="s">
        <v>697</v>
      </c>
      <c r="F24" s="374">
        <v>4229</v>
      </c>
      <c r="G24" s="383">
        <f t="shared" si="0"/>
        <v>0</v>
      </c>
      <c r="H24" s="383">
        <f>[2]aparat!F53</f>
        <v>0</v>
      </c>
      <c r="I24" s="375"/>
    </row>
    <row r="25" spans="1:9" ht="13.5" customHeight="1">
      <c r="A25" s="373"/>
      <c r="B25" s="381"/>
      <c r="C25" s="382"/>
      <c r="D25" s="382"/>
      <c r="E25" s="374" t="s">
        <v>438</v>
      </c>
      <c r="F25" s="374">
        <v>4232</v>
      </c>
      <c r="G25" s="383">
        <f t="shared" si="0"/>
        <v>3400</v>
      </c>
      <c r="H25" s="383">
        <f>[2]aparat!F56</f>
        <v>3400</v>
      </c>
      <c r="I25" s="375"/>
    </row>
    <row r="26" spans="1:9" ht="27" customHeight="1">
      <c r="A26" s="373"/>
      <c r="B26" s="381"/>
      <c r="C26" s="382"/>
      <c r="D26" s="382"/>
      <c r="E26" s="374" t="s">
        <v>440</v>
      </c>
      <c r="F26" s="374">
        <v>4233</v>
      </c>
      <c r="G26" s="383">
        <f t="shared" si="0"/>
        <v>1500</v>
      </c>
      <c r="H26" s="383">
        <f>[2]aparat!F57</f>
        <v>1500</v>
      </c>
      <c r="I26" s="375"/>
    </row>
    <row r="27" spans="1:9" ht="13.5" customHeight="1">
      <c r="A27" s="373"/>
      <c r="B27" s="381"/>
      <c r="C27" s="382"/>
      <c r="D27" s="382"/>
      <c r="E27" s="374" t="s">
        <v>442</v>
      </c>
      <c r="F27" s="374">
        <v>4234</v>
      </c>
      <c r="G27" s="383">
        <f t="shared" si="0"/>
        <v>550</v>
      </c>
      <c r="H27" s="383">
        <f>[2]aparat!F58</f>
        <v>550</v>
      </c>
      <c r="I27" s="375"/>
    </row>
    <row r="28" spans="1:9" ht="13.5" customHeight="1">
      <c r="A28" s="373"/>
      <c r="B28" s="381"/>
      <c r="C28" s="382"/>
      <c r="D28" s="382"/>
      <c r="E28" s="374" t="s">
        <v>698</v>
      </c>
      <c r="F28" s="374">
        <v>4235</v>
      </c>
      <c r="G28" s="383">
        <f t="shared" si="0"/>
        <v>4000</v>
      </c>
      <c r="H28" s="383">
        <f>[2]aparat!F59</f>
        <v>4000</v>
      </c>
      <c r="I28" s="375"/>
    </row>
    <row r="29" spans="1:9" ht="13.5" customHeight="1">
      <c r="A29" s="373"/>
      <c r="B29" s="381"/>
      <c r="C29" s="382"/>
      <c r="D29" s="382"/>
      <c r="E29" s="374" t="s">
        <v>447</v>
      </c>
      <c r="F29" s="374">
        <v>4237</v>
      </c>
      <c r="G29" s="383">
        <f t="shared" si="0"/>
        <v>3000</v>
      </c>
      <c r="H29" s="383">
        <f>[2]aparat!F61</f>
        <v>3000</v>
      </c>
      <c r="I29" s="375"/>
    </row>
    <row r="30" spans="1:9" ht="13.5" customHeight="1">
      <c r="A30" s="373"/>
      <c r="B30" s="381"/>
      <c r="C30" s="382"/>
      <c r="D30" s="382"/>
      <c r="E30" s="374" t="s">
        <v>699</v>
      </c>
      <c r="F30" s="374">
        <v>4239</v>
      </c>
      <c r="G30" s="383">
        <f t="shared" si="0"/>
        <v>900</v>
      </c>
      <c r="H30" s="383">
        <f>[2]aparat!F62</f>
        <v>900</v>
      </c>
      <c r="I30" s="375"/>
    </row>
    <row r="31" spans="1:9" ht="13.5" customHeight="1">
      <c r="A31" s="373"/>
      <c r="B31" s="381"/>
      <c r="C31" s="382"/>
      <c r="D31" s="382"/>
      <c r="E31" s="374" t="s">
        <v>452</v>
      </c>
      <c r="F31" s="374">
        <v>4241</v>
      </c>
      <c r="G31" s="383">
        <f t="shared" si="0"/>
        <v>1900</v>
      </c>
      <c r="H31" s="383">
        <f>[2]aparat!F64</f>
        <v>1900</v>
      </c>
      <c r="I31" s="375"/>
    </row>
    <row r="32" spans="1:9" ht="13.5" customHeight="1">
      <c r="A32" s="373"/>
      <c r="B32" s="381"/>
      <c r="C32" s="382"/>
      <c r="D32" s="382"/>
      <c r="E32" s="374" t="s">
        <v>700</v>
      </c>
      <c r="F32" s="374"/>
      <c r="G32" s="383">
        <f>H32+I32</f>
        <v>0</v>
      </c>
      <c r="H32" s="383">
        <f>[2]aparat!F66</f>
        <v>0</v>
      </c>
      <c r="I32" s="375"/>
    </row>
    <row r="33" spans="1:9" ht="24.75" customHeight="1">
      <c r="A33" s="373"/>
      <c r="B33" s="381"/>
      <c r="C33" s="382"/>
      <c r="D33" s="382"/>
      <c r="E33" s="374" t="s">
        <v>701</v>
      </c>
      <c r="F33" s="374">
        <v>4252</v>
      </c>
      <c r="G33" s="383">
        <f t="shared" si="0"/>
        <v>1450</v>
      </c>
      <c r="H33" s="383">
        <f>[2]aparat!F67</f>
        <v>1450</v>
      </c>
      <c r="I33" s="375"/>
    </row>
    <row r="34" spans="1:9" ht="12.75" customHeight="1">
      <c r="A34" s="373"/>
      <c r="B34" s="381"/>
      <c r="C34" s="382"/>
      <c r="D34" s="382"/>
      <c r="E34" s="384" t="s">
        <v>702</v>
      </c>
      <c r="F34" s="384" t="s">
        <v>461</v>
      </c>
      <c r="G34" s="383">
        <f t="shared" si="0"/>
        <v>1400</v>
      </c>
      <c r="H34" s="383">
        <f>[2]aparat!F69</f>
        <v>1400</v>
      </c>
      <c r="I34" s="375"/>
    </row>
    <row r="35" spans="1:9" ht="12.75" customHeight="1">
      <c r="A35" s="373"/>
      <c r="B35" s="381"/>
      <c r="C35" s="382"/>
      <c r="D35" s="382"/>
      <c r="E35" s="384" t="s">
        <v>466</v>
      </c>
      <c r="F35" s="384" t="s">
        <v>467</v>
      </c>
      <c r="G35" s="383">
        <f t="shared" si="0"/>
        <v>5000</v>
      </c>
      <c r="H35" s="383">
        <f>[2]aparat!F71</f>
        <v>5000</v>
      </c>
      <c r="I35" s="375"/>
    </row>
    <row r="36" spans="1:9" ht="13.5" customHeight="1">
      <c r="A36" s="373"/>
      <c r="B36" s="381"/>
      <c r="C36" s="382"/>
      <c r="D36" s="382"/>
      <c r="E36" s="384" t="s">
        <v>472</v>
      </c>
      <c r="F36" s="384" t="s">
        <v>473</v>
      </c>
      <c r="G36" s="383">
        <f t="shared" si="0"/>
        <v>990</v>
      </c>
      <c r="H36" s="383">
        <f>[2]aparat!F74</f>
        <v>990</v>
      </c>
      <c r="I36" s="375"/>
    </row>
    <row r="37" spans="1:9" ht="12" customHeight="1">
      <c r="A37" s="373"/>
      <c r="B37" s="381"/>
      <c r="C37" s="382"/>
      <c r="D37" s="382"/>
      <c r="E37" s="384" t="s">
        <v>474</v>
      </c>
      <c r="F37" s="384" t="s">
        <v>475</v>
      </c>
      <c r="G37" s="383">
        <f t="shared" si="0"/>
        <v>1200</v>
      </c>
      <c r="H37" s="383">
        <f>[2]aparat!F75</f>
        <v>1200</v>
      </c>
      <c r="I37" s="375"/>
    </row>
    <row r="38" spans="1:9" ht="11.25" customHeight="1">
      <c r="A38" s="373"/>
      <c r="B38" s="381"/>
      <c r="C38" s="382"/>
      <c r="D38" s="382"/>
      <c r="E38" s="384" t="s">
        <v>703</v>
      </c>
      <c r="F38" s="384" t="s">
        <v>567</v>
      </c>
      <c r="G38" s="383">
        <f t="shared" si="0"/>
        <v>100</v>
      </c>
      <c r="H38" s="383">
        <f>[2]aparat!F136</f>
        <v>100</v>
      </c>
      <c r="I38" s="375"/>
    </row>
    <row r="39" spans="1:9" ht="11.25" customHeight="1">
      <c r="A39" s="373"/>
      <c r="B39" s="381"/>
      <c r="C39" s="382"/>
      <c r="D39" s="382"/>
      <c r="E39" s="385" t="s">
        <v>704</v>
      </c>
      <c r="F39" s="384" t="s">
        <v>599</v>
      </c>
      <c r="G39" s="383">
        <f>H39+I39</f>
        <v>0</v>
      </c>
      <c r="H39" s="383"/>
      <c r="I39" s="375">
        <f>[2]aparat!F154</f>
        <v>0</v>
      </c>
    </row>
    <row r="40" spans="1:9" ht="14.25" customHeight="1">
      <c r="A40" s="373"/>
      <c r="B40" s="381"/>
      <c r="C40" s="382"/>
      <c r="D40" s="382"/>
      <c r="E40" s="384" t="s">
        <v>705</v>
      </c>
      <c r="F40" s="384" t="s">
        <v>601</v>
      </c>
      <c r="G40" s="375">
        <f>H40+I40</f>
        <v>3000</v>
      </c>
      <c r="H40" s="375"/>
      <c r="I40" s="375">
        <f>[2]aparat!F155</f>
        <v>3000</v>
      </c>
    </row>
    <row r="41" spans="1:9" ht="14.25" customHeight="1">
      <c r="A41" s="373"/>
      <c r="B41" s="381"/>
      <c r="C41" s="382"/>
      <c r="D41" s="382"/>
      <c r="E41" s="384" t="s">
        <v>706</v>
      </c>
      <c r="F41" s="384" t="s">
        <v>603</v>
      </c>
      <c r="G41" s="375">
        <f>H41+I41</f>
        <v>0</v>
      </c>
      <c r="H41" s="375"/>
      <c r="I41" s="375">
        <f>[2]aparat!F156</f>
        <v>0</v>
      </c>
    </row>
    <row r="42" spans="1:9" ht="14.25" customHeight="1">
      <c r="A42" s="373"/>
      <c r="B42" s="381"/>
      <c r="C42" s="382"/>
      <c r="D42" s="382"/>
      <c r="E42" s="384" t="s">
        <v>707</v>
      </c>
      <c r="F42" s="384" t="s">
        <v>596</v>
      </c>
      <c r="G42" s="375">
        <f>H42+I42</f>
        <v>0</v>
      </c>
      <c r="H42" s="375"/>
      <c r="I42" s="375">
        <f>[2]aparat!F153</f>
        <v>0</v>
      </c>
    </row>
    <row r="43" spans="1:9" ht="11.25" hidden="1" customHeight="1">
      <c r="A43" s="373">
        <v>2112</v>
      </c>
      <c r="B43" s="381" t="s">
        <v>193</v>
      </c>
      <c r="C43" s="382">
        <v>1</v>
      </c>
      <c r="D43" s="382">
        <v>2</v>
      </c>
      <c r="E43" s="374" t="s">
        <v>199</v>
      </c>
      <c r="F43" s="374"/>
      <c r="G43" s="375">
        <f t="shared" si="0"/>
        <v>0</v>
      </c>
      <c r="H43" s="375"/>
      <c r="I43" s="375"/>
    </row>
    <row r="44" spans="1:9" ht="11.25" hidden="1" customHeight="1">
      <c r="A44" s="373"/>
      <c r="B44" s="381"/>
      <c r="C44" s="382"/>
      <c r="D44" s="382"/>
      <c r="E44" s="374" t="s">
        <v>691</v>
      </c>
      <c r="F44" s="374"/>
      <c r="G44" s="375">
        <f t="shared" si="0"/>
        <v>0</v>
      </c>
      <c r="H44" s="375"/>
      <c r="I44" s="375"/>
    </row>
    <row r="45" spans="1:9" ht="11.25" hidden="1" customHeight="1">
      <c r="A45" s="373"/>
      <c r="B45" s="381"/>
      <c r="C45" s="382"/>
      <c r="D45" s="382"/>
      <c r="E45" s="374" t="s">
        <v>708</v>
      </c>
      <c r="F45" s="374"/>
      <c r="G45" s="375">
        <f t="shared" si="0"/>
        <v>0</v>
      </c>
      <c r="H45" s="375"/>
      <c r="I45" s="375"/>
    </row>
    <row r="46" spans="1:9" ht="11.25" hidden="1" customHeight="1">
      <c r="A46" s="373"/>
      <c r="B46" s="381"/>
      <c r="C46" s="382"/>
      <c r="D46" s="382"/>
      <c r="E46" s="374" t="s">
        <v>708</v>
      </c>
      <c r="F46" s="374"/>
      <c r="G46" s="375">
        <f t="shared" si="0"/>
        <v>0</v>
      </c>
      <c r="H46" s="375"/>
      <c r="I46" s="375"/>
    </row>
    <row r="47" spans="1:9" ht="11.25" hidden="1" customHeight="1">
      <c r="A47" s="373">
        <v>2113</v>
      </c>
      <c r="B47" s="381" t="s">
        <v>193</v>
      </c>
      <c r="C47" s="382">
        <v>1</v>
      </c>
      <c r="D47" s="382">
        <v>3</v>
      </c>
      <c r="E47" s="374" t="s">
        <v>200</v>
      </c>
      <c r="F47" s="374"/>
      <c r="G47" s="375">
        <f t="shared" si="0"/>
        <v>0</v>
      </c>
      <c r="H47" s="375"/>
      <c r="I47" s="375"/>
    </row>
    <row r="48" spans="1:9" ht="11.25" hidden="1" customHeight="1">
      <c r="A48" s="373"/>
      <c r="B48" s="381"/>
      <c r="C48" s="382"/>
      <c r="D48" s="382"/>
      <c r="E48" s="374" t="s">
        <v>691</v>
      </c>
      <c r="F48" s="374"/>
      <c r="G48" s="375">
        <f t="shared" si="0"/>
        <v>0</v>
      </c>
      <c r="H48" s="375"/>
      <c r="I48" s="375"/>
    </row>
    <row r="49" spans="1:9" ht="11.25" hidden="1" customHeight="1">
      <c r="A49" s="373"/>
      <c r="B49" s="381"/>
      <c r="C49" s="382"/>
      <c r="D49" s="382"/>
      <c r="E49" s="374" t="s">
        <v>708</v>
      </c>
      <c r="F49" s="374"/>
      <c r="G49" s="375">
        <f t="shared" si="0"/>
        <v>0</v>
      </c>
      <c r="H49" s="375"/>
      <c r="I49" s="375"/>
    </row>
    <row r="50" spans="1:9" ht="11.25" hidden="1" customHeight="1">
      <c r="A50" s="373"/>
      <c r="B50" s="381"/>
      <c r="C50" s="382"/>
      <c r="D50" s="382"/>
      <c r="E50" s="374" t="s">
        <v>708</v>
      </c>
      <c r="F50" s="374"/>
      <c r="G50" s="375">
        <f t="shared" si="0"/>
        <v>0</v>
      </c>
      <c r="H50" s="375"/>
      <c r="I50" s="375"/>
    </row>
    <row r="51" spans="1:9" ht="11.25" hidden="1" customHeight="1">
      <c r="A51" s="373">
        <v>2120</v>
      </c>
      <c r="B51" s="367" t="s">
        <v>193</v>
      </c>
      <c r="C51" s="368">
        <v>2</v>
      </c>
      <c r="D51" s="368">
        <v>0</v>
      </c>
      <c r="E51" s="376" t="s">
        <v>201</v>
      </c>
      <c r="F51" s="376"/>
      <c r="G51" s="375">
        <f t="shared" si="0"/>
        <v>0</v>
      </c>
      <c r="H51" s="375"/>
      <c r="I51" s="375"/>
    </row>
    <row r="52" spans="1:9" s="380" customFormat="1" ht="11.25" hidden="1" customHeight="1">
      <c r="A52" s="373"/>
      <c r="B52" s="367"/>
      <c r="C52" s="368"/>
      <c r="D52" s="368"/>
      <c r="E52" s="374" t="s">
        <v>197</v>
      </c>
      <c r="F52" s="374"/>
      <c r="G52" s="375">
        <f t="shared" si="0"/>
        <v>0</v>
      </c>
      <c r="H52" s="377"/>
      <c r="I52" s="377"/>
    </row>
    <row r="53" spans="1:9" ht="11.25" hidden="1" customHeight="1">
      <c r="A53" s="373">
        <v>2121</v>
      </c>
      <c r="B53" s="381" t="s">
        <v>193</v>
      </c>
      <c r="C53" s="382">
        <v>2</v>
      </c>
      <c r="D53" s="382">
        <v>1</v>
      </c>
      <c r="E53" s="386" t="s">
        <v>202</v>
      </c>
      <c r="F53" s="386"/>
      <c r="G53" s="375">
        <f t="shared" si="0"/>
        <v>0</v>
      </c>
      <c r="H53" s="375"/>
      <c r="I53" s="375"/>
    </row>
    <row r="54" spans="1:9" ht="11.25" hidden="1" customHeight="1">
      <c r="A54" s="373"/>
      <c r="B54" s="381"/>
      <c r="C54" s="382"/>
      <c r="D54" s="382"/>
      <c r="E54" s="374" t="s">
        <v>691</v>
      </c>
      <c r="F54" s="374"/>
      <c r="G54" s="375">
        <f t="shared" si="0"/>
        <v>0</v>
      </c>
      <c r="H54" s="375"/>
      <c r="I54" s="375"/>
    </row>
    <row r="55" spans="1:9" ht="11.25" hidden="1" customHeight="1">
      <c r="A55" s="373"/>
      <c r="B55" s="381"/>
      <c r="C55" s="382"/>
      <c r="D55" s="382"/>
      <c r="E55" s="374" t="s">
        <v>708</v>
      </c>
      <c r="F55" s="374"/>
      <c r="G55" s="375">
        <f t="shared" si="0"/>
        <v>0</v>
      </c>
      <c r="H55" s="375"/>
      <c r="I55" s="375"/>
    </row>
    <row r="56" spans="1:9" ht="11.25" hidden="1" customHeight="1">
      <c r="A56" s="373"/>
      <c r="B56" s="381"/>
      <c r="C56" s="382"/>
      <c r="D56" s="382"/>
      <c r="E56" s="374" t="s">
        <v>708</v>
      </c>
      <c r="F56" s="374"/>
      <c r="G56" s="375">
        <f t="shared" si="0"/>
        <v>0</v>
      </c>
      <c r="H56" s="375"/>
      <c r="I56" s="375"/>
    </row>
    <row r="57" spans="1:9" ht="11.25" hidden="1" customHeight="1">
      <c r="A57" s="373">
        <v>2122</v>
      </c>
      <c r="B57" s="381" t="s">
        <v>193</v>
      </c>
      <c r="C57" s="382">
        <v>2</v>
      </c>
      <c r="D57" s="382">
        <v>2</v>
      </c>
      <c r="E57" s="374" t="s">
        <v>203</v>
      </c>
      <c r="F57" s="374"/>
      <c r="G57" s="375">
        <f t="shared" si="0"/>
        <v>0</v>
      </c>
      <c r="H57" s="375"/>
      <c r="I57" s="375"/>
    </row>
    <row r="58" spans="1:9" ht="11.25" hidden="1" customHeight="1">
      <c r="A58" s="373"/>
      <c r="B58" s="381"/>
      <c r="C58" s="382"/>
      <c r="D58" s="382"/>
      <c r="E58" s="374" t="s">
        <v>691</v>
      </c>
      <c r="F58" s="374"/>
      <c r="G58" s="375">
        <f t="shared" si="0"/>
        <v>0</v>
      </c>
      <c r="H58" s="375"/>
      <c r="I58" s="375"/>
    </row>
    <row r="59" spans="1:9" ht="11.25" hidden="1" customHeight="1">
      <c r="A59" s="373"/>
      <c r="B59" s="381"/>
      <c r="C59" s="382"/>
      <c r="D59" s="382"/>
      <c r="E59" s="374" t="s">
        <v>708</v>
      </c>
      <c r="F59" s="374"/>
      <c r="G59" s="375">
        <f t="shared" si="0"/>
        <v>0</v>
      </c>
      <c r="H59" s="375"/>
      <c r="I59" s="375"/>
    </row>
    <row r="60" spans="1:9" ht="11.25" hidden="1" customHeight="1">
      <c r="A60" s="373"/>
      <c r="B60" s="381"/>
      <c r="C60" s="382"/>
      <c r="D60" s="382"/>
      <c r="E60" s="374" t="s">
        <v>708</v>
      </c>
      <c r="F60" s="374"/>
      <c r="G60" s="375">
        <f t="shared" si="0"/>
        <v>0</v>
      </c>
      <c r="H60" s="375"/>
      <c r="I60" s="375"/>
    </row>
    <row r="61" spans="1:9" ht="11.25" customHeight="1">
      <c r="A61" s="373"/>
      <c r="B61" s="381"/>
      <c r="C61" s="382"/>
      <c r="D61" s="382"/>
      <c r="E61" s="374" t="s">
        <v>709</v>
      </c>
      <c r="F61" s="374">
        <v>5134</v>
      </c>
      <c r="G61" s="375">
        <f>I61+H61</f>
        <v>0</v>
      </c>
      <c r="H61" s="375"/>
      <c r="I61" s="375">
        <f>[2]aparat!F160</f>
        <v>0</v>
      </c>
    </row>
    <row r="62" spans="1:9" ht="11.25" hidden="1" customHeight="1">
      <c r="A62" s="373"/>
      <c r="B62" s="381"/>
      <c r="C62" s="382"/>
      <c r="D62" s="382"/>
      <c r="E62" s="374"/>
      <c r="F62" s="374"/>
      <c r="G62" s="375"/>
      <c r="H62" s="375"/>
      <c r="I62" s="375"/>
    </row>
    <row r="63" spans="1:9" ht="12.75" customHeight="1">
      <c r="A63" s="373">
        <v>2130</v>
      </c>
      <c r="B63" s="367" t="s">
        <v>193</v>
      </c>
      <c r="C63" s="368">
        <v>3</v>
      </c>
      <c r="D63" s="368">
        <v>0</v>
      </c>
      <c r="E63" s="376" t="s">
        <v>204</v>
      </c>
      <c r="F63" s="376"/>
      <c r="G63" s="375">
        <f>H63+I63</f>
        <v>4155</v>
      </c>
      <c r="H63" s="375">
        <f>H65+H69+H73</f>
        <v>4155</v>
      </c>
      <c r="I63" s="375"/>
    </row>
    <row r="64" spans="1:9" s="380" customFormat="1" ht="15.75">
      <c r="A64" s="373"/>
      <c r="B64" s="367"/>
      <c r="C64" s="368"/>
      <c r="D64" s="368"/>
      <c r="E64" s="374" t="s">
        <v>197</v>
      </c>
      <c r="F64" s="374"/>
      <c r="G64" s="377"/>
      <c r="H64" s="377"/>
      <c r="I64" s="377"/>
    </row>
    <row r="65" spans="1:9" ht="27" hidden="1">
      <c r="A65" s="373">
        <v>2131</v>
      </c>
      <c r="B65" s="381" t="s">
        <v>193</v>
      </c>
      <c r="C65" s="382">
        <v>3</v>
      </c>
      <c r="D65" s="382">
        <v>1</v>
      </c>
      <c r="E65" s="374" t="s">
        <v>205</v>
      </c>
      <c r="F65" s="374"/>
      <c r="G65" s="375"/>
      <c r="H65" s="375"/>
      <c r="I65" s="375"/>
    </row>
    <row r="66" spans="1:9" ht="40.5" hidden="1">
      <c r="A66" s="373"/>
      <c r="B66" s="381"/>
      <c r="C66" s="382"/>
      <c r="D66" s="382"/>
      <c r="E66" s="374" t="s">
        <v>691</v>
      </c>
      <c r="F66" s="374"/>
      <c r="G66" s="375"/>
      <c r="H66" s="375"/>
      <c r="I66" s="375"/>
    </row>
    <row r="67" spans="1:9" ht="15.75" hidden="1">
      <c r="A67" s="373"/>
      <c r="B67" s="381"/>
      <c r="C67" s="382"/>
      <c r="D67" s="382"/>
      <c r="E67" s="374" t="s">
        <v>708</v>
      </c>
      <c r="F67" s="374"/>
      <c r="G67" s="375"/>
      <c r="H67" s="375"/>
      <c r="I67" s="375"/>
    </row>
    <row r="68" spans="1:9" ht="15.75" hidden="1">
      <c r="A68" s="373"/>
      <c r="B68" s="381"/>
      <c r="C68" s="382"/>
      <c r="D68" s="382"/>
      <c r="E68" s="374" t="s">
        <v>708</v>
      </c>
      <c r="F68" s="374"/>
      <c r="G68" s="375"/>
      <c r="H68" s="375"/>
      <c r="I68" s="375"/>
    </row>
    <row r="69" spans="1:9" ht="14.25" hidden="1" customHeight="1">
      <c r="A69" s="373">
        <v>2132</v>
      </c>
      <c r="B69" s="381" t="s">
        <v>193</v>
      </c>
      <c r="C69" s="382">
        <v>3</v>
      </c>
      <c r="D69" s="382">
        <v>2</v>
      </c>
      <c r="E69" s="374" t="s">
        <v>206</v>
      </c>
      <c r="F69" s="374"/>
      <c r="G69" s="375"/>
      <c r="H69" s="375"/>
      <c r="I69" s="375"/>
    </row>
    <row r="70" spans="1:9" ht="40.5" hidden="1">
      <c r="A70" s="373"/>
      <c r="B70" s="381"/>
      <c r="C70" s="382"/>
      <c r="D70" s="382"/>
      <c r="E70" s="374" t="s">
        <v>691</v>
      </c>
      <c r="F70" s="374"/>
      <c r="G70" s="375"/>
      <c r="H70" s="375"/>
      <c r="I70" s="375"/>
    </row>
    <row r="71" spans="1:9" ht="15.75" hidden="1">
      <c r="A71" s="373"/>
      <c r="B71" s="381"/>
      <c r="C71" s="382"/>
      <c r="D71" s="382"/>
      <c r="E71" s="374" t="s">
        <v>708</v>
      </c>
      <c r="F71" s="374"/>
      <c r="G71" s="375"/>
      <c r="H71" s="375"/>
      <c r="I71" s="375"/>
    </row>
    <row r="72" spans="1:9" ht="15.75" hidden="1">
      <c r="A72" s="373"/>
      <c r="B72" s="381"/>
      <c r="C72" s="382"/>
      <c r="D72" s="382"/>
      <c r="E72" s="374" t="s">
        <v>708</v>
      </c>
      <c r="F72" s="374"/>
      <c r="G72" s="375"/>
      <c r="H72" s="375"/>
      <c r="I72" s="375"/>
    </row>
    <row r="73" spans="1:9" ht="13.5" customHeight="1">
      <c r="A73" s="373">
        <v>2133</v>
      </c>
      <c r="B73" s="381" t="s">
        <v>193</v>
      </c>
      <c r="C73" s="382">
        <v>3</v>
      </c>
      <c r="D73" s="382">
        <v>3</v>
      </c>
      <c r="E73" s="374" t="s">
        <v>207</v>
      </c>
      <c r="F73" s="374"/>
      <c r="G73" s="375">
        <f>H73+I73</f>
        <v>4155</v>
      </c>
      <c r="H73" s="375">
        <f>H75+H76+H77+H79+H80+H81+H82+H83+H78</f>
        <v>4155</v>
      </c>
      <c r="I73" s="375"/>
    </row>
    <row r="74" spans="1:9" ht="27" customHeight="1">
      <c r="A74" s="373"/>
      <c r="B74" s="381"/>
      <c r="C74" s="382"/>
      <c r="D74" s="382"/>
      <c r="E74" s="374" t="s">
        <v>691</v>
      </c>
      <c r="F74" s="374"/>
      <c r="G74" s="375"/>
      <c r="H74" s="375"/>
      <c r="I74" s="375"/>
    </row>
    <row r="75" spans="1:9" ht="13.5" customHeight="1">
      <c r="A75" s="373"/>
      <c r="B75" s="381"/>
      <c r="C75" s="382"/>
      <c r="D75" s="382"/>
      <c r="E75" s="374" t="s">
        <v>401</v>
      </c>
      <c r="F75" s="374">
        <v>4111</v>
      </c>
      <c r="G75" s="383">
        <f t="shared" ref="G75:G83" si="1">H75+I75</f>
        <v>2300</v>
      </c>
      <c r="H75" s="383">
        <f>'[2]zags '!F34</f>
        <v>2300</v>
      </c>
      <c r="I75" s="375"/>
    </row>
    <row r="76" spans="1:9" ht="13.5" customHeight="1">
      <c r="A76" s="373"/>
      <c r="B76" s="381"/>
      <c r="C76" s="382"/>
      <c r="D76" s="382"/>
      <c r="E76" s="374" t="s">
        <v>710</v>
      </c>
      <c r="F76" s="374">
        <v>4212</v>
      </c>
      <c r="G76" s="383">
        <f t="shared" si="1"/>
        <v>0</v>
      </c>
      <c r="H76" s="383">
        <f>'[2]zags '!F44</f>
        <v>0</v>
      </c>
      <c r="I76" s="375"/>
    </row>
    <row r="77" spans="1:9" ht="15.75" customHeight="1">
      <c r="A77" s="373"/>
      <c r="B77" s="381"/>
      <c r="C77" s="382"/>
      <c r="D77" s="382"/>
      <c r="E77" s="374" t="s">
        <v>421</v>
      </c>
      <c r="F77" s="374">
        <v>4214</v>
      </c>
      <c r="G77" s="375">
        <f t="shared" si="1"/>
        <v>156</v>
      </c>
      <c r="H77" s="375">
        <f>'[2]zags '!F46</f>
        <v>156</v>
      </c>
      <c r="I77" s="375"/>
    </row>
    <row r="78" spans="1:9" ht="15.75" customHeight="1">
      <c r="A78" s="373"/>
      <c r="B78" s="381"/>
      <c r="C78" s="382"/>
      <c r="D78" s="382"/>
      <c r="E78" s="374" t="s">
        <v>699</v>
      </c>
      <c r="F78" s="374">
        <v>4239</v>
      </c>
      <c r="G78" s="383">
        <f t="shared" si="1"/>
        <v>0</v>
      </c>
      <c r="H78" s="383">
        <f>'[2]zags '!F62</f>
        <v>0</v>
      </c>
      <c r="I78" s="383"/>
    </row>
    <row r="79" spans="1:9" ht="18" customHeight="1">
      <c r="A79" s="373"/>
      <c r="B79" s="381"/>
      <c r="C79" s="382"/>
      <c r="D79" s="382"/>
      <c r="E79" s="387" t="s">
        <v>457</v>
      </c>
      <c r="F79" s="388" t="s">
        <v>458</v>
      </c>
      <c r="G79" s="383">
        <f t="shared" si="1"/>
        <v>0</v>
      </c>
      <c r="H79" s="383">
        <f>'[2]zags '!F67</f>
        <v>0</v>
      </c>
      <c r="I79" s="383"/>
    </row>
    <row r="80" spans="1:9" ht="13.5" customHeight="1">
      <c r="A80" s="373"/>
      <c r="B80" s="381"/>
      <c r="C80" s="382"/>
      <c r="D80" s="382"/>
      <c r="E80" s="374" t="s">
        <v>460</v>
      </c>
      <c r="F80" s="374">
        <v>4261</v>
      </c>
      <c r="G80" s="383">
        <f t="shared" si="1"/>
        <v>43</v>
      </c>
      <c r="H80" s="383">
        <f>'[2]zags '!F69</f>
        <v>43</v>
      </c>
      <c r="I80" s="383"/>
    </row>
    <row r="81" spans="1:9" ht="12.75" customHeight="1">
      <c r="A81" s="373"/>
      <c r="B81" s="381"/>
      <c r="C81" s="382"/>
      <c r="D81" s="382"/>
      <c r="E81" s="374" t="s">
        <v>472</v>
      </c>
      <c r="F81" s="374">
        <v>4267</v>
      </c>
      <c r="G81" s="383">
        <f t="shared" si="1"/>
        <v>0</v>
      </c>
      <c r="H81" s="383">
        <f>'[2]zags '!F75</f>
        <v>0</v>
      </c>
      <c r="I81" s="383"/>
    </row>
    <row r="82" spans="1:9" ht="12.75" customHeight="1">
      <c r="A82" s="373"/>
      <c r="B82" s="381"/>
      <c r="C82" s="382"/>
      <c r="D82" s="382"/>
      <c r="E82" s="374" t="s">
        <v>474</v>
      </c>
      <c r="F82" s="374">
        <v>4269</v>
      </c>
      <c r="G82" s="383">
        <f t="shared" si="1"/>
        <v>0</v>
      </c>
      <c r="H82" s="383">
        <f>'[2]zags '!F76</f>
        <v>0</v>
      </c>
      <c r="I82" s="383"/>
    </row>
    <row r="83" spans="1:9" ht="12.75" customHeight="1">
      <c r="A83" s="373"/>
      <c r="B83" s="381"/>
      <c r="C83" s="382"/>
      <c r="D83" s="382"/>
      <c r="E83" s="374" t="s">
        <v>438</v>
      </c>
      <c r="F83" s="374">
        <v>4232</v>
      </c>
      <c r="G83" s="383">
        <f t="shared" si="1"/>
        <v>1656</v>
      </c>
      <c r="H83" s="383">
        <f>'[2]վեկտոր պլյուս'!F56</f>
        <v>1656</v>
      </c>
      <c r="I83" s="383"/>
    </row>
    <row r="84" spans="1:9" ht="21" hidden="1" customHeight="1">
      <c r="A84" s="373">
        <v>2140</v>
      </c>
      <c r="B84" s="367" t="s">
        <v>193</v>
      </c>
      <c r="C84" s="368">
        <v>4</v>
      </c>
      <c r="D84" s="368">
        <v>0</v>
      </c>
      <c r="E84" s="376" t="s">
        <v>208</v>
      </c>
      <c r="F84" s="376"/>
      <c r="G84" s="383"/>
      <c r="H84" s="383"/>
      <c r="I84" s="383"/>
    </row>
    <row r="85" spans="1:9" s="380" customFormat="1" ht="15.75" hidden="1">
      <c r="A85" s="373"/>
      <c r="B85" s="367"/>
      <c r="C85" s="368"/>
      <c r="D85" s="368"/>
      <c r="E85" s="374" t="s">
        <v>197</v>
      </c>
      <c r="F85" s="374"/>
      <c r="G85" s="378"/>
      <c r="H85" s="378"/>
      <c r="I85" s="378"/>
    </row>
    <row r="86" spans="1:9" ht="27" hidden="1">
      <c r="A86" s="373">
        <v>2141</v>
      </c>
      <c r="B86" s="381" t="s">
        <v>193</v>
      </c>
      <c r="C86" s="382">
        <v>4</v>
      </c>
      <c r="D86" s="382">
        <v>1</v>
      </c>
      <c r="E86" s="374" t="s">
        <v>209</v>
      </c>
      <c r="F86" s="374"/>
      <c r="G86" s="383"/>
      <c r="H86" s="383"/>
      <c r="I86" s="383"/>
    </row>
    <row r="87" spans="1:9" ht="40.5" hidden="1">
      <c r="A87" s="373"/>
      <c r="B87" s="381"/>
      <c r="C87" s="382"/>
      <c r="D87" s="382"/>
      <c r="E87" s="374" t="s">
        <v>691</v>
      </c>
      <c r="F87" s="374"/>
      <c r="G87" s="383"/>
      <c r="H87" s="383"/>
      <c r="I87" s="383"/>
    </row>
    <row r="88" spans="1:9" ht="15.75" hidden="1">
      <c r="A88" s="373"/>
      <c r="B88" s="381"/>
      <c r="C88" s="382"/>
      <c r="D88" s="382"/>
      <c r="E88" s="374" t="s">
        <v>708</v>
      </c>
      <c r="F88" s="374"/>
      <c r="G88" s="383"/>
      <c r="H88" s="383"/>
      <c r="I88" s="383"/>
    </row>
    <row r="89" spans="1:9" ht="15.75" hidden="1">
      <c r="A89" s="373"/>
      <c r="B89" s="381"/>
      <c r="C89" s="382"/>
      <c r="D89" s="382"/>
      <c r="E89" s="374" t="s">
        <v>708</v>
      </c>
      <c r="F89" s="374"/>
      <c r="G89" s="383"/>
      <c r="H89" s="383"/>
      <c r="I89" s="383"/>
    </row>
    <row r="90" spans="1:9" ht="31.5" hidden="1" customHeight="1">
      <c r="A90" s="373">
        <v>2150</v>
      </c>
      <c r="B90" s="367" t="s">
        <v>193</v>
      </c>
      <c r="C90" s="368">
        <v>5</v>
      </c>
      <c r="D90" s="368">
        <v>0</v>
      </c>
      <c r="E90" s="376" t="s">
        <v>210</v>
      </c>
      <c r="F90" s="376"/>
      <c r="G90" s="383"/>
      <c r="H90" s="383"/>
      <c r="I90" s="383"/>
    </row>
    <row r="91" spans="1:9" s="380" customFormat="1" ht="10.5" hidden="1" customHeight="1">
      <c r="A91" s="373"/>
      <c r="B91" s="367"/>
      <c r="C91" s="368"/>
      <c r="D91" s="368"/>
      <c r="E91" s="374" t="s">
        <v>197</v>
      </c>
      <c r="F91" s="374"/>
      <c r="G91" s="378"/>
      <c r="H91" s="378"/>
      <c r="I91" s="378"/>
    </row>
    <row r="92" spans="1:9" ht="40.5" hidden="1">
      <c r="A92" s="373">
        <v>2151</v>
      </c>
      <c r="B92" s="381" t="s">
        <v>193</v>
      </c>
      <c r="C92" s="382">
        <v>5</v>
      </c>
      <c r="D92" s="382">
        <v>1</v>
      </c>
      <c r="E92" s="374" t="s">
        <v>211</v>
      </c>
      <c r="F92" s="374"/>
      <c r="G92" s="383"/>
      <c r="H92" s="383"/>
      <c r="I92" s="383"/>
    </row>
    <row r="93" spans="1:9" ht="40.5" hidden="1">
      <c r="A93" s="373"/>
      <c r="B93" s="381"/>
      <c r="C93" s="382"/>
      <c r="D93" s="382"/>
      <c r="E93" s="374" t="s">
        <v>691</v>
      </c>
      <c r="F93" s="374"/>
      <c r="G93" s="383"/>
      <c r="H93" s="383"/>
      <c r="I93" s="383"/>
    </row>
    <row r="94" spans="1:9" ht="15.75" hidden="1">
      <c r="A94" s="373"/>
      <c r="B94" s="381"/>
      <c r="C94" s="382"/>
      <c r="D94" s="382"/>
      <c r="E94" s="374" t="s">
        <v>708</v>
      </c>
      <c r="F94" s="374"/>
      <c r="G94" s="383"/>
      <c r="H94" s="383"/>
      <c r="I94" s="383"/>
    </row>
    <row r="95" spans="1:9" ht="15.75" hidden="1">
      <c r="A95" s="373"/>
      <c r="B95" s="381"/>
      <c r="C95" s="382"/>
      <c r="D95" s="382"/>
      <c r="E95" s="374" t="s">
        <v>708</v>
      </c>
      <c r="F95" s="374"/>
      <c r="G95" s="383"/>
      <c r="H95" s="383"/>
      <c r="I95" s="383"/>
    </row>
    <row r="96" spans="1:9" ht="24.75" customHeight="1">
      <c r="A96" s="373">
        <v>2160</v>
      </c>
      <c r="B96" s="367" t="s">
        <v>193</v>
      </c>
      <c r="C96" s="368">
        <v>6</v>
      </c>
      <c r="D96" s="368">
        <v>0</v>
      </c>
      <c r="E96" s="376" t="s">
        <v>212</v>
      </c>
      <c r="F96" s="376"/>
      <c r="G96" s="383">
        <f>H96+I96</f>
        <v>75073.299999999988</v>
      </c>
      <c r="H96" s="383">
        <f>H98</f>
        <v>64773.299999999996</v>
      </c>
      <c r="I96" s="383">
        <f>I98</f>
        <v>10300</v>
      </c>
    </row>
    <row r="97" spans="1:9" s="380" customFormat="1" ht="13.5" customHeight="1">
      <c r="A97" s="373"/>
      <c r="B97" s="367"/>
      <c r="C97" s="368"/>
      <c r="D97" s="368"/>
      <c r="E97" s="374" t="s">
        <v>197</v>
      </c>
      <c r="F97" s="374"/>
      <c r="G97" s="377"/>
      <c r="H97" s="377"/>
      <c r="I97" s="377"/>
    </row>
    <row r="98" spans="1:9" ht="25.5" customHeight="1">
      <c r="A98" s="373">
        <v>2161</v>
      </c>
      <c r="B98" s="381" t="s">
        <v>193</v>
      </c>
      <c r="C98" s="382">
        <v>6</v>
      </c>
      <c r="D98" s="382">
        <v>1</v>
      </c>
      <c r="E98" s="374" t="s">
        <v>213</v>
      </c>
      <c r="F98" s="374"/>
      <c r="G98" s="383">
        <f>H98+I98</f>
        <v>75073.299999999988</v>
      </c>
      <c r="H98" s="383">
        <f>SUM(H99:H117)</f>
        <v>64773.299999999996</v>
      </c>
      <c r="I98" s="383">
        <f>I113+I112+I117+I114+I115+I116+I111</f>
        <v>10300</v>
      </c>
    </row>
    <row r="99" spans="1:9" ht="24" customHeight="1">
      <c r="A99" s="373"/>
      <c r="B99" s="381"/>
      <c r="C99" s="382"/>
      <c r="D99" s="382"/>
      <c r="E99" s="389" t="s">
        <v>691</v>
      </c>
      <c r="F99" s="374"/>
      <c r="G99" s="383"/>
      <c r="H99" s="383"/>
      <c r="I99" s="383"/>
    </row>
    <row r="100" spans="1:9" ht="12.75" customHeight="1">
      <c r="A100" s="373"/>
      <c r="B100" s="381"/>
      <c r="C100" s="382"/>
      <c r="D100" s="382"/>
      <c r="E100" s="374" t="s">
        <v>710</v>
      </c>
      <c r="F100" s="374">
        <v>4212</v>
      </c>
      <c r="G100" s="383">
        <f t="shared" ref="G100:G117" si="2">H100+I100</f>
        <v>400</v>
      </c>
      <c r="H100" s="383">
        <f>[2]turq!F44</f>
        <v>400</v>
      </c>
      <c r="I100" s="383"/>
    </row>
    <row r="101" spans="1:9" ht="12.75" customHeight="1">
      <c r="A101" s="373"/>
      <c r="B101" s="381"/>
      <c r="C101" s="382"/>
      <c r="D101" s="382"/>
      <c r="E101" s="374" t="s">
        <v>699</v>
      </c>
      <c r="F101" s="374">
        <v>4239</v>
      </c>
      <c r="G101" s="383">
        <f t="shared" si="2"/>
        <v>1570</v>
      </c>
      <c r="H101" s="383">
        <f>[2]turq!F62</f>
        <v>1570</v>
      </c>
      <c r="I101" s="383"/>
    </row>
    <row r="102" spans="1:9" ht="12.75" customHeight="1">
      <c r="A102" s="373"/>
      <c r="B102" s="381"/>
      <c r="C102" s="382"/>
      <c r="D102" s="382"/>
      <c r="E102" s="374" t="s">
        <v>452</v>
      </c>
      <c r="F102" s="374">
        <v>4241</v>
      </c>
      <c r="G102" s="383">
        <f t="shared" si="2"/>
        <v>6000</v>
      </c>
      <c r="H102" s="383">
        <f>[2]turq!F64</f>
        <v>6000</v>
      </c>
      <c r="I102" s="383"/>
    </row>
    <row r="103" spans="1:9" ht="24.75" customHeight="1">
      <c r="A103" s="373"/>
      <c r="B103" s="381"/>
      <c r="C103" s="382"/>
      <c r="D103" s="382"/>
      <c r="E103" s="374" t="s">
        <v>701</v>
      </c>
      <c r="F103" s="374">
        <v>4252</v>
      </c>
      <c r="G103" s="383">
        <f t="shared" si="2"/>
        <v>650</v>
      </c>
      <c r="H103" s="383">
        <f>[2]turq!F67</f>
        <v>650</v>
      </c>
      <c r="I103" s="383"/>
    </row>
    <row r="104" spans="1:9" ht="24.75" customHeight="1">
      <c r="A104" s="373"/>
      <c r="B104" s="381"/>
      <c r="C104" s="382"/>
      <c r="D104" s="382"/>
      <c r="E104" s="374" t="s">
        <v>472</v>
      </c>
      <c r="F104" s="374">
        <v>4267</v>
      </c>
      <c r="G104" s="383">
        <f>H104</f>
        <v>1000</v>
      </c>
      <c r="H104" s="383">
        <f>[2]turq!F75</f>
        <v>1000</v>
      </c>
      <c r="I104" s="383"/>
    </row>
    <row r="105" spans="1:9" ht="14.25" customHeight="1">
      <c r="A105" s="373"/>
      <c r="B105" s="381"/>
      <c r="C105" s="382"/>
      <c r="D105" s="382"/>
      <c r="E105" s="374" t="s">
        <v>711</v>
      </c>
      <c r="F105" s="374">
        <v>4269</v>
      </c>
      <c r="G105" s="383">
        <f t="shared" si="2"/>
        <v>1502.46</v>
      </c>
      <c r="H105" s="383">
        <f>[2]turq!F76</f>
        <v>1502.46</v>
      </c>
      <c r="I105" s="383"/>
    </row>
    <row r="106" spans="1:9" ht="25.5" customHeight="1">
      <c r="A106" s="373"/>
      <c r="B106" s="381"/>
      <c r="C106" s="382"/>
      <c r="D106" s="382"/>
      <c r="E106" s="374" t="s">
        <v>712</v>
      </c>
      <c r="F106" s="374">
        <v>4637</v>
      </c>
      <c r="G106" s="383">
        <f t="shared" si="2"/>
        <v>49975.839999999997</v>
      </c>
      <c r="H106" s="383">
        <f>[2]turq!F104</f>
        <v>49975.839999999997</v>
      </c>
      <c r="I106" s="383"/>
    </row>
    <row r="107" spans="1:9" ht="25.5" customHeight="1">
      <c r="A107" s="373"/>
      <c r="B107" s="381"/>
      <c r="C107" s="382"/>
      <c r="D107" s="382"/>
      <c r="E107" s="238" t="s">
        <v>530</v>
      </c>
      <c r="F107" s="374">
        <v>4655</v>
      </c>
      <c r="G107" s="383">
        <f>H107</f>
        <v>475</v>
      </c>
      <c r="H107" s="383">
        <f>[2]turq!F111</f>
        <v>475</v>
      </c>
      <c r="I107" s="383"/>
    </row>
    <row r="108" spans="1:9" ht="25.5" customHeight="1">
      <c r="A108" s="373"/>
      <c r="B108" s="381"/>
      <c r="C108" s="382"/>
      <c r="D108" s="382"/>
      <c r="E108" s="374" t="s">
        <v>713</v>
      </c>
      <c r="F108" s="374">
        <v>4657</v>
      </c>
      <c r="G108" s="383">
        <f t="shared" si="2"/>
        <v>0</v>
      </c>
      <c r="H108" s="383">
        <f>+[2]turq!F113</f>
        <v>0</v>
      </c>
      <c r="I108" s="383"/>
    </row>
    <row r="109" spans="1:9" ht="27">
      <c r="A109" s="373"/>
      <c r="B109" s="381"/>
      <c r="C109" s="382"/>
      <c r="D109" s="382"/>
      <c r="E109" s="384" t="s">
        <v>714</v>
      </c>
      <c r="F109" s="384" t="s">
        <v>561</v>
      </c>
      <c r="G109" s="383">
        <f t="shared" si="2"/>
        <v>200</v>
      </c>
      <c r="H109" s="383">
        <f>[2]turq!F133</f>
        <v>200</v>
      </c>
      <c r="I109" s="383"/>
    </row>
    <row r="110" spans="1:9" ht="15" customHeight="1">
      <c r="A110" s="373"/>
      <c r="B110" s="381"/>
      <c r="C110" s="382"/>
      <c r="D110" s="382"/>
      <c r="E110" s="374" t="s">
        <v>566</v>
      </c>
      <c r="F110" s="374">
        <v>4823</v>
      </c>
      <c r="G110" s="383">
        <f t="shared" si="2"/>
        <v>3000</v>
      </c>
      <c r="H110" s="383">
        <f>[2]turq!F137</f>
        <v>3000</v>
      </c>
      <c r="I110" s="383"/>
    </row>
    <row r="111" spans="1:9" ht="12" customHeight="1">
      <c r="A111" s="373"/>
      <c r="B111" s="381"/>
      <c r="C111" s="382"/>
      <c r="D111" s="382"/>
      <c r="E111" s="374" t="s">
        <v>715</v>
      </c>
      <c r="F111" s="374">
        <v>5111</v>
      </c>
      <c r="G111" s="383">
        <f t="shared" si="2"/>
        <v>0</v>
      </c>
      <c r="H111" s="383"/>
      <c r="I111" s="383">
        <f>[2]turq!F152</f>
        <v>0</v>
      </c>
    </row>
    <row r="112" spans="1:9" ht="15" customHeight="1">
      <c r="A112" s="373"/>
      <c r="B112" s="381"/>
      <c r="C112" s="382"/>
      <c r="D112" s="382"/>
      <c r="E112" s="374" t="s">
        <v>716</v>
      </c>
      <c r="F112" s="374">
        <v>5112</v>
      </c>
      <c r="G112" s="383">
        <f t="shared" si="2"/>
        <v>10000</v>
      </c>
      <c r="H112" s="383"/>
      <c r="I112" s="383">
        <f>[2]turq!F153</f>
        <v>10000</v>
      </c>
    </row>
    <row r="113" spans="1:9" ht="15.75" customHeight="1">
      <c r="A113" s="373"/>
      <c r="B113" s="381"/>
      <c r="C113" s="382"/>
      <c r="D113" s="382"/>
      <c r="E113" s="374" t="s">
        <v>707</v>
      </c>
      <c r="F113" s="374">
        <v>5113</v>
      </c>
      <c r="G113" s="383">
        <f t="shared" si="2"/>
        <v>0</v>
      </c>
      <c r="H113" s="383"/>
      <c r="I113" s="383">
        <f>[2]turq!F154</f>
        <v>0</v>
      </c>
    </row>
    <row r="114" spans="1:9" ht="12" customHeight="1">
      <c r="A114" s="373"/>
      <c r="B114" s="381"/>
      <c r="C114" s="382"/>
      <c r="D114" s="382"/>
      <c r="E114" s="374" t="s">
        <v>717</v>
      </c>
      <c r="F114" s="374">
        <v>5121</v>
      </c>
      <c r="G114" s="383">
        <f t="shared" si="2"/>
        <v>0</v>
      </c>
      <c r="H114" s="383"/>
      <c r="I114" s="383">
        <f>[2]turq!F155</f>
        <v>0</v>
      </c>
    </row>
    <row r="115" spans="1:9" ht="11.25" customHeight="1">
      <c r="A115" s="373"/>
      <c r="B115" s="381"/>
      <c r="C115" s="382"/>
      <c r="D115" s="382"/>
      <c r="E115" s="374" t="s">
        <v>705</v>
      </c>
      <c r="F115" s="374">
        <v>5122</v>
      </c>
      <c r="G115" s="383">
        <f t="shared" si="2"/>
        <v>0</v>
      </c>
      <c r="H115" s="383"/>
      <c r="I115" s="383">
        <f>[2]turq!F156</f>
        <v>0</v>
      </c>
    </row>
    <row r="116" spans="1:9" ht="12" customHeight="1">
      <c r="A116" s="373"/>
      <c r="B116" s="381"/>
      <c r="C116" s="382"/>
      <c r="D116" s="382"/>
      <c r="E116" s="374" t="s">
        <v>706</v>
      </c>
      <c r="F116" s="374">
        <v>5129</v>
      </c>
      <c r="G116" s="383">
        <f>H116+I116</f>
        <v>0</v>
      </c>
      <c r="H116" s="383"/>
      <c r="I116" s="383">
        <f>[2]turq!F157</f>
        <v>0</v>
      </c>
    </row>
    <row r="117" spans="1:9" ht="15.75" hidden="1" customHeight="1">
      <c r="A117" s="373"/>
      <c r="B117" s="381"/>
      <c r="C117" s="382"/>
      <c r="D117" s="382"/>
      <c r="E117" s="374" t="s">
        <v>709</v>
      </c>
      <c r="F117" s="374">
        <v>5134</v>
      </c>
      <c r="G117" s="383">
        <f t="shared" si="2"/>
        <v>300</v>
      </c>
      <c r="H117" s="383"/>
      <c r="I117" s="383">
        <f>[2]turq!F161</f>
        <v>300</v>
      </c>
    </row>
    <row r="118" spans="1:9" ht="11.25" hidden="1" customHeight="1">
      <c r="A118" s="373">
        <v>2170</v>
      </c>
      <c r="B118" s="367" t="s">
        <v>193</v>
      </c>
      <c r="C118" s="368">
        <v>7</v>
      </c>
      <c r="D118" s="368">
        <v>0</v>
      </c>
      <c r="E118" s="376" t="s">
        <v>214</v>
      </c>
      <c r="F118" s="376"/>
      <c r="G118" s="375"/>
      <c r="H118" s="375"/>
      <c r="I118" s="375"/>
    </row>
    <row r="119" spans="1:9" s="380" customFormat="1" ht="11.25" hidden="1" customHeight="1">
      <c r="A119" s="373"/>
      <c r="B119" s="367"/>
      <c r="C119" s="368"/>
      <c r="D119" s="368"/>
      <c r="E119" s="374" t="s">
        <v>197</v>
      </c>
      <c r="F119" s="374"/>
      <c r="G119" s="377"/>
      <c r="H119" s="377"/>
      <c r="I119" s="377"/>
    </row>
    <row r="120" spans="1:9" ht="11.25" hidden="1" customHeight="1">
      <c r="A120" s="373">
        <v>2171</v>
      </c>
      <c r="B120" s="381" t="s">
        <v>193</v>
      </c>
      <c r="C120" s="382">
        <v>7</v>
      </c>
      <c r="D120" s="382">
        <v>1</v>
      </c>
      <c r="E120" s="374" t="s">
        <v>214</v>
      </c>
      <c r="F120" s="374"/>
      <c r="G120" s="375"/>
      <c r="H120" s="375"/>
      <c r="I120" s="375"/>
    </row>
    <row r="121" spans="1:9" ht="11.25" hidden="1" customHeight="1">
      <c r="A121" s="373"/>
      <c r="B121" s="381"/>
      <c r="C121" s="382"/>
      <c r="D121" s="382"/>
      <c r="E121" s="374" t="s">
        <v>691</v>
      </c>
      <c r="F121" s="374"/>
      <c r="G121" s="375"/>
      <c r="H121" s="375"/>
      <c r="I121" s="375"/>
    </row>
    <row r="122" spans="1:9" ht="11.25" hidden="1" customHeight="1">
      <c r="A122" s="373"/>
      <c r="B122" s="381"/>
      <c r="C122" s="382"/>
      <c r="D122" s="382"/>
      <c r="E122" s="374" t="s">
        <v>708</v>
      </c>
      <c r="F122" s="374"/>
      <c r="G122" s="375"/>
      <c r="H122" s="375"/>
      <c r="I122" s="375"/>
    </row>
    <row r="123" spans="1:9" ht="11.25" hidden="1" customHeight="1">
      <c r="A123" s="373"/>
      <c r="B123" s="381"/>
      <c r="C123" s="382"/>
      <c r="D123" s="382"/>
      <c r="E123" s="374" t="s">
        <v>708</v>
      </c>
      <c r="F123" s="374"/>
      <c r="G123" s="375"/>
      <c r="H123" s="375"/>
      <c r="I123" s="375"/>
    </row>
    <row r="124" spans="1:9" ht="11.25" hidden="1" customHeight="1">
      <c r="A124" s="373">
        <v>2180</v>
      </c>
      <c r="B124" s="367" t="s">
        <v>193</v>
      </c>
      <c r="C124" s="368">
        <v>8</v>
      </c>
      <c r="D124" s="368">
        <v>0</v>
      </c>
      <c r="E124" s="376" t="s">
        <v>215</v>
      </c>
      <c r="F124" s="376"/>
      <c r="G124" s="375"/>
      <c r="H124" s="375"/>
      <c r="I124" s="375"/>
    </row>
    <row r="125" spans="1:9" s="380" customFormat="1" ht="11.25" hidden="1" customHeight="1">
      <c r="A125" s="373"/>
      <c r="B125" s="367"/>
      <c r="C125" s="368"/>
      <c r="D125" s="368"/>
      <c r="E125" s="374" t="s">
        <v>197</v>
      </c>
      <c r="F125" s="374"/>
      <c r="G125" s="377"/>
      <c r="H125" s="377"/>
      <c r="I125" s="377"/>
    </row>
    <row r="126" spans="1:9" ht="11.25" hidden="1" customHeight="1">
      <c r="A126" s="373">
        <v>2181</v>
      </c>
      <c r="B126" s="381" t="s">
        <v>193</v>
      </c>
      <c r="C126" s="382">
        <v>8</v>
      </c>
      <c r="D126" s="382">
        <v>1</v>
      </c>
      <c r="E126" s="374" t="s">
        <v>215</v>
      </c>
      <c r="F126" s="374"/>
      <c r="G126" s="375"/>
      <c r="H126" s="375"/>
      <c r="I126" s="375"/>
    </row>
    <row r="127" spans="1:9" ht="11.25" hidden="1" customHeight="1">
      <c r="A127" s="373"/>
      <c r="B127" s="381"/>
      <c r="C127" s="382"/>
      <c r="D127" s="382"/>
      <c r="E127" s="374" t="s">
        <v>197</v>
      </c>
      <c r="F127" s="374"/>
      <c r="G127" s="375"/>
      <c r="H127" s="375"/>
      <c r="I127" s="375"/>
    </row>
    <row r="128" spans="1:9" ht="11.25" hidden="1" customHeight="1">
      <c r="A128" s="373">
        <v>2182</v>
      </c>
      <c r="B128" s="381" t="s">
        <v>193</v>
      </c>
      <c r="C128" s="382">
        <v>8</v>
      </c>
      <c r="D128" s="382">
        <v>1</v>
      </c>
      <c r="E128" s="374" t="s">
        <v>216</v>
      </c>
      <c r="F128" s="374"/>
      <c r="G128" s="375"/>
      <c r="H128" s="375"/>
      <c r="I128" s="375"/>
    </row>
    <row r="129" spans="1:9" ht="11.25" hidden="1" customHeight="1">
      <c r="A129" s="373">
        <v>2183</v>
      </c>
      <c r="B129" s="381" t="s">
        <v>193</v>
      </c>
      <c r="C129" s="382">
        <v>8</v>
      </c>
      <c r="D129" s="382">
        <v>1</v>
      </c>
      <c r="E129" s="374" t="s">
        <v>217</v>
      </c>
      <c r="F129" s="374"/>
      <c r="G129" s="375"/>
      <c r="H129" s="375"/>
      <c r="I129" s="375"/>
    </row>
    <row r="130" spans="1:9" ht="11.25" hidden="1" customHeight="1">
      <c r="A130" s="373">
        <v>2184</v>
      </c>
      <c r="B130" s="381" t="s">
        <v>193</v>
      </c>
      <c r="C130" s="382">
        <v>8</v>
      </c>
      <c r="D130" s="382">
        <v>1</v>
      </c>
      <c r="E130" s="374" t="s">
        <v>218</v>
      </c>
      <c r="F130" s="374"/>
      <c r="G130" s="375"/>
      <c r="H130" s="375"/>
      <c r="I130" s="375"/>
    </row>
    <row r="131" spans="1:9" ht="11.25" hidden="1" customHeight="1">
      <c r="A131" s="373"/>
      <c r="B131" s="381"/>
      <c r="C131" s="382"/>
      <c r="D131" s="382"/>
      <c r="E131" s="374" t="s">
        <v>691</v>
      </c>
      <c r="F131" s="374"/>
      <c r="G131" s="375"/>
      <c r="H131" s="375"/>
      <c r="I131" s="375"/>
    </row>
    <row r="132" spans="1:9" ht="11.25" hidden="1" customHeight="1">
      <c r="A132" s="373"/>
      <c r="B132" s="381"/>
      <c r="C132" s="382"/>
      <c r="D132" s="382"/>
      <c r="E132" s="374" t="s">
        <v>708</v>
      </c>
      <c r="F132" s="374"/>
      <c r="G132" s="375"/>
      <c r="H132" s="375"/>
      <c r="I132" s="375"/>
    </row>
    <row r="133" spans="1:9" ht="11.25" hidden="1" customHeight="1">
      <c r="A133" s="373"/>
      <c r="B133" s="381"/>
      <c r="C133" s="382"/>
      <c r="D133" s="382"/>
      <c r="E133" s="374" t="s">
        <v>708</v>
      </c>
      <c r="F133" s="374"/>
      <c r="G133" s="375"/>
      <c r="H133" s="375"/>
      <c r="I133" s="375"/>
    </row>
    <row r="134" spans="1:9" s="371" customFormat="1" ht="11.25" hidden="1" customHeight="1">
      <c r="A134" s="366">
        <v>2200</v>
      </c>
      <c r="B134" s="367" t="s">
        <v>219</v>
      </c>
      <c r="C134" s="368">
        <v>0</v>
      </c>
      <c r="D134" s="368">
        <v>0</v>
      </c>
      <c r="E134" s="369" t="s">
        <v>718</v>
      </c>
      <c r="F134" s="369"/>
      <c r="G134" s="361"/>
      <c r="H134" s="361"/>
      <c r="I134" s="361"/>
    </row>
    <row r="135" spans="1:9" ht="11.25" hidden="1" customHeight="1">
      <c r="A135" s="373"/>
      <c r="B135" s="367"/>
      <c r="C135" s="368"/>
      <c r="D135" s="368"/>
      <c r="E135" s="374" t="s">
        <v>7</v>
      </c>
      <c r="F135" s="374"/>
      <c r="G135" s="375"/>
      <c r="H135" s="375"/>
      <c r="I135" s="375"/>
    </row>
    <row r="136" spans="1:9" ht="11.25" hidden="1" customHeight="1">
      <c r="A136" s="373">
        <v>2210</v>
      </c>
      <c r="B136" s="367" t="s">
        <v>219</v>
      </c>
      <c r="C136" s="382">
        <v>1</v>
      </c>
      <c r="D136" s="382">
        <v>0</v>
      </c>
      <c r="E136" s="376" t="s">
        <v>221</v>
      </c>
      <c r="F136" s="376"/>
      <c r="G136" s="375"/>
      <c r="H136" s="375"/>
      <c r="I136" s="375"/>
    </row>
    <row r="137" spans="1:9" s="380" customFormat="1" ht="11.25" hidden="1" customHeight="1">
      <c r="A137" s="373"/>
      <c r="B137" s="367"/>
      <c r="C137" s="368"/>
      <c r="D137" s="368"/>
      <c r="E137" s="374" t="s">
        <v>197</v>
      </c>
      <c r="F137" s="374"/>
      <c r="G137" s="377"/>
      <c r="H137" s="377"/>
      <c r="I137" s="377"/>
    </row>
    <row r="138" spans="1:9" ht="11.25" hidden="1" customHeight="1">
      <c r="A138" s="373">
        <v>2211</v>
      </c>
      <c r="B138" s="381" t="s">
        <v>219</v>
      </c>
      <c r="C138" s="382">
        <v>1</v>
      </c>
      <c r="D138" s="382">
        <v>1</v>
      </c>
      <c r="E138" s="374" t="s">
        <v>222</v>
      </c>
      <c r="F138" s="374"/>
      <c r="G138" s="375"/>
      <c r="H138" s="375"/>
      <c r="I138" s="375"/>
    </row>
    <row r="139" spans="1:9" ht="11.25" hidden="1" customHeight="1">
      <c r="A139" s="373"/>
      <c r="B139" s="381"/>
      <c r="C139" s="382"/>
      <c r="D139" s="382"/>
      <c r="E139" s="374" t="s">
        <v>691</v>
      </c>
      <c r="F139" s="374"/>
      <c r="G139" s="375"/>
      <c r="H139" s="375"/>
      <c r="I139" s="375"/>
    </row>
    <row r="140" spans="1:9" ht="11.25" hidden="1" customHeight="1">
      <c r="A140" s="373"/>
      <c r="B140" s="381"/>
      <c r="C140" s="382"/>
      <c r="D140" s="382"/>
      <c r="E140" s="374" t="s">
        <v>708</v>
      </c>
      <c r="F140" s="374"/>
      <c r="G140" s="375"/>
      <c r="H140" s="375"/>
      <c r="I140" s="375"/>
    </row>
    <row r="141" spans="1:9" ht="11.25" hidden="1" customHeight="1">
      <c r="A141" s="373"/>
      <c r="B141" s="381"/>
      <c r="C141" s="382"/>
      <c r="D141" s="382"/>
      <c r="E141" s="374" t="s">
        <v>708</v>
      </c>
      <c r="F141" s="374"/>
      <c r="G141" s="375"/>
      <c r="H141" s="375"/>
      <c r="I141" s="375"/>
    </row>
    <row r="142" spans="1:9" ht="11.25" hidden="1" customHeight="1">
      <c r="A142" s="373">
        <v>2220</v>
      </c>
      <c r="B142" s="367" t="s">
        <v>219</v>
      </c>
      <c r="C142" s="368">
        <v>2</v>
      </c>
      <c r="D142" s="368">
        <v>0</v>
      </c>
      <c r="E142" s="376" t="s">
        <v>223</v>
      </c>
      <c r="F142" s="376"/>
      <c r="G142" s="375"/>
      <c r="H142" s="375"/>
      <c r="I142" s="375"/>
    </row>
    <row r="143" spans="1:9" s="380" customFormat="1" ht="11.25" hidden="1" customHeight="1">
      <c r="A143" s="373"/>
      <c r="B143" s="367"/>
      <c r="C143" s="368"/>
      <c r="D143" s="368"/>
      <c r="E143" s="374" t="s">
        <v>197</v>
      </c>
      <c r="F143" s="374"/>
      <c r="G143" s="377"/>
      <c r="H143" s="377"/>
      <c r="I143" s="377"/>
    </row>
    <row r="144" spans="1:9" ht="11.25" hidden="1" customHeight="1">
      <c r="A144" s="373">
        <v>2221</v>
      </c>
      <c r="B144" s="381" t="s">
        <v>219</v>
      </c>
      <c r="C144" s="382">
        <v>2</v>
      </c>
      <c r="D144" s="382">
        <v>1</v>
      </c>
      <c r="E144" s="374" t="s">
        <v>224</v>
      </c>
      <c r="F144" s="374"/>
      <c r="G144" s="375"/>
      <c r="H144" s="375"/>
      <c r="I144" s="375"/>
    </row>
    <row r="145" spans="1:9" ht="11.25" hidden="1" customHeight="1">
      <c r="A145" s="373"/>
      <c r="B145" s="381"/>
      <c r="C145" s="382"/>
      <c r="D145" s="382"/>
      <c r="E145" s="374" t="s">
        <v>691</v>
      </c>
      <c r="F145" s="374"/>
      <c r="G145" s="375"/>
      <c r="H145" s="375"/>
      <c r="I145" s="375"/>
    </row>
    <row r="146" spans="1:9" ht="11.25" hidden="1" customHeight="1">
      <c r="A146" s="373"/>
      <c r="B146" s="381"/>
      <c r="C146" s="382"/>
      <c r="D146" s="382"/>
      <c r="E146" s="374" t="s">
        <v>708</v>
      </c>
      <c r="F146" s="374"/>
      <c r="G146" s="375"/>
      <c r="H146" s="375"/>
      <c r="I146" s="375"/>
    </row>
    <row r="147" spans="1:9" ht="11.25" hidden="1" customHeight="1">
      <c r="A147" s="373"/>
      <c r="B147" s="381"/>
      <c r="C147" s="382"/>
      <c r="D147" s="382"/>
      <c r="E147" s="374" t="s">
        <v>708</v>
      </c>
      <c r="F147" s="374"/>
      <c r="G147" s="375"/>
      <c r="H147" s="375"/>
      <c r="I147" s="375"/>
    </row>
    <row r="148" spans="1:9" ht="11.25" hidden="1" customHeight="1">
      <c r="A148" s="373">
        <v>2230</v>
      </c>
      <c r="B148" s="367" t="s">
        <v>219</v>
      </c>
      <c r="C148" s="382">
        <v>3</v>
      </c>
      <c r="D148" s="382">
        <v>0</v>
      </c>
      <c r="E148" s="376" t="s">
        <v>225</v>
      </c>
      <c r="F148" s="376"/>
      <c r="G148" s="375"/>
      <c r="H148" s="375"/>
      <c r="I148" s="375"/>
    </row>
    <row r="149" spans="1:9" s="380" customFormat="1" ht="11.25" hidden="1" customHeight="1">
      <c r="A149" s="373"/>
      <c r="B149" s="367"/>
      <c r="C149" s="368"/>
      <c r="D149" s="368"/>
      <c r="E149" s="374" t="s">
        <v>197</v>
      </c>
      <c r="F149" s="374"/>
      <c r="G149" s="377"/>
      <c r="H149" s="377"/>
      <c r="I149" s="377"/>
    </row>
    <row r="150" spans="1:9" ht="11.25" hidden="1" customHeight="1">
      <c r="A150" s="373">
        <v>2231</v>
      </c>
      <c r="B150" s="381" t="s">
        <v>219</v>
      </c>
      <c r="C150" s="382">
        <v>3</v>
      </c>
      <c r="D150" s="382">
        <v>1</v>
      </c>
      <c r="E150" s="374" t="s">
        <v>226</v>
      </c>
      <c r="F150" s="374"/>
      <c r="G150" s="375"/>
      <c r="H150" s="375"/>
      <c r="I150" s="375"/>
    </row>
    <row r="151" spans="1:9" ht="11.25" hidden="1" customHeight="1">
      <c r="A151" s="373"/>
      <c r="B151" s="381"/>
      <c r="C151" s="382"/>
      <c r="D151" s="382"/>
      <c r="E151" s="374" t="s">
        <v>691</v>
      </c>
      <c r="F151" s="374"/>
      <c r="G151" s="375"/>
      <c r="H151" s="375"/>
      <c r="I151" s="375"/>
    </row>
    <row r="152" spans="1:9" ht="11.25" hidden="1" customHeight="1">
      <c r="A152" s="373"/>
      <c r="B152" s="381"/>
      <c r="C152" s="382"/>
      <c r="D152" s="382"/>
      <c r="E152" s="374" t="s">
        <v>708</v>
      </c>
      <c r="F152" s="374"/>
      <c r="G152" s="375"/>
      <c r="H152" s="375"/>
      <c r="I152" s="375"/>
    </row>
    <row r="153" spans="1:9" ht="11.25" hidden="1" customHeight="1">
      <c r="A153" s="373"/>
      <c r="B153" s="381"/>
      <c r="C153" s="382"/>
      <c r="D153" s="382"/>
      <c r="E153" s="374" t="s">
        <v>708</v>
      </c>
      <c r="F153" s="374"/>
      <c r="G153" s="375"/>
      <c r="H153" s="375"/>
      <c r="I153" s="375"/>
    </row>
    <row r="154" spans="1:9" ht="11.25" hidden="1" customHeight="1">
      <c r="A154" s="373">
        <v>2240</v>
      </c>
      <c r="B154" s="367" t="s">
        <v>219</v>
      </c>
      <c r="C154" s="368">
        <v>4</v>
      </c>
      <c r="D154" s="368">
        <v>0</v>
      </c>
      <c r="E154" s="376" t="s">
        <v>227</v>
      </c>
      <c r="F154" s="376"/>
      <c r="G154" s="375"/>
      <c r="H154" s="375"/>
      <c r="I154" s="375"/>
    </row>
    <row r="155" spans="1:9" s="380" customFormat="1" ht="11.25" hidden="1" customHeight="1">
      <c r="A155" s="373"/>
      <c r="B155" s="367"/>
      <c r="C155" s="368"/>
      <c r="D155" s="368"/>
      <c r="E155" s="374" t="s">
        <v>197</v>
      </c>
      <c r="F155" s="374"/>
      <c r="G155" s="377"/>
      <c r="H155" s="377"/>
      <c r="I155" s="377"/>
    </row>
    <row r="156" spans="1:9" ht="11.25" hidden="1" customHeight="1">
      <c r="A156" s="373">
        <v>2241</v>
      </c>
      <c r="B156" s="381" t="s">
        <v>219</v>
      </c>
      <c r="C156" s="382">
        <v>4</v>
      </c>
      <c r="D156" s="382">
        <v>1</v>
      </c>
      <c r="E156" s="374" t="s">
        <v>227</v>
      </c>
      <c r="F156" s="374"/>
      <c r="G156" s="375"/>
      <c r="H156" s="375"/>
      <c r="I156" s="375"/>
    </row>
    <row r="157" spans="1:9" s="380" customFormat="1" ht="11.25" hidden="1" customHeight="1">
      <c r="A157" s="373"/>
      <c r="B157" s="367"/>
      <c r="C157" s="368"/>
      <c r="D157" s="368"/>
      <c r="E157" s="374" t="s">
        <v>197</v>
      </c>
      <c r="F157" s="374"/>
      <c r="G157" s="377"/>
      <c r="H157" s="377"/>
      <c r="I157" s="377"/>
    </row>
    <row r="158" spans="1:9" ht="11.25" hidden="1" customHeight="1">
      <c r="A158" s="373">
        <v>2250</v>
      </c>
      <c r="B158" s="367" t="s">
        <v>219</v>
      </c>
      <c r="C158" s="368">
        <v>5</v>
      </c>
      <c r="D158" s="368">
        <v>0</v>
      </c>
      <c r="E158" s="376" t="s">
        <v>228</v>
      </c>
      <c r="F158" s="376"/>
      <c r="G158" s="375"/>
      <c r="H158" s="375"/>
      <c r="I158" s="375"/>
    </row>
    <row r="159" spans="1:9" s="380" customFormat="1" ht="11.25" hidden="1" customHeight="1">
      <c r="A159" s="373"/>
      <c r="B159" s="367"/>
      <c r="C159" s="368"/>
      <c r="D159" s="368"/>
      <c r="E159" s="374" t="s">
        <v>197</v>
      </c>
      <c r="F159" s="374"/>
      <c r="G159" s="377"/>
      <c r="H159" s="377"/>
      <c r="I159" s="377"/>
    </row>
    <row r="160" spans="1:9" ht="11.25" hidden="1" customHeight="1">
      <c r="A160" s="373">
        <v>2251</v>
      </c>
      <c r="B160" s="381" t="s">
        <v>219</v>
      </c>
      <c r="C160" s="382">
        <v>5</v>
      </c>
      <c r="D160" s="382">
        <v>1</v>
      </c>
      <c r="E160" s="374" t="s">
        <v>228</v>
      </c>
      <c r="F160" s="374"/>
      <c r="G160" s="375"/>
      <c r="H160" s="375"/>
      <c r="I160" s="375"/>
    </row>
    <row r="161" spans="1:9" ht="11.25" hidden="1" customHeight="1">
      <c r="A161" s="373"/>
      <c r="B161" s="381"/>
      <c r="C161" s="382"/>
      <c r="D161" s="382"/>
      <c r="E161" s="374" t="s">
        <v>691</v>
      </c>
      <c r="F161" s="374"/>
      <c r="G161" s="375"/>
      <c r="H161" s="375"/>
      <c r="I161" s="375"/>
    </row>
    <row r="162" spans="1:9" ht="11.25" hidden="1" customHeight="1">
      <c r="A162" s="373"/>
      <c r="B162" s="381"/>
      <c r="C162" s="382"/>
      <c r="D162" s="382"/>
      <c r="E162" s="374" t="s">
        <v>708</v>
      </c>
      <c r="F162" s="374"/>
      <c r="G162" s="375"/>
      <c r="H162" s="375"/>
      <c r="I162" s="375"/>
    </row>
    <row r="163" spans="1:9" ht="11.25" hidden="1" customHeight="1">
      <c r="A163" s="373"/>
      <c r="B163" s="381"/>
      <c r="C163" s="382"/>
      <c r="D163" s="382"/>
      <c r="E163" s="374" t="s">
        <v>708</v>
      </c>
      <c r="F163" s="374"/>
      <c r="G163" s="375"/>
      <c r="H163" s="375"/>
      <c r="I163" s="375"/>
    </row>
    <row r="164" spans="1:9" s="371" customFormat="1" ht="11.25" hidden="1" customHeight="1">
      <c r="A164" s="366">
        <v>2300</v>
      </c>
      <c r="B164" s="367" t="s">
        <v>229</v>
      </c>
      <c r="C164" s="368">
        <v>0</v>
      </c>
      <c r="D164" s="368">
        <v>0</v>
      </c>
      <c r="E164" s="369" t="s">
        <v>719</v>
      </c>
      <c r="F164" s="369"/>
      <c r="G164" s="361"/>
      <c r="H164" s="361"/>
      <c r="I164" s="361"/>
    </row>
    <row r="165" spans="1:9" ht="11.25" hidden="1" customHeight="1">
      <c r="A165" s="373"/>
      <c r="B165" s="367"/>
      <c r="C165" s="368"/>
      <c r="D165" s="368"/>
      <c r="E165" s="374" t="s">
        <v>7</v>
      </c>
      <c r="F165" s="374"/>
      <c r="G165" s="375"/>
      <c r="H165" s="375"/>
      <c r="I165" s="375"/>
    </row>
    <row r="166" spans="1:9" ht="11.25" hidden="1" customHeight="1">
      <c r="A166" s="373">
        <v>2310</v>
      </c>
      <c r="B166" s="367" t="s">
        <v>229</v>
      </c>
      <c r="C166" s="368">
        <v>1</v>
      </c>
      <c r="D166" s="368">
        <v>0</v>
      </c>
      <c r="E166" s="376" t="s">
        <v>231</v>
      </c>
      <c r="F166" s="376"/>
      <c r="G166" s="375"/>
      <c r="H166" s="375"/>
      <c r="I166" s="375"/>
    </row>
    <row r="167" spans="1:9" s="380" customFormat="1" ht="11.25" hidden="1" customHeight="1">
      <c r="A167" s="373"/>
      <c r="B167" s="367"/>
      <c r="C167" s="368"/>
      <c r="D167" s="368"/>
      <c r="E167" s="374" t="s">
        <v>197</v>
      </c>
      <c r="F167" s="374"/>
      <c r="G167" s="377"/>
      <c r="H167" s="377"/>
      <c r="I167" s="377"/>
    </row>
    <row r="168" spans="1:9" ht="11.25" hidden="1" customHeight="1">
      <c r="A168" s="373">
        <v>2311</v>
      </c>
      <c r="B168" s="381" t="s">
        <v>229</v>
      </c>
      <c r="C168" s="382">
        <v>1</v>
      </c>
      <c r="D168" s="382">
        <v>1</v>
      </c>
      <c r="E168" s="374" t="s">
        <v>232</v>
      </c>
      <c r="F168" s="374"/>
      <c r="G168" s="375"/>
      <c r="H168" s="375"/>
      <c r="I168" s="375"/>
    </row>
    <row r="169" spans="1:9" ht="11.25" hidden="1" customHeight="1">
      <c r="A169" s="373"/>
      <c r="B169" s="381"/>
      <c r="C169" s="382"/>
      <c r="D169" s="382"/>
      <c r="E169" s="374" t="s">
        <v>691</v>
      </c>
      <c r="F169" s="374"/>
      <c r="G169" s="375"/>
      <c r="H169" s="375"/>
      <c r="I169" s="375"/>
    </row>
    <row r="170" spans="1:9" ht="11.25" hidden="1" customHeight="1">
      <c r="A170" s="373"/>
      <c r="B170" s="381"/>
      <c r="C170" s="382"/>
      <c r="D170" s="382"/>
      <c r="E170" s="374" t="s">
        <v>708</v>
      </c>
      <c r="F170" s="374"/>
      <c r="G170" s="375"/>
      <c r="H170" s="375"/>
      <c r="I170" s="375"/>
    </row>
    <row r="171" spans="1:9" ht="11.25" hidden="1" customHeight="1">
      <c r="A171" s="373"/>
      <c r="B171" s="381"/>
      <c r="C171" s="382"/>
      <c r="D171" s="382"/>
      <c r="E171" s="374" t="s">
        <v>708</v>
      </c>
      <c r="F171" s="374"/>
      <c r="G171" s="375"/>
      <c r="H171" s="375"/>
      <c r="I171" s="375"/>
    </row>
    <row r="172" spans="1:9" ht="11.25" hidden="1" customHeight="1">
      <c r="A172" s="373">
        <v>2312</v>
      </c>
      <c r="B172" s="381" t="s">
        <v>229</v>
      </c>
      <c r="C172" s="382">
        <v>1</v>
      </c>
      <c r="D172" s="382">
        <v>2</v>
      </c>
      <c r="E172" s="374" t="s">
        <v>233</v>
      </c>
      <c r="F172" s="374"/>
      <c r="G172" s="375"/>
      <c r="H172" s="375"/>
      <c r="I172" s="375"/>
    </row>
    <row r="173" spans="1:9" ht="11.25" hidden="1" customHeight="1">
      <c r="A173" s="373"/>
      <c r="B173" s="381"/>
      <c r="C173" s="382"/>
      <c r="D173" s="382"/>
      <c r="E173" s="374" t="s">
        <v>691</v>
      </c>
      <c r="F173" s="374"/>
      <c r="G173" s="375"/>
      <c r="H173" s="375"/>
      <c r="I173" s="375"/>
    </row>
    <row r="174" spans="1:9" ht="11.25" hidden="1" customHeight="1">
      <c r="A174" s="373"/>
      <c r="B174" s="381"/>
      <c r="C174" s="382"/>
      <c r="D174" s="382"/>
      <c r="E174" s="374" t="s">
        <v>708</v>
      </c>
      <c r="F174" s="374"/>
      <c r="G174" s="375"/>
      <c r="H174" s="375"/>
      <c r="I174" s="375"/>
    </row>
    <row r="175" spans="1:9" ht="11.25" hidden="1" customHeight="1">
      <c r="A175" s="373"/>
      <c r="B175" s="381"/>
      <c r="C175" s="382"/>
      <c r="D175" s="382"/>
      <c r="E175" s="374" t="s">
        <v>708</v>
      </c>
      <c r="F175" s="374"/>
      <c r="G175" s="375"/>
      <c r="H175" s="375"/>
      <c r="I175" s="375"/>
    </row>
    <row r="176" spans="1:9" ht="11.25" hidden="1" customHeight="1">
      <c r="A176" s="373">
        <v>2313</v>
      </c>
      <c r="B176" s="381" t="s">
        <v>229</v>
      </c>
      <c r="C176" s="382">
        <v>1</v>
      </c>
      <c r="D176" s="382">
        <v>3</v>
      </c>
      <c r="E176" s="374" t="s">
        <v>234</v>
      </c>
      <c r="F176" s="374"/>
      <c r="G176" s="375"/>
      <c r="H176" s="375"/>
      <c r="I176" s="375"/>
    </row>
    <row r="177" spans="1:9" ht="11.25" hidden="1" customHeight="1">
      <c r="A177" s="373"/>
      <c r="B177" s="381"/>
      <c r="C177" s="382"/>
      <c r="D177" s="382"/>
      <c r="E177" s="374" t="s">
        <v>691</v>
      </c>
      <c r="F177" s="374"/>
      <c r="G177" s="375"/>
      <c r="H177" s="375"/>
      <c r="I177" s="375"/>
    </row>
    <row r="178" spans="1:9" ht="11.25" hidden="1" customHeight="1">
      <c r="A178" s="373"/>
      <c r="B178" s="381"/>
      <c r="C178" s="382"/>
      <c r="D178" s="382"/>
      <c r="E178" s="374" t="s">
        <v>708</v>
      </c>
      <c r="F178" s="374"/>
      <c r="G178" s="375"/>
      <c r="H178" s="375"/>
      <c r="I178" s="375"/>
    </row>
    <row r="179" spans="1:9" ht="11.25" hidden="1" customHeight="1">
      <c r="A179" s="373"/>
      <c r="B179" s="381"/>
      <c r="C179" s="382"/>
      <c r="D179" s="382"/>
      <c r="E179" s="374" t="s">
        <v>708</v>
      </c>
      <c r="F179" s="374"/>
      <c r="G179" s="375"/>
      <c r="H179" s="375"/>
      <c r="I179" s="375"/>
    </row>
    <row r="180" spans="1:9" ht="11.25" hidden="1" customHeight="1">
      <c r="A180" s="373">
        <v>2320</v>
      </c>
      <c r="B180" s="367" t="s">
        <v>229</v>
      </c>
      <c r="C180" s="368">
        <v>2</v>
      </c>
      <c r="D180" s="368">
        <v>0</v>
      </c>
      <c r="E180" s="376" t="s">
        <v>235</v>
      </c>
      <c r="F180" s="376"/>
      <c r="G180" s="375"/>
      <c r="H180" s="375"/>
      <c r="I180" s="375"/>
    </row>
    <row r="181" spans="1:9" s="380" customFormat="1" ht="11.25" hidden="1" customHeight="1">
      <c r="A181" s="373"/>
      <c r="B181" s="367"/>
      <c r="C181" s="368"/>
      <c r="D181" s="368"/>
      <c r="E181" s="374" t="s">
        <v>197</v>
      </c>
      <c r="F181" s="374"/>
      <c r="G181" s="377"/>
      <c r="H181" s="377"/>
      <c r="I181" s="377"/>
    </row>
    <row r="182" spans="1:9" ht="11.25" hidden="1" customHeight="1">
      <c r="A182" s="373">
        <v>2321</v>
      </c>
      <c r="B182" s="381" t="s">
        <v>229</v>
      </c>
      <c r="C182" s="382">
        <v>2</v>
      </c>
      <c r="D182" s="382">
        <v>1</v>
      </c>
      <c r="E182" s="374" t="s">
        <v>236</v>
      </c>
      <c r="F182" s="374"/>
      <c r="G182" s="375"/>
      <c r="H182" s="375"/>
      <c r="I182" s="375"/>
    </row>
    <row r="183" spans="1:9" ht="11.25" hidden="1" customHeight="1">
      <c r="A183" s="373"/>
      <c r="B183" s="381"/>
      <c r="C183" s="382"/>
      <c r="D183" s="382"/>
      <c r="E183" s="374" t="s">
        <v>691</v>
      </c>
      <c r="F183" s="374"/>
      <c r="G183" s="375"/>
      <c r="H183" s="375"/>
      <c r="I183" s="375"/>
    </row>
    <row r="184" spans="1:9" ht="11.25" hidden="1" customHeight="1">
      <c r="A184" s="373"/>
      <c r="B184" s="381"/>
      <c r="C184" s="382"/>
      <c r="D184" s="382"/>
      <c r="E184" s="374" t="s">
        <v>708</v>
      </c>
      <c r="F184" s="374"/>
      <c r="G184" s="375"/>
      <c r="H184" s="375"/>
      <c r="I184" s="375"/>
    </row>
    <row r="185" spans="1:9" ht="11.25" hidden="1" customHeight="1">
      <c r="A185" s="373"/>
      <c r="B185" s="381"/>
      <c r="C185" s="382"/>
      <c r="D185" s="382"/>
      <c r="E185" s="374" t="s">
        <v>708</v>
      </c>
      <c r="F185" s="374"/>
      <c r="G185" s="375"/>
      <c r="H185" s="375"/>
      <c r="I185" s="375"/>
    </row>
    <row r="186" spans="1:9" ht="11.25" hidden="1" customHeight="1">
      <c r="A186" s="373">
        <v>2330</v>
      </c>
      <c r="B186" s="367" t="s">
        <v>229</v>
      </c>
      <c r="C186" s="368">
        <v>3</v>
      </c>
      <c r="D186" s="368">
        <v>0</v>
      </c>
      <c r="E186" s="376" t="s">
        <v>237</v>
      </c>
      <c r="F186" s="376"/>
      <c r="G186" s="375"/>
      <c r="H186" s="375"/>
      <c r="I186" s="375"/>
    </row>
    <row r="187" spans="1:9" s="380" customFormat="1" ht="11.25" hidden="1" customHeight="1">
      <c r="A187" s="373"/>
      <c r="B187" s="367"/>
      <c r="C187" s="368"/>
      <c r="D187" s="368"/>
      <c r="E187" s="374" t="s">
        <v>197</v>
      </c>
      <c r="F187" s="374"/>
      <c r="G187" s="377"/>
      <c r="H187" s="377"/>
      <c r="I187" s="377"/>
    </row>
    <row r="188" spans="1:9" ht="11.25" hidden="1" customHeight="1">
      <c r="A188" s="373">
        <v>2331</v>
      </c>
      <c r="B188" s="381" t="s">
        <v>229</v>
      </c>
      <c r="C188" s="382">
        <v>3</v>
      </c>
      <c r="D188" s="382">
        <v>1</v>
      </c>
      <c r="E188" s="374" t="s">
        <v>238</v>
      </c>
      <c r="F188" s="374"/>
      <c r="G188" s="375"/>
      <c r="H188" s="375"/>
      <c r="I188" s="375"/>
    </row>
    <row r="189" spans="1:9" ht="11.25" hidden="1" customHeight="1">
      <c r="A189" s="373"/>
      <c r="B189" s="381"/>
      <c r="C189" s="382"/>
      <c r="D189" s="382"/>
      <c r="E189" s="374" t="s">
        <v>691</v>
      </c>
      <c r="F189" s="374"/>
      <c r="G189" s="375"/>
      <c r="H189" s="375"/>
      <c r="I189" s="375"/>
    </row>
    <row r="190" spans="1:9" ht="11.25" hidden="1" customHeight="1">
      <c r="A190" s="373"/>
      <c r="B190" s="381"/>
      <c r="C190" s="382"/>
      <c r="D190" s="382"/>
      <c r="E190" s="374" t="s">
        <v>708</v>
      </c>
      <c r="F190" s="374"/>
      <c r="G190" s="375"/>
      <c r="H190" s="375"/>
      <c r="I190" s="375"/>
    </row>
    <row r="191" spans="1:9" ht="11.25" hidden="1" customHeight="1">
      <c r="A191" s="373"/>
      <c r="B191" s="381"/>
      <c r="C191" s="382"/>
      <c r="D191" s="382"/>
      <c r="E191" s="374" t="s">
        <v>708</v>
      </c>
      <c r="F191" s="374"/>
      <c r="G191" s="375"/>
      <c r="H191" s="375"/>
      <c r="I191" s="375"/>
    </row>
    <row r="192" spans="1:9" ht="11.25" hidden="1" customHeight="1">
      <c r="A192" s="373">
        <v>2332</v>
      </c>
      <c r="B192" s="381" t="s">
        <v>229</v>
      </c>
      <c r="C192" s="382">
        <v>3</v>
      </c>
      <c r="D192" s="382">
        <v>2</v>
      </c>
      <c r="E192" s="374" t="s">
        <v>239</v>
      </c>
      <c r="F192" s="374"/>
      <c r="G192" s="375"/>
      <c r="H192" s="375"/>
      <c r="I192" s="375"/>
    </row>
    <row r="193" spans="1:9" ht="11.25" hidden="1" customHeight="1">
      <c r="A193" s="373"/>
      <c r="B193" s="381"/>
      <c r="C193" s="382"/>
      <c r="D193" s="382"/>
      <c r="E193" s="374" t="s">
        <v>691</v>
      </c>
      <c r="F193" s="374"/>
      <c r="G193" s="375"/>
      <c r="H193" s="375"/>
      <c r="I193" s="375"/>
    </row>
    <row r="194" spans="1:9" ht="11.25" hidden="1" customHeight="1">
      <c r="A194" s="373"/>
      <c r="B194" s="381"/>
      <c r="C194" s="382"/>
      <c r="D194" s="382"/>
      <c r="E194" s="374" t="s">
        <v>708</v>
      </c>
      <c r="F194" s="374"/>
      <c r="G194" s="375"/>
      <c r="H194" s="375"/>
      <c r="I194" s="375"/>
    </row>
    <row r="195" spans="1:9" ht="11.25" hidden="1" customHeight="1">
      <c r="A195" s="373"/>
      <c r="B195" s="381"/>
      <c r="C195" s="382"/>
      <c r="D195" s="382"/>
      <c r="E195" s="374" t="s">
        <v>708</v>
      </c>
      <c r="F195" s="374"/>
      <c r="G195" s="375"/>
      <c r="H195" s="375"/>
      <c r="I195" s="375"/>
    </row>
    <row r="196" spans="1:9" ht="11.25" hidden="1" customHeight="1">
      <c r="A196" s="373">
        <v>2340</v>
      </c>
      <c r="B196" s="367" t="s">
        <v>229</v>
      </c>
      <c r="C196" s="368">
        <v>4</v>
      </c>
      <c r="D196" s="368">
        <v>0</v>
      </c>
      <c r="E196" s="376" t="s">
        <v>240</v>
      </c>
      <c r="F196" s="376"/>
      <c r="G196" s="375"/>
      <c r="H196" s="375"/>
      <c r="I196" s="375"/>
    </row>
    <row r="197" spans="1:9" s="380" customFormat="1" ht="11.25" hidden="1" customHeight="1">
      <c r="A197" s="373"/>
      <c r="B197" s="367"/>
      <c r="C197" s="368"/>
      <c r="D197" s="368"/>
      <c r="E197" s="374" t="s">
        <v>197</v>
      </c>
      <c r="F197" s="374"/>
      <c r="G197" s="377"/>
      <c r="H197" s="377"/>
      <c r="I197" s="377"/>
    </row>
    <row r="198" spans="1:9" ht="11.25" hidden="1" customHeight="1">
      <c r="A198" s="373">
        <v>2341</v>
      </c>
      <c r="B198" s="381" t="s">
        <v>229</v>
      </c>
      <c r="C198" s="382">
        <v>4</v>
      </c>
      <c r="D198" s="382">
        <v>1</v>
      </c>
      <c r="E198" s="374" t="s">
        <v>240</v>
      </c>
      <c r="F198" s="374"/>
      <c r="G198" s="375"/>
      <c r="H198" s="375"/>
      <c r="I198" s="375"/>
    </row>
    <row r="199" spans="1:9" ht="11.25" hidden="1" customHeight="1">
      <c r="A199" s="373"/>
      <c r="B199" s="381"/>
      <c r="C199" s="382"/>
      <c r="D199" s="382"/>
      <c r="E199" s="374" t="s">
        <v>691</v>
      </c>
      <c r="F199" s="374"/>
      <c r="G199" s="375"/>
      <c r="H199" s="375"/>
      <c r="I199" s="375"/>
    </row>
    <row r="200" spans="1:9" ht="11.25" hidden="1" customHeight="1">
      <c r="A200" s="373"/>
      <c r="B200" s="381"/>
      <c r="C200" s="382"/>
      <c r="D200" s="382"/>
      <c r="E200" s="374" t="s">
        <v>708</v>
      </c>
      <c r="F200" s="374"/>
      <c r="G200" s="375"/>
      <c r="H200" s="375"/>
      <c r="I200" s="375"/>
    </row>
    <row r="201" spans="1:9" ht="11.25" hidden="1" customHeight="1">
      <c r="A201" s="373"/>
      <c r="B201" s="381"/>
      <c r="C201" s="382"/>
      <c r="D201" s="382"/>
      <c r="E201" s="374" t="s">
        <v>708</v>
      </c>
      <c r="F201" s="374"/>
      <c r="G201" s="375"/>
      <c r="H201" s="375"/>
      <c r="I201" s="375"/>
    </row>
    <row r="202" spans="1:9" ht="11.25" hidden="1" customHeight="1">
      <c r="A202" s="373">
        <v>2350</v>
      </c>
      <c r="B202" s="367" t="s">
        <v>229</v>
      </c>
      <c r="C202" s="368">
        <v>5</v>
      </c>
      <c r="D202" s="368">
        <v>0</v>
      </c>
      <c r="E202" s="376" t="s">
        <v>241</v>
      </c>
      <c r="F202" s="376"/>
      <c r="G202" s="375"/>
      <c r="H202" s="375"/>
      <c r="I202" s="375"/>
    </row>
    <row r="203" spans="1:9" s="380" customFormat="1" ht="11.25" hidden="1" customHeight="1">
      <c r="A203" s="373"/>
      <c r="B203" s="367"/>
      <c r="C203" s="368"/>
      <c r="D203" s="368"/>
      <c r="E203" s="374" t="s">
        <v>197</v>
      </c>
      <c r="F203" s="374"/>
      <c r="G203" s="377"/>
      <c r="H203" s="377"/>
      <c r="I203" s="377"/>
    </row>
    <row r="204" spans="1:9" ht="11.25" hidden="1" customHeight="1">
      <c r="A204" s="373">
        <v>2351</v>
      </c>
      <c r="B204" s="381" t="s">
        <v>229</v>
      </c>
      <c r="C204" s="382">
        <v>5</v>
      </c>
      <c r="D204" s="382">
        <v>1</v>
      </c>
      <c r="E204" s="374" t="s">
        <v>242</v>
      </c>
      <c r="F204" s="374"/>
      <c r="G204" s="375"/>
      <c r="H204" s="375"/>
      <c r="I204" s="375"/>
    </row>
    <row r="205" spans="1:9" ht="11.25" hidden="1" customHeight="1">
      <c r="A205" s="373"/>
      <c r="B205" s="381"/>
      <c r="C205" s="382"/>
      <c r="D205" s="382"/>
      <c r="E205" s="374" t="s">
        <v>691</v>
      </c>
      <c r="F205" s="374"/>
      <c r="G205" s="375"/>
      <c r="H205" s="375"/>
      <c r="I205" s="375"/>
    </row>
    <row r="206" spans="1:9" ht="11.25" hidden="1" customHeight="1">
      <c r="A206" s="373"/>
      <c r="B206" s="381"/>
      <c r="C206" s="382"/>
      <c r="D206" s="382"/>
      <c r="E206" s="374" t="s">
        <v>708</v>
      </c>
      <c r="F206" s="374"/>
      <c r="G206" s="375"/>
      <c r="H206" s="375"/>
      <c r="I206" s="375"/>
    </row>
    <row r="207" spans="1:9" ht="11.25" hidden="1" customHeight="1">
      <c r="A207" s="373"/>
      <c r="B207" s="381"/>
      <c r="C207" s="382"/>
      <c r="D207" s="382"/>
      <c r="E207" s="374" t="s">
        <v>708</v>
      </c>
      <c r="F207" s="374"/>
      <c r="G207" s="375"/>
      <c r="H207" s="375"/>
      <c r="I207" s="375"/>
    </row>
    <row r="208" spans="1:9" ht="11.25" hidden="1" customHeight="1">
      <c r="A208" s="373">
        <v>2360</v>
      </c>
      <c r="B208" s="367" t="s">
        <v>229</v>
      </c>
      <c r="C208" s="368">
        <v>6</v>
      </c>
      <c r="D208" s="368">
        <v>0</v>
      </c>
      <c r="E208" s="376" t="s">
        <v>243</v>
      </c>
      <c r="F208" s="376"/>
      <c r="G208" s="375"/>
      <c r="H208" s="375"/>
      <c r="I208" s="375"/>
    </row>
    <row r="209" spans="1:9" s="380" customFormat="1" ht="11.25" hidden="1" customHeight="1">
      <c r="A209" s="373"/>
      <c r="B209" s="367"/>
      <c r="C209" s="368"/>
      <c r="D209" s="368"/>
      <c r="E209" s="374" t="s">
        <v>197</v>
      </c>
      <c r="F209" s="374"/>
      <c r="G209" s="377"/>
      <c r="H209" s="377"/>
      <c r="I209" s="377"/>
    </row>
    <row r="210" spans="1:9" ht="11.25" hidden="1" customHeight="1">
      <c r="A210" s="373">
        <v>2361</v>
      </c>
      <c r="B210" s="381" t="s">
        <v>229</v>
      </c>
      <c r="C210" s="382">
        <v>6</v>
      </c>
      <c r="D210" s="382">
        <v>1</v>
      </c>
      <c r="E210" s="374" t="s">
        <v>243</v>
      </c>
      <c r="F210" s="374"/>
      <c r="G210" s="375"/>
      <c r="H210" s="375"/>
      <c r="I210" s="375"/>
    </row>
    <row r="211" spans="1:9" ht="11.25" hidden="1" customHeight="1">
      <c r="A211" s="373"/>
      <c r="B211" s="381"/>
      <c r="C211" s="382"/>
      <c r="D211" s="382"/>
      <c r="E211" s="374" t="s">
        <v>691</v>
      </c>
      <c r="F211" s="374"/>
      <c r="G211" s="375"/>
      <c r="H211" s="375"/>
      <c r="I211" s="375"/>
    </row>
    <row r="212" spans="1:9" ht="11.25" hidden="1" customHeight="1">
      <c r="A212" s="373"/>
      <c r="B212" s="381"/>
      <c r="C212" s="382"/>
      <c r="D212" s="382"/>
      <c r="E212" s="374" t="s">
        <v>708</v>
      </c>
      <c r="F212" s="374"/>
      <c r="G212" s="375"/>
      <c r="H212" s="375"/>
      <c r="I212" s="375"/>
    </row>
    <row r="213" spans="1:9" ht="11.25" hidden="1" customHeight="1">
      <c r="A213" s="373"/>
      <c r="B213" s="381"/>
      <c r="C213" s="382"/>
      <c r="D213" s="382"/>
      <c r="E213" s="374" t="s">
        <v>708</v>
      </c>
      <c r="F213" s="374"/>
      <c r="G213" s="375"/>
      <c r="H213" s="375"/>
      <c r="I213" s="375"/>
    </row>
    <row r="214" spans="1:9" ht="11.25" hidden="1" customHeight="1">
      <c r="A214" s="373">
        <v>2370</v>
      </c>
      <c r="B214" s="367" t="s">
        <v>229</v>
      </c>
      <c r="C214" s="368">
        <v>7</v>
      </c>
      <c r="D214" s="368">
        <v>0</v>
      </c>
      <c r="E214" s="376" t="s">
        <v>245</v>
      </c>
      <c r="F214" s="376"/>
      <c r="G214" s="375"/>
      <c r="H214" s="375"/>
      <c r="I214" s="375"/>
    </row>
    <row r="215" spans="1:9" s="380" customFormat="1" ht="11.25" hidden="1" customHeight="1">
      <c r="A215" s="373"/>
      <c r="B215" s="367"/>
      <c r="C215" s="368"/>
      <c r="D215" s="368"/>
      <c r="E215" s="374" t="s">
        <v>197</v>
      </c>
      <c r="F215" s="374"/>
      <c r="G215" s="377"/>
      <c r="H215" s="377"/>
      <c r="I215" s="377"/>
    </row>
    <row r="216" spans="1:9" ht="11.25" hidden="1" customHeight="1">
      <c r="A216" s="373">
        <v>2371</v>
      </c>
      <c r="B216" s="381" t="s">
        <v>229</v>
      </c>
      <c r="C216" s="382">
        <v>7</v>
      </c>
      <c r="D216" s="382">
        <v>1</v>
      </c>
      <c r="E216" s="374" t="s">
        <v>245</v>
      </c>
      <c r="F216" s="374"/>
      <c r="G216" s="375"/>
      <c r="H216" s="375"/>
      <c r="I216" s="375"/>
    </row>
    <row r="217" spans="1:9" ht="11.25" hidden="1" customHeight="1">
      <c r="A217" s="373"/>
      <c r="B217" s="381"/>
      <c r="C217" s="382"/>
      <c r="D217" s="382"/>
      <c r="E217" s="374" t="s">
        <v>691</v>
      </c>
      <c r="F217" s="374"/>
      <c r="G217" s="375"/>
      <c r="H217" s="375"/>
      <c r="I217" s="375"/>
    </row>
    <row r="218" spans="1:9" ht="11.25" hidden="1" customHeight="1">
      <c r="A218" s="373"/>
      <c r="B218" s="381"/>
      <c r="C218" s="382"/>
      <c r="D218" s="382"/>
      <c r="E218" s="374" t="s">
        <v>708</v>
      </c>
      <c r="F218" s="374"/>
      <c r="G218" s="375"/>
      <c r="H218" s="375"/>
      <c r="I218" s="375"/>
    </row>
    <row r="219" spans="1:9" ht="11.25" hidden="1" customHeight="1">
      <c r="A219" s="373"/>
      <c r="B219" s="381"/>
      <c r="C219" s="382"/>
      <c r="D219" s="382"/>
      <c r="E219" s="374" t="s">
        <v>708</v>
      </c>
      <c r="F219" s="374"/>
      <c r="G219" s="375"/>
      <c r="H219" s="375"/>
      <c r="I219" s="375"/>
    </row>
    <row r="220" spans="1:9" s="371" customFormat="1" ht="13.5" customHeight="1">
      <c r="A220" s="366">
        <v>2400</v>
      </c>
      <c r="B220" s="367" t="s">
        <v>246</v>
      </c>
      <c r="C220" s="368">
        <v>0</v>
      </c>
      <c r="D220" s="368">
        <v>0</v>
      </c>
      <c r="E220" s="369" t="s">
        <v>720</v>
      </c>
      <c r="F220" s="369"/>
      <c r="G220" s="361">
        <f>H220+I220</f>
        <v>120942.10399999999</v>
      </c>
      <c r="H220" s="361">
        <f>H222+H232+H252+H266+H280+H303+H309+H329+H353</f>
        <v>33026</v>
      </c>
      <c r="I220" s="361">
        <f>I222+I232+I252+I266+I280+I303+I309+I329+I353</f>
        <v>87916.103999999992</v>
      </c>
    </row>
    <row r="221" spans="1:9" ht="12.75" customHeight="1">
      <c r="A221" s="373"/>
      <c r="B221" s="367"/>
      <c r="C221" s="368"/>
      <c r="D221" s="368"/>
      <c r="E221" s="374" t="s">
        <v>7</v>
      </c>
      <c r="F221" s="374"/>
      <c r="G221" s="375"/>
      <c r="H221" s="375"/>
      <c r="I221" s="375"/>
    </row>
    <row r="222" spans="1:9" ht="21" customHeight="1">
      <c r="A222" s="373">
        <v>2410</v>
      </c>
      <c r="B222" s="367" t="s">
        <v>246</v>
      </c>
      <c r="C222" s="368">
        <v>1</v>
      </c>
      <c r="D222" s="368">
        <v>0</v>
      </c>
      <c r="E222" s="376" t="s">
        <v>248</v>
      </c>
      <c r="F222" s="376"/>
      <c r="G222" s="383">
        <f>H222+I222</f>
        <v>0</v>
      </c>
      <c r="H222" s="383">
        <f>H224+H228</f>
        <v>0</v>
      </c>
      <c r="I222" s="383">
        <f>I224+I228</f>
        <v>0</v>
      </c>
    </row>
    <row r="223" spans="1:9" s="380" customFormat="1" ht="11.25" customHeight="1">
      <c r="A223" s="373"/>
      <c r="B223" s="367"/>
      <c r="C223" s="368"/>
      <c r="D223" s="368"/>
      <c r="E223" s="374" t="s">
        <v>197</v>
      </c>
      <c r="F223" s="374"/>
      <c r="G223" s="378"/>
      <c r="H223" s="378"/>
      <c r="I223" s="378"/>
    </row>
    <row r="224" spans="1:9" ht="32.25" hidden="1" customHeight="1">
      <c r="A224" s="373">
        <v>2411</v>
      </c>
      <c r="B224" s="381" t="s">
        <v>246</v>
      </c>
      <c r="C224" s="382">
        <v>1</v>
      </c>
      <c r="D224" s="382">
        <v>1</v>
      </c>
      <c r="E224" s="374" t="s">
        <v>249</v>
      </c>
      <c r="F224" s="374"/>
      <c r="G224" s="383"/>
      <c r="H224" s="383"/>
      <c r="I224" s="383"/>
    </row>
    <row r="225" spans="1:9" ht="40.5" hidden="1">
      <c r="A225" s="373"/>
      <c r="B225" s="381"/>
      <c r="C225" s="382"/>
      <c r="D225" s="382"/>
      <c r="E225" s="374" t="s">
        <v>691</v>
      </c>
      <c r="F225" s="374"/>
      <c r="G225" s="383"/>
      <c r="H225" s="383"/>
      <c r="I225" s="383"/>
    </row>
    <row r="226" spans="1:9" ht="15.75" hidden="1">
      <c r="A226" s="373"/>
      <c r="B226" s="381"/>
      <c r="C226" s="382"/>
      <c r="D226" s="382"/>
      <c r="E226" s="374" t="s">
        <v>708</v>
      </c>
      <c r="F226" s="374"/>
      <c r="G226" s="383"/>
      <c r="H226" s="383"/>
      <c r="I226" s="383"/>
    </row>
    <row r="227" spans="1:9" ht="15.75" hidden="1">
      <c r="A227" s="373"/>
      <c r="B227" s="381"/>
      <c r="C227" s="382"/>
      <c r="D227" s="382"/>
      <c r="E227" s="374" t="s">
        <v>708</v>
      </c>
      <c r="F227" s="374"/>
      <c r="G227" s="383"/>
      <c r="H227" s="383"/>
      <c r="I227" s="383"/>
    </row>
    <row r="228" spans="1:9" ht="27" hidden="1">
      <c r="A228" s="373">
        <v>2412</v>
      </c>
      <c r="B228" s="381" t="s">
        <v>246</v>
      </c>
      <c r="C228" s="382">
        <v>1</v>
      </c>
      <c r="D228" s="382">
        <v>2</v>
      </c>
      <c r="E228" s="374" t="s">
        <v>250</v>
      </c>
      <c r="F228" s="374"/>
      <c r="G228" s="383"/>
      <c r="H228" s="383"/>
      <c r="I228" s="383"/>
    </row>
    <row r="229" spans="1:9" ht="40.5" hidden="1">
      <c r="A229" s="373"/>
      <c r="B229" s="381"/>
      <c r="C229" s="382"/>
      <c r="D229" s="382"/>
      <c r="E229" s="374" t="s">
        <v>691</v>
      </c>
      <c r="F229" s="374"/>
      <c r="G229" s="383"/>
      <c r="H229" s="383"/>
      <c r="I229" s="383"/>
    </row>
    <row r="230" spans="1:9" ht="15.75" hidden="1">
      <c r="A230" s="373"/>
      <c r="B230" s="381"/>
      <c r="C230" s="382"/>
      <c r="D230" s="382"/>
      <c r="E230" s="374" t="s">
        <v>708</v>
      </c>
      <c r="F230" s="374"/>
      <c r="G230" s="383"/>
      <c r="H230" s="383"/>
      <c r="I230" s="383"/>
    </row>
    <row r="231" spans="1:9" ht="15.75" hidden="1">
      <c r="A231" s="373"/>
      <c r="B231" s="381"/>
      <c r="C231" s="382"/>
      <c r="D231" s="382"/>
      <c r="E231" s="374" t="s">
        <v>708</v>
      </c>
      <c r="F231" s="374"/>
      <c r="G231" s="383"/>
      <c r="H231" s="383"/>
      <c r="I231" s="383"/>
    </row>
    <row r="232" spans="1:9" ht="24.75" customHeight="1">
      <c r="A232" s="373">
        <v>2420</v>
      </c>
      <c r="B232" s="367" t="s">
        <v>246</v>
      </c>
      <c r="C232" s="368">
        <v>2</v>
      </c>
      <c r="D232" s="368">
        <v>0</v>
      </c>
      <c r="E232" s="376" t="s">
        <v>251</v>
      </c>
      <c r="F232" s="376"/>
      <c r="G232" s="383">
        <f>H232+I232</f>
        <v>936</v>
      </c>
      <c r="H232" s="383">
        <f>H234+H240+H244+H248</f>
        <v>936</v>
      </c>
      <c r="I232" s="383">
        <f>I234+I240+I244+I248</f>
        <v>0</v>
      </c>
    </row>
    <row r="233" spans="1:9" s="380" customFormat="1" ht="10.5" customHeight="1">
      <c r="A233" s="373"/>
      <c r="B233" s="367"/>
      <c r="C233" s="368"/>
      <c r="D233" s="368"/>
      <c r="E233" s="389" t="s">
        <v>197</v>
      </c>
      <c r="F233" s="374"/>
      <c r="G233" s="378"/>
      <c r="H233" s="378"/>
      <c r="I233" s="378"/>
    </row>
    <row r="234" spans="1:9" ht="12" customHeight="1">
      <c r="A234" s="373">
        <v>2421</v>
      </c>
      <c r="B234" s="381" t="s">
        <v>246</v>
      </c>
      <c r="C234" s="382">
        <v>2</v>
      </c>
      <c r="D234" s="382">
        <v>1</v>
      </c>
      <c r="E234" s="374" t="s">
        <v>252</v>
      </c>
      <c r="F234" s="374"/>
      <c r="G234" s="383">
        <f>H234+I234</f>
        <v>936</v>
      </c>
      <c r="H234" s="383">
        <f>H236+H237+H238</f>
        <v>936</v>
      </c>
      <c r="I234" s="383">
        <f>I239</f>
        <v>0</v>
      </c>
    </row>
    <row r="235" spans="1:9" ht="18" customHeight="1">
      <c r="A235" s="373"/>
      <c r="B235" s="381"/>
      <c r="C235" s="382"/>
      <c r="D235" s="382"/>
      <c r="E235" s="389" t="s">
        <v>691</v>
      </c>
      <c r="F235" s="374"/>
      <c r="G235" s="383"/>
      <c r="H235" s="383"/>
      <c r="I235" s="383"/>
    </row>
    <row r="236" spans="1:9" ht="14.25" customHeight="1">
      <c r="A236" s="373"/>
      <c r="B236" s="381"/>
      <c r="C236" s="382"/>
      <c r="D236" s="382"/>
      <c r="E236" s="374" t="s">
        <v>452</v>
      </c>
      <c r="F236" s="374">
        <v>4241</v>
      </c>
      <c r="G236" s="383">
        <f>H236+I236</f>
        <v>936</v>
      </c>
      <c r="H236" s="383">
        <f>[2]gjuxatntes!F65</f>
        <v>936</v>
      </c>
      <c r="I236" s="383"/>
    </row>
    <row r="237" spans="1:9" ht="13.5" customHeight="1">
      <c r="A237" s="373"/>
      <c r="B237" s="381"/>
      <c r="C237" s="382"/>
      <c r="D237" s="382"/>
      <c r="E237" s="384" t="str">
        <f>[2]gjuxatntes!B77</f>
        <v xml:space="preserve"> -Հատուկ նպատակային այլ նյութեր</v>
      </c>
      <c r="F237" s="384" t="s">
        <v>475</v>
      </c>
      <c r="G237" s="383">
        <f>H237+I237</f>
        <v>0</v>
      </c>
      <c r="H237" s="383">
        <f>[2]gjuxatntes!F77</f>
        <v>0</v>
      </c>
      <c r="I237" s="383"/>
    </row>
    <row r="238" spans="1:9" ht="13.5" customHeight="1">
      <c r="A238" s="373"/>
      <c r="B238" s="381"/>
      <c r="C238" s="382"/>
      <c r="D238" s="382"/>
      <c r="E238" s="390" t="s">
        <v>551</v>
      </c>
      <c r="F238" s="384" t="s">
        <v>552</v>
      </c>
      <c r="G238" s="383"/>
      <c r="H238" s="383">
        <f>[2]gjuxatntes!F128</f>
        <v>0</v>
      </c>
      <c r="I238" s="383"/>
    </row>
    <row r="239" spans="1:9" ht="12.75" customHeight="1">
      <c r="A239" s="373"/>
      <c r="B239" s="381"/>
      <c r="C239" s="382"/>
      <c r="D239" s="382"/>
      <c r="E239" s="384" t="s">
        <v>716</v>
      </c>
      <c r="F239" s="384" t="s">
        <v>594</v>
      </c>
      <c r="G239" s="383">
        <f>H239+I239</f>
        <v>0</v>
      </c>
      <c r="H239" s="383"/>
      <c r="I239" s="383">
        <f>[2]gjuxatntes!F154</f>
        <v>0</v>
      </c>
    </row>
    <row r="240" spans="1:9" ht="15.75" hidden="1">
      <c r="A240" s="373">
        <v>2422</v>
      </c>
      <c r="B240" s="381" t="s">
        <v>246</v>
      </c>
      <c r="C240" s="382">
        <v>2</v>
      </c>
      <c r="D240" s="382">
        <v>2</v>
      </c>
      <c r="E240" s="374" t="s">
        <v>253</v>
      </c>
      <c r="F240" s="374"/>
      <c r="G240" s="375"/>
      <c r="H240" s="375"/>
      <c r="I240" s="375"/>
    </row>
    <row r="241" spans="1:9" ht="40.5" hidden="1">
      <c r="A241" s="373"/>
      <c r="B241" s="381"/>
      <c r="C241" s="382"/>
      <c r="D241" s="382"/>
      <c r="E241" s="374" t="s">
        <v>691</v>
      </c>
      <c r="F241" s="374"/>
      <c r="G241" s="375"/>
      <c r="H241" s="375"/>
      <c r="I241" s="375"/>
    </row>
    <row r="242" spans="1:9" ht="15.75" hidden="1">
      <c r="A242" s="373"/>
      <c r="B242" s="381"/>
      <c r="C242" s="382"/>
      <c r="D242" s="382"/>
      <c r="E242" s="374" t="s">
        <v>708</v>
      </c>
      <c r="F242" s="374"/>
      <c r="G242" s="375"/>
      <c r="H242" s="375"/>
      <c r="I242" s="375"/>
    </row>
    <row r="243" spans="1:9" ht="15.75" hidden="1">
      <c r="A243" s="373"/>
      <c r="B243" s="381"/>
      <c r="C243" s="382"/>
      <c r="D243" s="382"/>
      <c r="E243" s="374" t="s">
        <v>708</v>
      </c>
      <c r="F243" s="374"/>
      <c r="G243" s="375"/>
      <c r="H243" s="375"/>
      <c r="I243" s="375"/>
    </row>
    <row r="244" spans="1:9" ht="15.75" hidden="1">
      <c r="A244" s="373">
        <v>2423</v>
      </c>
      <c r="B244" s="381" t="s">
        <v>246</v>
      </c>
      <c r="C244" s="382">
        <v>2</v>
      </c>
      <c r="D244" s="382">
        <v>3</v>
      </c>
      <c r="E244" s="374" t="s">
        <v>254</v>
      </c>
      <c r="F244" s="374"/>
      <c r="G244" s="375"/>
      <c r="H244" s="375"/>
      <c r="I244" s="375"/>
    </row>
    <row r="245" spans="1:9" ht="40.5" hidden="1">
      <c r="A245" s="373"/>
      <c r="B245" s="381"/>
      <c r="C245" s="382"/>
      <c r="D245" s="382"/>
      <c r="E245" s="374" t="s">
        <v>691</v>
      </c>
      <c r="F245" s="374"/>
      <c r="G245" s="375"/>
      <c r="H245" s="375"/>
      <c r="I245" s="375"/>
    </row>
    <row r="246" spans="1:9" ht="15.75" hidden="1">
      <c r="A246" s="373"/>
      <c r="B246" s="381"/>
      <c r="C246" s="382"/>
      <c r="D246" s="382"/>
      <c r="E246" s="374" t="s">
        <v>708</v>
      </c>
      <c r="F246" s="374"/>
      <c r="G246" s="375"/>
      <c r="H246" s="375"/>
      <c r="I246" s="375"/>
    </row>
    <row r="247" spans="1:9" ht="15.75" hidden="1">
      <c r="A247" s="373"/>
      <c r="B247" s="381"/>
      <c r="C247" s="382"/>
      <c r="D247" s="382"/>
      <c r="E247" s="374" t="s">
        <v>708</v>
      </c>
      <c r="F247" s="374"/>
      <c r="G247" s="375"/>
      <c r="H247" s="375"/>
      <c r="I247" s="375"/>
    </row>
    <row r="248" spans="1:9" ht="15.75" hidden="1">
      <c r="A248" s="373">
        <v>2424</v>
      </c>
      <c r="B248" s="381" t="s">
        <v>246</v>
      </c>
      <c r="C248" s="382">
        <v>2</v>
      </c>
      <c r="D248" s="382">
        <v>4</v>
      </c>
      <c r="E248" s="374" t="s">
        <v>255</v>
      </c>
      <c r="F248" s="374"/>
      <c r="G248" s="375"/>
      <c r="H248" s="375"/>
      <c r="I248" s="375"/>
    </row>
    <row r="249" spans="1:9" ht="40.5" hidden="1">
      <c r="A249" s="373"/>
      <c r="B249" s="381"/>
      <c r="C249" s="382"/>
      <c r="D249" s="382"/>
      <c r="E249" s="374" t="s">
        <v>691</v>
      </c>
      <c r="F249" s="374"/>
      <c r="G249" s="375"/>
      <c r="H249" s="375"/>
      <c r="I249" s="375"/>
    </row>
    <row r="250" spans="1:9" ht="15.75" hidden="1">
      <c r="A250" s="373"/>
      <c r="B250" s="381"/>
      <c r="C250" s="382"/>
      <c r="D250" s="382"/>
      <c r="E250" s="374" t="s">
        <v>708</v>
      </c>
      <c r="F250" s="374"/>
      <c r="G250" s="375"/>
      <c r="H250" s="375"/>
      <c r="I250" s="375"/>
    </row>
    <row r="251" spans="1:9" ht="15.75" hidden="1">
      <c r="A251" s="373"/>
      <c r="B251" s="381"/>
      <c r="C251" s="382"/>
      <c r="D251" s="382"/>
      <c r="E251" s="374" t="s">
        <v>708</v>
      </c>
      <c r="F251" s="374"/>
      <c r="G251" s="375"/>
      <c r="H251" s="375"/>
      <c r="I251" s="375"/>
    </row>
    <row r="252" spans="1:9" ht="15.75">
      <c r="A252" s="373">
        <v>2430</v>
      </c>
      <c r="B252" s="367" t="s">
        <v>246</v>
      </c>
      <c r="C252" s="368">
        <v>3</v>
      </c>
      <c r="D252" s="368">
        <v>0</v>
      </c>
      <c r="E252" s="376" t="s">
        <v>256</v>
      </c>
      <c r="F252" s="376"/>
      <c r="G252" s="375">
        <f>H252+I252</f>
        <v>0</v>
      </c>
      <c r="H252" s="375">
        <f>H254+H258+H262</f>
        <v>0</v>
      </c>
      <c r="I252" s="375">
        <f>I254+I258+I262</f>
        <v>0</v>
      </c>
    </row>
    <row r="253" spans="1:9" s="380" customFormat="1" ht="15.75" hidden="1" customHeight="1">
      <c r="A253" s="373"/>
      <c r="B253" s="367"/>
      <c r="C253" s="368"/>
      <c r="D253" s="368"/>
      <c r="E253" s="374" t="s">
        <v>197</v>
      </c>
      <c r="F253" s="374"/>
      <c r="G253" s="377"/>
      <c r="H253" s="377"/>
      <c r="I253" s="377"/>
    </row>
    <row r="254" spans="1:9" ht="15.75" hidden="1">
      <c r="A254" s="373">
        <v>2431</v>
      </c>
      <c r="B254" s="381" t="s">
        <v>246</v>
      </c>
      <c r="C254" s="382">
        <v>3</v>
      </c>
      <c r="D254" s="382">
        <v>1</v>
      </c>
      <c r="E254" s="374" t="s">
        <v>257</v>
      </c>
      <c r="F254" s="374"/>
      <c r="G254" s="375"/>
      <c r="H254" s="375"/>
      <c r="I254" s="375"/>
    </row>
    <row r="255" spans="1:9" ht="40.5" hidden="1">
      <c r="A255" s="373"/>
      <c r="B255" s="381"/>
      <c r="C255" s="382"/>
      <c r="D255" s="382"/>
      <c r="E255" s="374" t="s">
        <v>691</v>
      </c>
      <c r="F255" s="374"/>
      <c r="G255" s="375"/>
      <c r="H255" s="375"/>
      <c r="I255" s="375"/>
    </row>
    <row r="256" spans="1:9" ht="15.75" hidden="1">
      <c r="A256" s="373"/>
      <c r="B256" s="381"/>
      <c r="C256" s="382"/>
      <c r="D256" s="382"/>
      <c r="E256" s="374" t="s">
        <v>708</v>
      </c>
      <c r="F256" s="374"/>
      <c r="G256" s="375"/>
      <c r="H256" s="375"/>
      <c r="I256" s="375"/>
    </row>
    <row r="257" spans="1:9" ht="15.75" hidden="1">
      <c r="A257" s="373"/>
      <c r="B257" s="381"/>
      <c r="C257" s="382"/>
      <c r="D257" s="382"/>
      <c r="E257" s="374" t="s">
        <v>708</v>
      </c>
      <c r="F257" s="374"/>
      <c r="G257" s="375"/>
      <c r="H257" s="375"/>
      <c r="I257" s="375"/>
    </row>
    <row r="258" spans="1:9" ht="15.75">
      <c r="A258" s="373">
        <v>2432</v>
      </c>
      <c r="B258" s="381" t="s">
        <v>246</v>
      </c>
      <c r="C258" s="382">
        <v>3</v>
      </c>
      <c r="D258" s="382">
        <v>2</v>
      </c>
      <c r="E258" s="374" t="s">
        <v>258</v>
      </c>
      <c r="F258" s="374"/>
      <c r="G258" s="375">
        <f>G260+G261</f>
        <v>0</v>
      </c>
      <c r="H258" s="375"/>
      <c r="I258" s="375">
        <f>I261+I260</f>
        <v>0</v>
      </c>
    </row>
    <row r="259" spans="1:9" ht="40.5">
      <c r="A259" s="373"/>
      <c r="B259" s="381"/>
      <c r="C259" s="382"/>
      <c r="D259" s="382"/>
      <c r="E259" s="374" t="s">
        <v>691</v>
      </c>
      <c r="F259" s="374"/>
      <c r="G259" s="375"/>
      <c r="H259" s="375"/>
      <c r="I259" s="375"/>
    </row>
    <row r="260" spans="1:9" ht="15.75">
      <c r="A260" s="373"/>
      <c r="B260" s="381"/>
      <c r="C260" s="382"/>
      <c r="D260" s="382"/>
      <c r="E260" s="391" t="s">
        <v>721</v>
      </c>
      <c r="F260" s="374">
        <v>5112</v>
      </c>
      <c r="G260" s="375">
        <f>H260+I260</f>
        <v>0</v>
      </c>
      <c r="H260" s="375"/>
      <c r="I260" s="375">
        <f>[2]gazafikacum!F139</f>
        <v>0</v>
      </c>
    </row>
    <row r="261" spans="1:9" ht="15.75">
      <c r="A261" s="373"/>
      <c r="B261" s="381"/>
      <c r="C261" s="382"/>
      <c r="D261" s="382"/>
      <c r="E261" s="374" t="s">
        <v>709</v>
      </c>
      <c r="F261" s="374">
        <v>5134</v>
      </c>
      <c r="G261" s="375">
        <f>H261+I261</f>
        <v>0</v>
      </c>
      <c r="H261" s="375"/>
      <c r="I261" s="375">
        <f>[2]gazafikacum!F145</f>
        <v>0</v>
      </c>
    </row>
    <row r="262" spans="1:9" ht="15.75" hidden="1">
      <c r="A262" s="373">
        <v>2433</v>
      </c>
      <c r="B262" s="381" t="s">
        <v>246</v>
      </c>
      <c r="C262" s="382">
        <v>3</v>
      </c>
      <c r="D262" s="382">
        <v>3</v>
      </c>
      <c r="E262" s="374" t="s">
        <v>259</v>
      </c>
      <c r="F262" s="374"/>
      <c r="G262" s="375"/>
      <c r="H262" s="375"/>
      <c r="I262" s="375"/>
    </row>
    <row r="263" spans="1:9" ht="40.5" hidden="1">
      <c r="A263" s="373"/>
      <c r="B263" s="381"/>
      <c r="C263" s="382"/>
      <c r="D263" s="382"/>
      <c r="E263" s="374" t="s">
        <v>691</v>
      </c>
      <c r="F263" s="374"/>
      <c r="G263" s="375"/>
      <c r="H263" s="375"/>
      <c r="I263" s="375"/>
    </row>
    <row r="264" spans="1:9" ht="15.75" hidden="1">
      <c r="A264" s="373"/>
      <c r="B264" s="381"/>
      <c r="C264" s="382"/>
      <c r="D264" s="382"/>
      <c r="E264" s="374" t="s">
        <v>708</v>
      </c>
      <c r="F264" s="374"/>
      <c r="G264" s="375"/>
      <c r="H264" s="375"/>
      <c r="I264" s="375"/>
    </row>
    <row r="265" spans="1:9" ht="15.75" hidden="1">
      <c r="A265" s="373"/>
      <c r="B265" s="381"/>
      <c r="C265" s="382"/>
      <c r="D265" s="382"/>
      <c r="E265" s="374" t="s">
        <v>708</v>
      </c>
      <c r="F265" s="374"/>
      <c r="G265" s="375"/>
      <c r="H265" s="375"/>
      <c r="I265" s="375"/>
    </row>
    <row r="266" spans="1:9" ht="30.75" hidden="1" customHeight="1">
      <c r="A266" s="373">
        <v>2440</v>
      </c>
      <c r="B266" s="367" t="s">
        <v>246</v>
      </c>
      <c r="C266" s="368">
        <v>4</v>
      </c>
      <c r="D266" s="368">
        <v>0</v>
      </c>
      <c r="E266" s="376" t="s">
        <v>263</v>
      </c>
      <c r="F266" s="376"/>
      <c r="G266" s="375">
        <f>H266+I266</f>
        <v>0</v>
      </c>
      <c r="H266" s="375">
        <f>H268+H272+H276</f>
        <v>0</v>
      </c>
      <c r="I266" s="375">
        <f>I268+I272+I276</f>
        <v>0</v>
      </c>
    </row>
    <row r="267" spans="1:9" s="380" customFormat="1" ht="10.5" hidden="1" customHeight="1">
      <c r="A267" s="373"/>
      <c r="B267" s="367"/>
      <c r="C267" s="368"/>
      <c r="D267" s="368"/>
      <c r="E267" s="374" t="s">
        <v>197</v>
      </c>
      <c r="F267" s="374"/>
      <c r="G267" s="377"/>
      <c r="H267" s="377"/>
      <c r="I267" s="377"/>
    </row>
    <row r="268" spans="1:9" ht="34.5" hidden="1" customHeight="1">
      <c r="A268" s="373">
        <v>2441</v>
      </c>
      <c r="B268" s="381" t="s">
        <v>246</v>
      </c>
      <c r="C268" s="382">
        <v>4</v>
      </c>
      <c r="D268" s="382">
        <v>1</v>
      </c>
      <c r="E268" s="374" t="s">
        <v>264</v>
      </c>
      <c r="F268" s="374"/>
      <c r="G268" s="375"/>
      <c r="H268" s="375"/>
      <c r="I268" s="375"/>
    </row>
    <row r="269" spans="1:9" ht="40.5" hidden="1">
      <c r="A269" s="373"/>
      <c r="B269" s="381"/>
      <c r="C269" s="382"/>
      <c r="D269" s="382"/>
      <c r="E269" s="374" t="s">
        <v>691</v>
      </c>
      <c r="F269" s="374"/>
      <c r="G269" s="375"/>
      <c r="H269" s="375"/>
      <c r="I269" s="375"/>
    </row>
    <row r="270" spans="1:9" ht="15.75" hidden="1">
      <c r="A270" s="373"/>
      <c r="B270" s="381"/>
      <c r="C270" s="382"/>
      <c r="D270" s="382"/>
      <c r="E270" s="374" t="s">
        <v>708</v>
      </c>
      <c r="F270" s="374"/>
      <c r="G270" s="375"/>
      <c r="H270" s="375"/>
      <c r="I270" s="375"/>
    </row>
    <row r="271" spans="1:9" ht="15.75" hidden="1">
      <c r="A271" s="373"/>
      <c r="B271" s="381"/>
      <c r="C271" s="382"/>
      <c r="D271" s="382"/>
      <c r="E271" s="374" t="s">
        <v>708</v>
      </c>
      <c r="F271" s="374"/>
      <c r="G271" s="375"/>
      <c r="H271" s="375"/>
      <c r="I271" s="375"/>
    </row>
    <row r="272" spans="1:9" ht="15.75" hidden="1">
      <c r="A272" s="373">
        <v>2442</v>
      </c>
      <c r="B272" s="381" t="s">
        <v>246</v>
      </c>
      <c r="C272" s="382">
        <v>4</v>
      </c>
      <c r="D272" s="382">
        <v>2</v>
      </c>
      <c r="E272" s="374" t="s">
        <v>265</v>
      </c>
      <c r="F272" s="374"/>
      <c r="G272" s="375"/>
      <c r="H272" s="375"/>
      <c r="I272" s="375"/>
    </row>
    <row r="273" spans="1:9" ht="40.5" hidden="1">
      <c r="A273" s="373"/>
      <c r="B273" s="381"/>
      <c r="C273" s="382"/>
      <c r="D273" s="382"/>
      <c r="E273" s="374" t="s">
        <v>691</v>
      </c>
      <c r="F273" s="374"/>
      <c r="G273" s="375"/>
      <c r="H273" s="375"/>
      <c r="I273" s="375"/>
    </row>
    <row r="274" spans="1:9" ht="15.75" hidden="1">
      <c r="A274" s="373"/>
      <c r="B274" s="381"/>
      <c r="C274" s="382"/>
      <c r="D274" s="382"/>
      <c r="E274" s="374" t="s">
        <v>708</v>
      </c>
      <c r="F274" s="374"/>
      <c r="G274" s="375"/>
      <c r="H274" s="375"/>
      <c r="I274" s="375"/>
    </row>
    <row r="275" spans="1:9" ht="15.75" hidden="1">
      <c r="A275" s="373"/>
      <c r="B275" s="381"/>
      <c r="C275" s="382"/>
      <c r="D275" s="382"/>
      <c r="E275" s="374" t="s">
        <v>708</v>
      </c>
      <c r="F275" s="374"/>
      <c r="G275" s="375"/>
      <c r="H275" s="375"/>
      <c r="I275" s="375"/>
    </row>
    <row r="276" spans="1:9" ht="15.75" hidden="1">
      <c r="A276" s="373">
        <v>2443</v>
      </c>
      <c r="B276" s="381" t="s">
        <v>246</v>
      </c>
      <c r="C276" s="382">
        <v>4</v>
      </c>
      <c r="D276" s="382">
        <v>3</v>
      </c>
      <c r="E276" s="374" t="s">
        <v>266</v>
      </c>
      <c r="F276" s="374"/>
      <c r="G276" s="375"/>
      <c r="H276" s="375"/>
      <c r="I276" s="375"/>
    </row>
    <row r="277" spans="1:9" ht="40.5" hidden="1">
      <c r="A277" s="373"/>
      <c r="B277" s="381"/>
      <c r="C277" s="382"/>
      <c r="D277" s="382"/>
      <c r="E277" s="374" t="s">
        <v>691</v>
      </c>
      <c r="F277" s="374"/>
      <c r="G277" s="375"/>
      <c r="H277" s="375"/>
      <c r="I277" s="375"/>
    </row>
    <row r="278" spans="1:9" ht="15.75" hidden="1">
      <c r="A278" s="373"/>
      <c r="B278" s="381"/>
      <c r="C278" s="382"/>
      <c r="D278" s="382"/>
      <c r="E278" s="374" t="s">
        <v>708</v>
      </c>
      <c r="F278" s="374"/>
      <c r="G278" s="375"/>
      <c r="H278" s="375"/>
      <c r="I278" s="375"/>
    </row>
    <row r="279" spans="1:9" ht="15.75" hidden="1">
      <c r="A279" s="373"/>
      <c r="B279" s="381"/>
      <c r="C279" s="382"/>
      <c r="D279" s="382"/>
      <c r="E279" s="374" t="s">
        <v>708</v>
      </c>
      <c r="F279" s="374"/>
      <c r="G279" s="375"/>
      <c r="H279" s="375"/>
      <c r="I279" s="375"/>
    </row>
    <row r="280" spans="1:9" ht="15.75">
      <c r="A280" s="373">
        <v>2450</v>
      </c>
      <c r="B280" s="367" t="s">
        <v>246</v>
      </c>
      <c r="C280" s="368">
        <v>5</v>
      </c>
      <c r="D280" s="368">
        <v>0</v>
      </c>
      <c r="E280" s="376" t="s">
        <v>267</v>
      </c>
      <c r="F280" s="376"/>
      <c r="G280" s="375">
        <f>H280+I280</f>
        <v>420006.10399999999</v>
      </c>
      <c r="H280" s="383">
        <f>H282+H287+H291+H295+H299</f>
        <v>32090</v>
      </c>
      <c r="I280" s="375">
        <f>I282+I287+I291+I295+I299+I327</f>
        <v>387916.10399999999</v>
      </c>
    </row>
    <row r="281" spans="1:9" s="380" customFormat="1" ht="13.5" customHeight="1">
      <c r="A281" s="373"/>
      <c r="B281" s="367"/>
      <c r="C281" s="368"/>
      <c r="D281" s="368"/>
      <c r="E281" s="374" t="s">
        <v>197</v>
      </c>
      <c r="F281" s="374"/>
      <c r="G281" s="377"/>
      <c r="H281" s="378"/>
      <c r="I281" s="377"/>
    </row>
    <row r="282" spans="1:9" ht="15" customHeight="1">
      <c r="A282" s="373">
        <v>2451</v>
      </c>
      <c r="B282" s="381" t="s">
        <v>246</v>
      </c>
      <c r="C282" s="382">
        <v>5</v>
      </c>
      <c r="D282" s="382">
        <v>1</v>
      </c>
      <c r="E282" s="374" t="s">
        <v>268</v>
      </c>
      <c r="F282" s="374"/>
      <c r="G282" s="375">
        <f>H282+I282</f>
        <v>420006.10399999999</v>
      </c>
      <c r="H282" s="383">
        <f>H284+H285</f>
        <v>32090</v>
      </c>
      <c r="I282" s="375">
        <f>I284+I286+I328</f>
        <v>387916.10399999999</v>
      </c>
    </row>
    <row r="283" spans="1:9" ht="27" customHeight="1">
      <c r="A283" s="373"/>
      <c r="B283" s="381"/>
      <c r="C283" s="382"/>
      <c r="D283" s="382"/>
      <c r="E283" s="374" t="s">
        <v>691</v>
      </c>
      <c r="F283" s="374"/>
      <c r="G283" s="375"/>
      <c r="H283" s="375"/>
      <c r="I283" s="375"/>
    </row>
    <row r="284" spans="1:9" ht="15.75" customHeight="1">
      <c r="A284" s="373"/>
      <c r="B284" s="381"/>
      <c r="C284" s="382"/>
      <c r="D284" s="382"/>
      <c r="E284" s="374" t="s">
        <v>722</v>
      </c>
      <c r="F284" s="374">
        <v>4269</v>
      </c>
      <c r="G284" s="383">
        <f>H284+I284</f>
        <v>0</v>
      </c>
      <c r="H284" s="383">
        <f>'[2]chanap transp'!F76</f>
        <v>0</v>
      </c>
      <c r="I284" s="383"/>
    </row>
    <row r="285" spans="1:9" ht="26.25" customHeight="1">
      <c r="A285" s="373"/>
      <c r="B285" s="381"/>
      <c r="C285" s="382"/>
      <c r="D285" s="382"/>
      <c r="E285" s="374" t="s">
        <v>712</v>
      </c>
      <c r="F285" s="374">
        <v>4637</v>
      </c>
      <c r="G285" s="383">
        <f>H285+I285</f>
        <v>32090</v>
      </c>
      <c r="H285" s="383">
        <f>'[2]chanap transp'!F104</f>
        <v>32090</v>
      </c>
      <c r="I285" s="383"/>
    </row>
    <row r="286" spans="1:9" ht="15" customHeight="1">
      <c r="A286" s="373"/>
      <c r="B286" s="381"/>
      <c r="C286" s="382"/>
      <c r="D286" s="382"/>
      <c r="E286" s="374" t="s">
        <v>723</v>
      </c>
      <c r="F286" s="374">
        <v>5113</v>
      </c>
      <c r="G286" s="375">
        <f>H286+I286</f>
        <v>384491.10399999999</v>
      </c>
      <c r="H286" s="375"/>
      <c r="I286" s="375">
        <f>'[2]chanap transp'!F154</f>
        <v>384491.10399999999</v>
      </c>
    </row>
    <row r="287" spans="1:9" ht="30" hidden="1" customHeight="1">
      <c r="A287" s="373">
        <v>2452</v>
      </c>
      <c r="B287" s="381" t="s">
        <v>246</v>
      </c>
      <c r="C287" s="382">
        <v>5</v>
      </c>
      <c r="D287" s="382">
        <v>2</v>
      </c>
      <c r="E287" s="374" t="s">
        <v>269</v>
      </c>
      <c r="F287" s="374"/>
      <c r="G287" s="375"/>
      <c r="H287" s="375"/>
      <c r="I287" s="375"/>
    </row>
    <row r="288" spans="1:9" ht="30" hidden="1" customHeight="1">
      <c r="A288" s="373"/>
      <c r="B288" s="381"/>
      <c r="C288" s="382"/>
      <c r="D288" s="382"/>
      <c r="E288" s="374" t="s">
        <v>691</v>
      </c>
      <c r="F288" s="374"/>
      <c r="G288" s="375"/>
      <c r="H288" s="375"/>
      <c r="I288" s="375"/>
    </row>
    <row r="289" spans="1:9" ht="30" hidden="1" customHeight="1">
      <c r="A289" s="373"/>
      <c r="B289" s="381"/>
      <c r="C289" s="382"/>
      <c r="D289" s="382"/>
      <c r="E289" s="374" t="s">
        <v>708</v>
      </c>
      <c r="F289" s="374"/>
      <c r="G289" s="375"/>
      <c r="H289" s="375"/>
      <c r="I289" s="375"/>
    </row>
    <row r="290" spans="1:9" ht="30" hidden="1" customHeight="1">
      <c r="A290" s="373"/>
      <c r="B290" s="381"/>
      <c r="C290" s="382"/>
      <c r="D290" s="382"/>
      <c r="E290" s="374" t="s">
        <v>708</v>
      </c>
      <c r="F290" s="374"/>
      <c r="G290" s="375"/>
      <c r="H290" s="375"/>
      <c r="I290" s="375"/>
    </row>
    <row r="291" spans="1:9" ht="30" hidden="1" customHeight="1">
      <c r="A291" s="373">
        <v>2453</v>
      </c>
      <c r="B291" s="381" t="s">
        <v>246</v>
      </c>
      <c r="C291" s="382">
        <v>5</v>
      </c>
      <c r="D291" s="382">
        <v>3</v>
      </c>
      <c r="E291" s="374" t="s">
        <v>270</v>
      </c>
      <c r="F291" s="374"/>
      <c r="G291" s="375"/>
      <c r="H291" s="375"/>
      <c r="I291" s="375"/>
    </row>
    <row r="292" spans="1:9" ht="30" hidden="1" customHeight="1">
      <c r="A292" s="373"/>
      <c r="B292" s="381"/>
      <c r="C292" s="382"/>
      <c r="D292" s="382"/>
      <c r="E292" s="374" t="s">
        <v>691</v>
      </c>
      <c r="F292" s="374"/>
      <c r="G292" s="375"/>
      <c r="H292" s="375"/>
      <c r="I292" s="375"/>
    </row>
    <row r="293" spans="1:9" ht="30" hidden="1" customHeight="1">
      <c r="A293" s="373"/>
      <c r="B293" s="381"/>
      <c r="C293" s="382"/>
      <c r="D293" s="382"/>
      <c r="E293" s="374" t="s">
        <v>708</v>
      </c>
      <c r="F293" s="374"/>
      <c r="G293" s="375"/>
      <c r="H293" s="375"/>
      <c r="I293" s="375"/>
    </row>
    <row r="294" spans="1:9" ht="30" hidden="1" customHeight="1">
      <c r="A294" s="373"/>
      <c r="B294" s="381"/>
      <c r="C294" s="382"/>
      <c r="D294" s="382"/>
      <c r="E294" s="374" t="s">
        <v>708</v>
      </c>
      <c r="F294" s="374"/>
      <c r="G294" s="375"/>
      <c r="H294" s="375"/>
      <c r="I294" s="375"/>
    </row>
    <row r="295" spans="1:9" ht="30" hidden="1" customHeight="1">
      <c r="A295" s="373">
        <v>2454</v>
      </c>
      <c r="B295" s="381" t="s">
        <v>246</v>
      </c>
      <c r="C295" s="382">
        <v>5</v>
      </c>
      <c r="D295" s="382">
        <v>4</v>
      </c>
      <c r="E295" s="374" t="s">
        <v>271</v>
      </c>
      <c r="F295" s="374"/>
      <c r="G295" s="375"/>
      <c r="H295" s="375"/>
      <c r="I295" s="375"/>
    </row>
    <row r="296" spans="1:9" ht="30" hidden="1" customHeight="1">
      <c r="A296" s="373"/>
      <c r="B296" s="381"/>
      <c r="C296" s="382"/>
      <c r="D296" s="382"/>
      <c r="E296" s="374" t="s">
        <v>691</v>
      </c>
      <c r="F296" s="374"/>
      <c r="G296" s="375"/>
      <c r="H296" s="375"/>
      <c r="I296" s="375"/>
    </row>
    <row r="297" spans="1:9" ht="30" hidden="1" customHeight="1">
      <c r="A297" s="373"/>
      <c r="B297" s="381"/>
      <c r="C297" s="382"/>
      <c r="D297" s="382"/>
      <c r="E297" s="374" t="s">
        <v>708</v>
      </c>
      <c r="F297" s="374"/>
      <c r="G297" s="375"/>
      <c r="H297" s="375"/>
      <c r="I297" s="375"/>
    </row>
    <row r="298" spans="1:9" ht="30" hidden="1" customHeight="1">
      <c r="A298" s="373"/>
      <c r="B298" s="381"/>
      <c r="C298" s="382"/>
      <c r="D298" s="382"/>
      <c r="E298" s="374" t="s">
        <v>708</v>
      </c>
      <c r="F298" s="374"/>
      <c r="G298" s="375"/>
      <c r="H298" s="375"/>
      <c r="I298" s="375"/>
    </row>
    <row r="299" spans="1:9" ht="30" hidden="1" customHeight="1">
      <c r="A299" s="373">
        <v>2455</v>
      </c>
      <c r="B299" s="381" t="s">
        <v>246</v>
      </c>
      <c r="C299" s="382">
        <v>5</v>
      </c>
      <c r="D299" s="382">
        <v>5</v>
      </c>
      <c r="E299" s="374" t="s">
        <v>272</v>
      </c>
      <c r="F299" s="374"/>
      <c r="G299" s="375"/>
      <c r="H299" s="375"/>
      <c r="I299" s="375"/>
    </row>
    <row r="300" spans="1:9" ht="30" hidden="1" customHeight="1">
      <c r="A300" s="373"/>
      <c r="B300" s="381"/>
      <c r="C300" s="382"/>
      <c r="D300" s="382"/>
      <c r="E300" s="374" t="s">
        <v>691</v>
      </c>
      <c r="F300" s="374"/>
      <c r="G300" s="375"/>
      <c r="H300" s="375"/>
      <c r="I300" s="375"/>
    </row>
    <row r="301" spans="1:9" ht="30" hidden="1" customHeight="1">
      <c r="A301" s="373"/>
      <c r="B301" s="381"/>
      <c r="C301" s="382"/>
      <c r="D301" s="382"/>
      <c r="E301" s="374" t="s">
        <v>708</v>
      </c>
      <c r="F301" s="374"/>
      <c r="G301" s="375"/>
      <c r="H301" s="375"/>
      <c r="I301" s="375"/>
    </row>
    <row r="302" spans="1:9" ht="30" hidden="1" customHeight="1">
      <c r="A302" s="373"/>
      <c r="B302" s="381"/>
      <c r="C302" s="382"/>
      <c r="D302" s="382"/>
      <c r="E302" s="374" t="s">
        <v>708</v>
      </c>
      <c r="F302" s="374"/>
      <c r="G302" s="375"/>
      <c r="H302" s="375"/>
      <c r="I302" s="375"/>
    </row>
    <row r="303" spans="1:9" ht="30" hidden="1" customHeight="1">
      <c r="A303" s="373">
        <v>2460</v>
      </c>
      <c r="B303" s="367" t="s">
        <v>246</v>
      </c>
      <c r="C303" s="368">
        <v>6</v>
      </c>
      <c r="D303" s="368">
        <v>0</v>
      </c>
      <c r="E303" s="376" t="s">
        <v>273</v>
      </c>
      <c r="F303" s="376"/>
      <c r="G303" s="375">
        <f>H303+I303</f>
        <v>0</v>
      </c>
      <c r="H303" s="375">
        <f>H305</f>
        <v>0</v>
      </c>
      <c r="I303" s="375">
        <f>I305</f>
        <v>0</v>
      </c>
    </row>
    <row r="304" spans="1:9" s="380" customFormat="1" ht="30" hidden="1" customHeight="1">
      <c r="A304" s="373"/>
      <c r="B304" s="367"/>
      <c r="C304" s="368"/>
      <c r="D304" s="368"/>
      <c r="E304" s="374" t="s">
        <v>197</v>
      </c>
      <c r="F304" s="374"/>
      <c r="G304" s="377"/>
      <c r="H304" s="377"/>
      <c r="I304" s="377"/>
    </row>
    <row r="305" spans="1:9" ht="30" hidden="1" customHeight="1">
      <c r="A305" s="373">
        <v>2461</v>
      </c>
      <c r="B305" s="381" t="s">
        <v>246</v>
      </c>
      <c r="C305" s="382">
        <v>6</v>
      </c>
      <c r="D305" s="382">
        <v>1</v>
      </c>
      <c r="E305" s="374" t="s">
        <v>274</v>
      </c>
      <c r="F305" s="374"/>
      <c r="G305" s="375"/>
      <c r="H305" s="375"/>
      <c r="I305" s="375"/>
    </row>
    <row r="306" spans="1:9" ht="30" hidden="1" customHeight="1">
      <c r="A306" s="373"/>
      <c r="B306" s="381"/>
      <c r="C306" s="382"/>
      <c r="D306" s="382"/>
      <c r="E306" s="374" t="s">
        <v>691</v>
      </c>
      <c r="F306" s="374"/>
      <c r="G306" s="375"/>
      <c r="H306" s="375"/>
      <c r="I306" s="375"/>
    </row>
    <row r="307" spans="1:9" ht="30" hidden="1" customHeight="1">
      <c r="A307" s="373"/>
      <c r="B307" s="381"/>
      <c r="C307" s="382"/>
      <c r="D307" s="382"/>
      <c r="E307" s="374" t="s">
        <v>708</v>
      </c>
      <c r="F307" s="374"/>
      <c r="G307" s="375"/>
      <c r="H307" s="375"/>
      <c r="I307" s="375"/>
    </row>
    <row r="308" spans="1:9" ht="30" hidden="1" customHeight="1">
      <c r="A308" s="373"/>
      <c r="B308" s="381"/>
      <c r="C308" s="382"/>
      <c r="D308" s="382"/>
      <c r="E308" s="374" t="s">
        <v>708</v>
      </c>
      <c r="F308" s="374"/>
      <c r="G308" s="375"/>
      <c r="H308" s="375"/>
      <c r="I308" s="375"/>
    </row>
    <row r="309" spans="1:9" ht="30" hidden="1" customHeight="1">
      <c r="A309" s="373">
        <v>2470</v>
      </c>
      <c r="B309" s="367" t="s">
        <v>246</v>
      </c>
      <c r="C309" s="368">
        <v>7</v>
      </c>
      <c r="D309" s="368">
        <v>0</v>
      </c>
      <c r="E309" s="376" t="s">
        <v>275</v>
      </c>
      <c r="F309" s="376"/>
      <c r="G309" s="375">
        <f>H309+I309</f>
        <v>0</v>
      </c>
      <c r="H309" s="375">
        <f>H311+H315+H319+H323</f>
        <v>0</v>
      </c>
      <c r="I309" s="375">
        <f>I311+I315+I319+I323</f>
        <v>0</v>
      </c>
    </row>
    <row r="310" spans="1:9" s="380" customFormat="1" ht="30" hidden="1" customHeight="1">
      <c r="A310" s="373"/>
      <c r="B310" s="367"/>
      <c r="C310" s="368"/>
      <c r="D310" s="368"/>
      <c r="E310" s="374" t="s">
        <v>197</v>
      </c>
      <c r="F310" s="374"/>
      <c r="G310" s="377"/>
      <c r="H310" s="377"/>
      <c r="I310" s="377"/>
    </row>
    <row r="311" spans="1:9" ht="30" hidden="1" customHeight="1">
      <c r="A311" s="373">
        <v>2471</v>
      </c>
      <c r="B311" s="381" t="s">
        <v>246</v>
      </c>
      <c r="C311" s="382">
        <v>7</v>
      </c>
      <c r="D311" s="382">
        <v>1</v>
      </c>
      <c r="E311" s="374" t="s">
        <v>276</v>
      </c>
      <c r="F311" s="374"/>
      <c r="G311" s="375"/>
      <c r="H311" s="375"/>
      <c r="I311" s="375"/>
    </row>
    <row r="312" spans="1:9" ht="30" hidden="1" customHeight="1">
      <c r="A312" s="373"/>
      <c r="B312" s="381"/>
      <c r="C312" s="382"/>
      <c r="D312" s="382"/>
      <c r="E312" s="374" t="s">
        <v>691</v>
      </c>
      <c r="F312" s="374"/>
      <c r="G312" s="375"/>
      <c r="H312" s="375"/>
      <c r="I312" s="375"/>
    </row>
    <row r="313" spans="1:9" ht="30" hidden="1" customHeight="1">
      <c r="A313" s="373"/>
      <c r="B313" s="381"/>
      <c r="C313" s="382"/>
      <c r="D313" s="382"/>
      <c r="E313" s="374" t="s">
        <v>708</v>
      </c>
      <c r="F313" s="374"/>
      <c r="G313" s="375"/>
      <c r="H313" s="375"/>
      <c r="I313" s="375"/>
    </row>
    <row r="314" spans="1:9" ht="30" hidden="1" customHeight="1">
      <c r="A314" s="373"/>
      <c r="B314" s="381"/>
      <c r="C314" s="382"/>
      <c r="D314" s="382"/>
      <c r="E314" s="374" t="s">
        <v>708</v>
      </c>
      <c r="F314" s="374"/>
      <c r="G314" s="375"/>
      <c r="H314" s="375"/>
      <c r="I314" s="375"/>
    </row>
    <row r="315" spans="1:9" ht="30" hidden="1" customHeight="1">
      <c r="A315" s="373">
        <v>2472</v>
      </c>
      <c r="B315" s="381" t="s">
        <v>246</v>
      </c>
      <c r="C315" s="382">
        <v>7</v>
      </c>
      <c r="D315" s="382">
        <v>2</v>
      </c>
      <c r="E315" s="374" t="s">
        <v>277</v>
      </c>
      <c r="F315" s="374"/>
      <c r="G315" s="375"/>
      <c r="H315" s="375"/>
      <c r="I315" s="375"/>
    </row>
    <row r="316" spans="1:9" ht="30" hidden="1" customHeight="1">
      <c r="A316" s="373"/>
      <c r="B316" s="381"/>
      <c r="C316" s="382"/>
      <c r="D316" s="382"/>
      <c r="E316" s="374" t="s">
        <v>691</v>
      </c>
      <c r="F316" s="374"/>
      <c r="G316" s="375"/>
      <c r="H316" s="375"/>
      <c r="I316" s="375"/>
    </row>
    <row r="317" spans="1:9" ht="30" hidden="1" customHeight="1">
      <c r="A317" s="373"/>
      <c r="B317" s="381"/>
      <c r="C317" s="382"/>
      <c r="D317" s="382"/>
      <c r="E317" s="374" t="s">
        <v>708</v>
      </c>
      <c r="F317" s="374"/>
      <c r="G317" s="375"/>
      <c r="H317" s="375"/>
      <c r="I317" s="375"/>
    </row>
    <row r="318" spans="1:9" ht="30" hidden="1" customHeight="1">
      <c r="A318" s="373"/>
      <c r="B318" s="381"/>
      <c r="C318" s="382"/>
      <c r="D318" s="382"/>
      <c r="E318" s="374" t="s">
        <v>708</v>
      </c>
      <c r="F318" s="374"/>
      <c r="G318" s="375"/>
      <c r="H318" s="375"/>
      <c r="I318" s="375"/>
    </row>
    <row r="319" spans="1:9" ht="0.75" hidden="1" customHeight="1">
      <c r="A319" s="373">
        <v>2473</v>
      </c>
      <c r="B319" s="381" t="s">
        <v>246</v>
      </c>
      <c r="C319" s="382">
        <v>7</v>
      </c>
      <c r="D319" s="382">
        <v>3</v>
      </c>
      <c r="E319" s="374" t="s">
        <v>278</v>
      </c>
      <c r="F319" s="374"/>
      <c r="G319" s="375"/>
      <c r="H319" s="375"/>
      <c r="I319" s="375"/>
    </row>
    <row r="320" spans="1:9" ht="30" hidden="1" customHeight="1">
      <c r="A320" s="373"/>
      <c r="B320" s="381"/>
      <c r="C320" s="382"/>
      <c r="D320" s="382"/>
      <c r="E320" s="374" t="s">
        <v>691</v>
      </c>
      <c r="F320" s="374"/>
      <c r="G320" s="375"/>
      <c r="H320" s="375"/>
      <c r="I320" s="375"/>
    </row>
    <row r="321" spans="1:9" ht="30" hidden="1" customHeight="1">
      <c r="A321" s="373"/>
      <c r="B321" s="381"/>
      <c r="C321" s="382"/>
      <c r="D321" s="382"/>
      <c r="E321" s="374" t="s">
        <v>708</v>
      </c>
      <c r="F321" s="374"/>
      <c r="G321" s="375"/>
      <c r="H321" s="375"/>
      <c r="I321" s="375"/>
    </row>
    <row r="322" spans="1:9" ht="30" hidden="1" customHeight="1">
      <c r="A322" s="373"/>
      <c r="B322" s="381"/>
      <c r="C322" s="382"/>
      <c r="D322" s="382"/>
      <c r="E322" s="374" t="s">
        <v>708</v>
      </c>
      <c r="F322" s="374"/>
      <c r="G322" s="375"/>
      <c r="H322" s="375"/>
      <c r="I322" s="375"/>
    </row>
    <row r="323" spans="1:9" ht="30" hidden="1" customHeight="1">
      <c r="A323" s="373">
        <v>2474</v>
      </c>
      <c r="B323" s="381" t="s">
        <v>246</v>
      </c>
      <c r="C323" s="382">
        <v>7</v>
      </c>
      <c r="D323" s="382">
        <v>4</v>
      </c>
      <c r="E323" s="374" t="s">
        <v>279</v>
      </c>
      <c r="F323" s="374"/>
      <c r="G323" s="375"/>
      <c r="H323" s="375"/>
      <c r="I323" s="375"/>
    </row>
    <row r="324" spans="1:9" ht="30" hidden="1" customHeight="1">
      <c r="A324" s="373"/>
      <c r="B324" s="381"/>
      <c r="C324" s="382"/>
      <c r="D324" s="382"/>
      <c r="E324" s="374" t="s">
        <v>691</v>
      </c>
      <c r="F324" s="374"/>
      <c r="G324" s="375"/>
      <c r="H324" s="375"/>
      <c r="I324" s="375"/>
    </row>
    <row r="325" spans="1:9" ht="30" hidden="1" customHeight="1">
      <c r="A325" s="373"/>
      <c r="B325" s="381"/>
      <c r="C325" s="382"/>
      <c r="D325" s="382"/>
      <c r="E325" s="374" t="s">
        <v>708</v>
      </c>
      <c r="F325" s="374"/>
      <c r="G325" s="375"/>
      <c r="H325" s="375"/>
      <c r="I325" s="375"/>
    </row>
    <row r="326" spans="1:9" ht="30" hidden="1" customHeight="1">
      <c r="A326" s="373"/>
      <c r="B326" s="381"/>
      <c r="C326" s="382"/>
      <c r="D326" s="382"/>
      <c r="E326" s="374" t="s">
        <v>708</v>
      </c>
      <c r="F326" s="374"/>
      <c r="G326" s="375"/>
      <c r="H326" s="375"/>
      <c r="I326" s="375"/>
    </row>
    <row r="327" spans="1:9" ht="30" customHeight="1">
      <c r="A327" s="373"/>
      <c r="B327" s="381"/>
      <c r="C327" s="382"/>
      <c r="D327" s="382"/>
      <c r="E327" s="374" t="s">
        <v>706</v>
      </c>
      <c r="F327" s="374">
        <v>5129</v>
      </c>
      <c r="G327" s="375">
        <f>I327</f>
        <v>0</v>
      </c>
      <c r="H327" s="375"/>
      <c r="I327" s="375">
        <f>'[2]chanap transp'!F157</f>
        <v>0</v>
      </c>
    </row>
    <row r="328" spans="1:9" ht="18.75" customHeight="1">
      <c r="A328" s="373"/>
      <c r="B328" s="381"/>
      <c r="C328" s="382"/>
      <c r="D328" s="382"/>
      <c r="E328" s="374" t="s">
        <v>709</v>
      </c>
      <c r="F328" s="374">
        <v>5134</v>
      </c>
      <c r="G328" s="383">
        <f>H328+I328</f>
        <v>3425</v>
      </c>
      <c r="H328" s="383"/>
      <c r="I328" s="383">
        <f>'[2]chanap transp'!F161</f>
        <v>3425</v>
      </c>
    </row>
    <row r="329" spans="1:9" ht="24" hidden="1" customHeight="1">
      <c r="A329" s="373">
        <v>2480</v>
      </c>
      <c r="B329" s="367" t="s">
        <v>246</v>
      </c>
      <c r="C329" s="368">
        <v>8</v>
      </c>
      <c r="D329" s="368">
        <v>0</v>
      </c>
      <c r="E329" s="376" t="s">
        <v>280</v>
      </c>
      <c r="F329" s="376"/>
      <c r="G329" s="383">
        <f>H329+I329</f>
        <v>0</v>
      </c>
      <c r="H329" s="383">
        <f>H331+H335+H339+H343+H349+H346</f>
        <v>0</v>
      </c>
      <c r="I329" s="383">
        <f>I331+I335+I339+I343+I349+I346</f>
        <v>0</v>
      </c>
    </row>
    <row r="330" spans="1:9" s="380" customFormat="1" ht="24.75" hidden="1" customHeight="1">
      <c r="A330" s="373"/>
      <c r="B330" s="367"/>
      <c r="C330" s="368"/>
      <c r="D330" s="368"/>
      <c r="E330" s="374" t="s">
        <v>197</v>
      </c>
      <c r="F330" s="374"/>
      <c r="G330" s="378"/>
      <c r="H330" s="378"/>
      <c r="I330" s="378"/>
    </row>
    <row r="331" spans="1:9" ht="24.75" hidden="1" customHeight="1">
      <c r="A331" s="373">
        <v>2481</v>
      </c>
      <c r="B331" s="381" t="s">
        <v>246</v>
      </c>
      <c r="C331" s="382">
        <v>8</v>
      </c>
      <c r="D331" s="382">
        <v>1</v>
      </c>
      <c r="E331" s="374" t="s">
        <v>281</v>
      </c>
      <c r="F331" s="374"/>
      <c r="G331" s="383"/>
      <c r="H331" s="383"/>
      <c r="I331" s="383"/>
    </row>
    <row r="332" spans="1:9" ht="24.75" hidden="1" customHeight="1">
      <c r="A332" s="373"/>
      <c r="B332" s="381"/>
      <c r="C332" s="382"/>
      <c r="D332" s="382"/>
      <c r="E332" s="374" t="s">
        <v>691</v>
      </c>
      <c r="F332" s="374"/>
      <c r="G332" s="383"/>
      <c r="H332" s="383"/>
      <c r="I332" s="383"/>
    </row>
    <row r="333" spans="1:9" ht="24.75" hidden="1" customHeight="1">
      <c r="A333" s="373"/>
      <c r="B333" s="381"/>
      <c r="C333" s="382"/>
      <c r="D333" s="382"/>
      <c r="E333" s="374" t="s">
        <v>708</v>
      </c>
      <c r="F333" s="374"/>
      <c r="G333" s="383"/>
      <c r="H333" s="383"/>
      <c r="I333" s="383"/>
    </row>
    <row r="334" spans="1:9" ht="24.75" hidden="1" customHeight="1">
      <c r="A334" s="373"/>
      <c r="B334" s="381"/>
      <c r="C334" s="382"/>
      <c r="D334" s="382"/>
      <c r="E334" s="374" t="s">
        <v>708</v>
      </c>
      <c r="F334" s="374"/>
      <c r="G334" s="383"/>
      <c r="H334" s="383"/>
      <c r="I334" s="383"/>
    </row>
    <row r="335" spans="1:9" ht="24.75" hidden="1" customHeight="1">
      <c r="A335" s="373">
        <v>2482</v>
      </c>
      <c r="B335" s="381" t="s">
        <v>246</v>
      </c>
      <c r="C335" s="382">
        <v>8</v>
      </c>
      <c r="D335" s="382">
        <v>2</v>
      </c>
      <c r="E335" s="374" t="s">
        <v>282</v>
      </c>
      <c r="F335" s="374"/>
      <c r="G335" s="383"/>
      <c r="H335" s="383"/>
      <c r="I335" s="383"/>
    </row>
    <row r="336" spans="1:9" ht="24.75" hidden="1" customHeight="1">
      <c r="A336" s="373"/>
      <c r="B336" s="381"/>
      <c r="C336" s="382"/>
      <c r="D336" s="382"/>
      <c r="E336" s="374" t="s">
        <v>691</v>
      </c>
      <c r="F336" s="374"/>
      <c r="G336" s="383"/>
      <c r="H336" s="383"/>
      <c r="I336" s="383"/>
    </row>
    <row r="337" spans="1:9" ht="24.75" hidden="1" customHeight="1">
      <c r="A337" s="373"/>
      <c r="B337" s="381"/>
      <c r="C337" s="382"/>
      <c r="D337" s="382"/>
      <c r="E337" s="374" t="s">
        <v>708</v>
      </c>
      <c r="F337" s="374"/>
      <c r="G337" s="383"/>
      <c r="H337" s="383"/>
      <c r="I337" s="383"/>
    </row>
    <row r="338" spans="1:9" ht="24.75" hidden="1" customHeight="1">
      <c r="A338" s="373"/>
      <c r="B338" s="381"/>
      <c r="C338" s="382"/>
      <c r="D338" s="382"/>
      <c r="E338" s="374" t="s">
        <v>708</v>
      </c>
      <c r="F338" s="374"/>
      <c r="G338" s="383"/>
      <c r="H338" s="383"/>
      <c r="I338" s="383"/>
    </row>
    <row r="339" spans="1:9" ht="24.75" hidden="1" customHeight="1">
      <c r="A339" s="373">
        <v>2483</v>
      </c>
      <c r="B339" s="381" t="s">
        <v>246</v>
      </c>
      <c r="C339" s="382">
        <v>8</v>
      </c>
      <c r="D339" s="382">
        <v>3</v>
      </c>
      <c r="E339" s="374" t="s">
        <v>283</v>
      </c>
      <c r="F339" s="374"/>
      <c r="G339" s="383"/>
      <c r="H339" s="383"/>
      <c r="I339" s="383"/>
    </row>
    <row r="340" spans="1:9" ht="24.75" hidden="1" customHeight="1">
      <c r="A340" s="373"/>
      <c r="B340" s="381"/>
      <c r="C340" s="382"/>
      <c r="D340" s="382"/>
      <c r="E340" s="374" t="s">
        <v>691</v>
      </c>
      <c r="F340" s="374"/>
      <c r="G340" s="383"/>
      <c r="H340" s="383"/>
      <c r="I340" s="383"/>
    </row>
    <row r="341" spans="1:9" ht="24.75" hidden="1" customHeight="1">
      <c r="A341" s="373"/>
      <c r="B341" s="381"/>
      <c r="C341" s="382"/>
      <c r="D341" s="382"/>
      <c r="E341" s="374" t="s">
        <v>708</v>
      </c>
      <c r="F341" s="374"/>
      <c r="G341" s="383"/>
      <c r="H341" s="383"/>
      <c r="I341" s="383"/>
    </row>
    <row r="342" spans="1:9" ht="24.75" hidden="1" customHeight="1">
      <c r="A342" s="373"/>
      <c r="B342" s="381"/>
      <c r="C342" s="382"/>
      <c r="D342" s="382"/>
      <c r="E342" s="374" t="s">
        <v>708</v>
      </c>
      <c r="F342" s="374"/>
      <c r="G342" s="383"/>
      <c r="H342" s="383"/>
      <c r="I342" s="383"/>
    </row>
    <row r="343" spans="1:9" ht="24.75" hidden="1" customHeight="1">
      <c r="A343" s="373">
        <v>2484</v>
      </c>
      <c r="B343" s="381" t="s">
        <v>246</v>
      </c>
      <c r="C343" s="382">
        <v>8</v>
      </c>
      <c r="D343" s="382">
        <v>4</v>
      </c>
      <c r="E343" s="374" t="s">
        <v>284</v>
      </c>
      <c r="F343" s="374"/>
      <c r="G343" s="383"/>
      <c r="H343" s="383"/>
      <c r="I343" s="383"/>
    </row>
    <row r="344" spans="1:9" ht="24.75" hidden="1" customHeight="1">
      <c r="A344" s="373"/>
      <c r="B344" s="381"/>
      <c r="C344" s="382"/>
      <c r="D344" s="382"/>
      <c r="E344" s="374" t="s">
        <v>691</v>
      </c>
      <c r="F344" s="374"/>
      <c r="G344" s="383"/>
      <c r="H344" s="383"/>
      <c r="I344" s="383"/>
    </row>
    <row r="345" spans="1:9" ht="24.75" hidden="1" customHeight="1">
      <c r="A345" s="373"/>
      <c r="B345" s="381"/>
      <c r="C345" s="382"/>
      <c r="D345" s="382"/>
      <c r="E345" s="374" t="s">
        <v>708</v>
      </c>
      <c r="F345" s="374"/>
      <c r="G345" s="383"/>
      <c r="H345" s="383"/>
      <c r="I345" s="383"/>
    </row>
    <row r="346" spans="1:9" ht="24.75" hidden="1" customHeight="1">
      <c r="A346" s="373">
        <v>2485</v>
      </c>
      <c r="B346" s="381" t="s">
        <v>246</v>
      </c>
      <c r="C346" s="381" t="s">
        <v>190</v>
      </c>
      <c r="D346" s="381" t="s">
        <v>187</v>
      </c>
      <c r="E346" s="374" t="s">
        <v>285</v>
      </c>
      <c r="F346" s="374"/>
      <c r="G346" s="383">
        <f>H346+I346</f>
        <v>0</v>
      </c>
      <c r="H346" s="383">
        <f>H348</f>
        <v>0</v>
      </c>
      <c r="I346" s="383">
        <f>I348</f>
        <v>0</v>
      </c>
    </row>
    <row r="347" spans="1:9" ht="24.75" hidden="1" customHeight="1">
      <c r="A347" s="373"/>
      <c r="B347" s="381"/>
      <c r="C347" s="382"/>
      <c r="D347" s="382"/>
      <c r="E347" s="389" t="s">
        <v>691</v>
      </c>
      <c r="F347" s="374"/>
      <c r="G347" s="383"/>
      <c r="H347" s="383"/>
      <c r="I347" s="383"/>
    </row>
    <row r="348" spans="1:9" ht="15" hidden="1" customHeight="1">
      <c r="A348" s="373"/>
      <c r="B348" s="381"/>
      <c r="C348" s="382"/>
      <c r="D348" s="382"/>
      <c r="E348" s="374" t="s">
        <v>709</v>
      </c>
      <c r="F348" s="374">
        <v>5134</v>
      </c>
      <c r="G348" s="383">
        <f>H348+I348</f>
        <v>0</v>
      </c>
      <c r="H348" s="383"/>
      <c r="I348" s="383">
        <f>'[2]transp nax'!F161</f>
        <v>0</v>
      </c>
    </row>
    <row r="349" spans="1:9" ht="24.75" hidden="1" customHeight="1">
      <c r="A349" s="373">
        <v>2485</v>
      </c>
      <c r="B349" s="381" t="s">
        <v>246</v>
      </c>
      <c r="C349" s="382">
        <v>8</v>
      </c>
      <c r="D349" s="382">
        <v>7</v>
      </c>
      <c r="E349" s="374" t="s">
        <v>287</v>
      </c>
      <c r="F349" s="374"/>
      <c r="G349" s="383">
        <f>H349+I349</f>
        <v>0</v>
      </c>
      <c r="H349" s="383">
        <f>H351</f>
        <v>0</v>
      </c>
      <c r="I349" s="383">
        <f>I352</f>
        <v>0</v>
      </c>
    </row>
    <row r="350" spans="1:9" ht="40.5" hidden="1">
      <c r="A350" s="373"/>
      <c r="B350" s="381"/>
      <c r="C350" s="382"/>
      <c r="D350" s="382"/>
      <c r="E350" s="374" t="s">
        <v>691</v>
      </c>
      <c r="F350" s="374"/>
      <c r="G350" s="383"/>
      <c r="H350" s="383"/>
      <c r="I350" s="383"/>
    </row>
    <row r="351" spans="1:9" ht="15.75" hidden="1">
      <c r="A351" s="373"/>
      <c r="B351" s="381"/>
      <c r="C351" s="382"/>
      <c r="D351" s="382"/>
      <c r="E351" s="374" t="s">
        <v>724</v>
      </c>
      <c r="F351" s="374"/>
      <c r="G351" s="383">
        <f>H351+I351</f>
        <v>0</v>
      </c>
      <c r="H351" s="383">
        <f>'[2]ajl nax'!F64</f>
        <v>0</v>
      </c>
      <c r="I351" s="383"/>
    </row>
    <row r="352" spans="1:9" ht="15.75" hidden="1">
      <c r="A352" s="373"/>
      <c r="B352" s="381"/>
      <c r="C352" s="382"/>
      <c r="D352" s="382"/>
      <c r="E352" s="374" t="s">
        <v>709</v>
      </c>
      <c r="F352" s="374"/>
      <c r="G352" s="383">
        <f>H352+I352</f>
        <v>0</v>
      </c>
      <c r="H352" s="383"/>
      <c r="I352" s="383">
        <f>'[2]ajl nax'!F161</f>
        <v>0</v>
      </c>
    </row>
    <row r="353" spans="1:9" ht="27.75" customHeight="1">
      <c r="A353" s="373">
        <v>2490</v>
      </c>
      <c r="B353" s="367" t="s">
        <v>246</v>
      </c>
      <c r="C353" s="368">
        <v>9</v>
      </c>
      <c r="D353" s="368">
        <v>0</v>
      </c>
      <c r="E353" s="376" t="s">
        <v>289</v>
      </c>
      <c r="F353" s="376"/>
      <c r="G353" s="383">
        <f>H353+I353</f>
        <v>-300000</v>
      </c>
      <c r="H353" s="383">
        <f>H355</f>
        <v>0</v>
      </c>
      <c r="I353" s="383">
        <f>I355</f>
        <v>-300000</v>
      </c>
    </row>
    <row r="354" spans="1:9" s="380" customFormat="1" ht="10.5" customHeight="1">
      <c r="A354" s="373"/>
      <c r="B354" s="367"/>
      <c r="C354" s="368"/>
      <c r="D354" s="368"/>
      <c r="E354" s="374" t="s">
        <v>197</v>
      </c>
      <c r="F354" s="374"/>
      <c r="G354" s="378"/>
      <c r="H354" s="378"/>
      <c r="I354" s="378"/>
    </row>
    <row r="355" spans="1:9" ht="15" customHeight="1">
      <c r="A355" s="373">
        <v>2491</v>
      </c>
      <c r="B355" s="381" t="s">
        <v>246</v>
      </c>
      <c r="C355" s="382">
        <v>9</v>
      </c>
      <c r="D355" s="382">
        <v>1</v>
      </c>
      <c r="E355" s="374" t="s">
        <v>289</v>
      </c>
      <c r="F355" s="374"/>
      <c r="G355" s="383">
        <f>H355+I355</f>
        <v>-300000</v>
      </c>
      <c r="H355" s="383">
        <f>H357+H358</f>
        <v>0</v>
      </c>
      <c r="I355" s="383">
        <f>I357+I358</f>
        <v>-300000</v>
      </c>
    </row>
    <row r="356" spans="1:9" ht="25.5" customHeight="1">
      <c r="A356" s="373"/>
      <c r="B356" s="381"/>
      <c r="C356" s="382"/>
      <c r="D356" s="382"/>
      <c r="E356" s="374" t="s">
        <v>691</v>
      </c>
      <c r="F356" s="374"/>
      <c r="G356" s="383"/>
      <c r="H356" s="383"/>
      <c r="I356" s="383"/>
    </row>
    <row r="357" spans="1:9" ht="12.75" customHeight="1">
      <c r="A357" s="373"/>
      <c r="B357" s="381"/>
      <c r="C357" s="382"/>
      <c r="D357" s="382"/>
      <c r="E357" s="374" t="s">
        <v>640</v>
      </c>
      <c r="F357" s="374">
        <v>8111</v>
      </c>
      <c r="G357" s="383">
        <f>H357+I357</f>
        <v>0</v>
      </c>
      <c r="H357" s="383"/>
      <c r="I357" s="383">
        <f>'[2]tntes harab'!F156</f>
        <v>0</v>
      </c>
    </row>
    <row r="358" spans="1:9" ht="12" customHeight="1">
      <c r="A358" s="373"/>
      <c r="B358" s="381"/>
      <c r="C358" s="382"/>
      <c r="D358" s="382"/>
      <c r="E358" s="374" t="s">
        <v>672</v>
      </c>
      <c r="F358" s="374">
        <v>8411</v>
      </c>
      <c r="G358" s="383">
        <f>H358+I358</f>
        <v>-300000</v>
      </c>
      <c r="H358" s="383"/>
      <c r="I358" s="383">
        <f>'[2]tntes harab'!F172</f>
        <v>-300000</v>
      </c>
    </row>
    <row r="359" spans="1:9" s="371" customFormat="1" ht="46.5" customHeight="1">
      <c r="A359" s="366">
        <v>2500</v>
      </c>
      <c r="B359" s="367" t="s">
        <v>290</v>
      </c>
      <c r="C359" s="368">
        <v>0</v>
      </c>
      <c r="D359" s="368">
        <v>0</v>
      </c>
      <c r="E359" s="369" t="s">
        <v>725</v>
      </c>
      <c r="F359" s="369"/>
      <c r="G359" s="392">
        <f>H359+I359</f>
        <v>121386.1</v>
      </c>
      <c r="H359" s="392">
        <f>H361+H371+H377+H383+H389+H397</f>
        <v>103386.1</v>
      </c>
      <c r="I359" s="392">
        <f>I361+I371+I377+I383+I389+I397+I369</f>
        <v>18000</v>
      </c>
    </row>
    <row r="360" spans="1:9" ht="11.25" customHeight="1">
      <c r="A360" s="373"/>
      <c r="B360" s="367"/>
      <c r="C360" s="368"/>
      <c r="D360" s="368"/>
      <c r="E360" s="374" t="s">
        <v>7</v>
      </c>
      <c r="F360" s="374"/>
      <c r="G360" s="383"/>
      <c r="H360" s="383"/>
      <c r="I360" s="383"/>
    </row>
    <row r="361" spans="1:9" ht="15.75">
      <c r="A361" s="373">
        <v>2510</v>
      </c>
      <c r="B361" s="367" t="s">
        <v>290</v>
      </c>
      <c r="C361" s="368">
        <v>1</v>
      </c>
      <c r="D361" s="368">
        <v>0</v>
      </c>
      <c r="E361" s="376" t="s">
        <v>292</v>
      </c>
      <c r="F361" s="376"/>
      <c r="G361" s="383">
        <f>H361+I361</f>
        <v>95747.1</v>
      </c>
      <c r="H361" s="383">
        <f>H363+H367+H368+H366</f>
        <v>92747.1</v>
      </c>
      <c r="I361" s="383">
        <f>I363+I369+I370</f>
        <v>3000</v>
      </c>
    </row>
    <row r="362" spans="1:9" s="380" customFormat="1" ht="10.5" customHeight="1">
      <c r="A362" s="373"/>
      <c r="B362" s="367"/>
      <c r="C362" s="368"/>
      <c r="D362" s="368"/>
      <c r="E362" s="374" t="s">
        <v>197</v>
      </c>
      <c r="F362" s="374"/>
      <c r="G362" s="378"/>
      <c r="H362" s="378"/>
      <c r="I362" s="378"/>
    </row>
    <row r="363" spans="1:9" ht="12.75" customHeight="1">
      <c r="A363" s="373">
        <v>2511</v>
      </c>
      <c r="B363" s="381" t="s">
        <v>290</v>
      </c>
      <c r="C363" s="382">
        <v>1</v>
      </c>
      <c r="D363" s="382">
        <v>1</v>
      </c>
      <c r="E363" s="374" t="s">
        <v>292</v>
      </c>
      <c r="F363" s="374">
        <v>4213</v>
      </c>
      <c r="G363" s="383">
        <f>H363+I363</f>
        <v>0</v>
      </c>
      <c r="H363" s="383">
        <f>H365</f>
        <v>0</v>
      </c>
      <c r="I363" s="383">
        <f>I365</f>
        <v>0</v>
      </c>
    </row>
    <row r="364" spans="1:9" ht="27" customHeight="1">
      <c r="A364" s="373"/>
      <c r="B364" s="381"/>
      <c r="C364" s="382"/>
      <c r="D364" s="382"/>
      <c r="E364" s="374" t="s">
        <v>691</v>
      </c>
      <c r="F364" s="374"/>
      <c r="G364" s="383"/>
      <c r="H364" s="383"/>
      <c r="I364" s="383"/>
    </row>
    <row r="365" spans="1:9" ht="13.5" customHeight="1">
      <c r="A365" s="373"/>
      <c r="B365" s="381"/>
      <c r="C365" s="382"/>
      <c r="D365" s="382"/>
      <c r="E365" s="374" t="s">
        <v>419</v>
      </c>
      <c r="F365" s="374"/>
      <c r="G365" s="383">
        <f>H365</f>
        <v>0</v>
      </c>
      <c r="H365" s="383">
        <f>[2]axb!F45</f>
        <v>0</v>
      </c>
      <c r="I365" s="383"/>
    </row>
    <row r="366" spans="1:9" ht="13.5" customHeight="1">
      <c r="A366" s="373"/>
      <c r="B366" s="381"/>
      <c r="C366" s="382"/>
      <c r="D366" s="382"/>
      <c r="E366" s="374" t="s">
        <v>699</v>
      </c>
      <c r="F366" s="374">
        <v>4239</v>
      </c>
      <c r="G366" s="383">
        <f>H366</f>
        <v>2000</v>
      </c>
      <c r="H366" s="383">
        <f>[2]axb!F62</f>
        <v>2000</v>
      </c>
      <c r="I366" s="383"/>
    </row>
    <row r="367" spans="1:9" ht="48.75" customHeight="1">
      <c r="A367" s="373"/>
      <c r="B367" s="381"/>
      <c r="C367" s="382"/>
      <c r="D367" s="382"/>
      <c r="E367" s="374" t="s">
        <v>712</v>
      </c>
      <c r="F367" s="374">
        <v>4637</v>
      </c>
      <c r="G367" s="383">
        <f>H367</f>
        <v>90747.1</v>
      </c>
      <c r="H367" s="383">
        <f>[2]axb!F104</f>
        <v>90747.1</v>
      </c>
      <c r="I367" s="383"/>
    </row>
    <row r="368" spans="1:9" ht="30" customHeight="1">
      <c r="A368" s="373"/>
      <c r="B368" s="381"/>
      <c r="C368" s="382"/>
      <c r="D368" s="382"/>
      <c r="E368" s="238" t="s">
        <v>530</v>
      </c>
      <c r="F368" s="374">
        <v>4655</v>
      </c>
      <c r="G368" s="383">
        <f>H368</f>
        <v>0</v>
      </c>
      <c r="H368" s="383">
        <f>[2]axb!F111</f>
        <v>0</v>
      </c>
      <c r="I368" s="383"/>
    </row>
    <row r="369" spans="1:9" ht="48.75" hidden="1" customHeight="1">
      <c r="A369" s="373"/>
      <c r="B369" s="381"/>
      <c r="C369" s="382"/>
      <c r="D369" s="382"/>
      <c r="E369" s="384" t="str">
        <f>[2]axb!B155</f>
        <v xml:space="preserve"> -Տրանսպորտային սարքավորումներ</v>
      </c>
      <c r="F369" s="374">
        <v>5121</v>
      </c>
      <c r="G369" s="383">
        <f>I369</f>
        <v>0</v>
      </c>
      <c r="H369" s="383"/>
      <c r="I369" s="383">
        <f>[2]axb!F155</f>
        <v>0</v>
      </c>
    </row>
    <row r="370" spans="1:9" ht="18" hidden="1" customHeight="1">
      <c r="A370" s="373"/>
      <c r="B370" s="381"/>
      <c r="C370" s="382"/>
      <c r="D370" s="382"/>
      <c r="E370" s="384" t="s">
        <v>726</v>
      </c>
      <c r="F370" s="374">
        <v>5129</v>
      </c>
      <c r="G370" s="383">
        <f>I370</f>
        <v>3000</v>
      </c>
      <c r="H370" s="383"/>
      <c r="I370" s="383">
        <f>[2]axb!F157</f>
        <v>3000</v>
      </c>
    </row>
    <row r="371" spans="1:9" ht="15.75" hidden="1">
      <c r="A371" s="373">
        <v>2520</v>
      </c>
      <c r="B371" s="367" t="s">
        <v>290</v>
      </c>
      <c r="C371" s="368">
        <v>2</v>
      </c>
      <c r="D371" s="368">
        <v>0</v>
      </c>
      <c r="E371" s="376" t="s">
        <v>293</v>
      </c>
      <c r="F371" s="374"/>
      <c r="G371" s="383"/>
      <c r="H371" s="383"/>
      <c r="I371" s="383"/>
    </row>
    <row r="372" spans="1:9" s="380" customFormat="1" ht="10.5" hidden="1" customHeight="1">
      <c r="A372" s="373"/>
      <c r="B372" s="367"/>
      <c r="C372" s="368"/>
      <c r="D372" s="368"/>
      <c r="E372" s="374" t="s">
        <v>197</v>
      </c>
      <c r="F372" s="374"/>
      <c r="G372" s="378"/>
      <c r="H372" s="378"/>
      <c r="I372" s="378"/>
    </row>
    <row r="373" spans="1:9" ht="15.75" hidden="1">
      <c r="A373" s="373">
        <v>2521</v>
      </c>
      <c r="B373" s="381" t="s">
        <v>290</v>
      </c>
      <c r="C373" s="382">
        <v>2</v>
      </c>
      <c r="D373" s="382">
        <v>1</v>
      </c>
      <c r="E373" s="374" t="s">
        <v>294</v>
      </c>
      <c r="F373" s="374"/>
      <c r="G373" s="383"/>
      <c r="H373" s="383"/>
      <c r="I373" s="383"/>
    </row>
    <row r="374" spans="1:9" ht="40.5" hidden="1">
      <c r="A374" s="373"/>
      <c r="B374" s="381"/>
      <c r="C374" s="382"/>
      <c r="D374" s="382"/>
      <c r="E374" s="374" t="s">
        <v>691</v>
      </c>
      <c r="F374" s="374"/>
      <c r="G374" s="383"/>
      <c r="H374" s="383"/>
      <c r="I374" s="383"/>
    </row>
    <row r="375" spans="1:9" ht="15.75" hidden="1">
      <c r="A375" s="373"/>
      <c r="B375" s="381"/>
      <c r="C375" s="382"/>
      <c r="D375" s="382"/>
      <c r="E375" s="374" t="s">
        <v>708</v>
      </c>
      <c r="F375" s="374"/>
      <c r="G375" s="383"/>
      <c r="H375" s="383"/>
      <c r="I375" s="383"/>
    </row>
    <row r="376" spans="1:9" ht="15.75" hidden="1">
      <c r="A376" s="373"/>
      <c r="B376" s="381"/>
      <c r="C376" s="382"/>
      <c r="D376" s="382"/>
      <c r="E376" s="374" t="s">
        <v>708</v>
      </c>
      <c r="F376" s="374"/>
      <c r="G376" s="383"/>
      <c r="H376" s="383"/>
      <c r="I376" s="383"/>
    </row>
    <row r="377" spans="1:9" ht="15.75" hidden="1">
      <c r="A377" s="373">
        <v>2530</v>
      </c>
      <c r="B377" s="367" t="s">
        <v>290</v>
      </c>
      <c r="C377" s="368">
        <v>3</v>
      </c>
      <c r="D377" s="368">
        <v>0</v>
      </c>
      <c r="E377" s="376" t="s">
        <v>295</v>
      </c>
      <c r="F377" s="376"/>
      <c r="G377" s="383"/>
      <c r="H377" s="383"/>
      <c r="I377" s="383"/>
    </row>
    <row r="378" spans="1:9" s="380" customFormat="1" ht="10.5" hidden="1" customHeight="1">
      <c r="A378" s="373"/>
      <c r="B378" s="367"/>
      <c r="C378" s="368"/>
      <c r="D378" s="368"/>
      <c r="E378" s="374" t="s">
        <v>197</v>
      </c>
      <c r="F378" s="374"/>
      <c r="G378" s="378"/>
      <c r="H378" s="378"/>
      <c r="I378" s="378"/>
    </row>
    <row r="379" spans="1:9" ht="15.75" hidden="1">
      <c r="A379" s="373">
        <v>3531</v>
      </c>
      <c r="B379" s="381" t="s">
        <v>290</v>
      </c>
      <c r="C379" s="382">
        <v>3</v>
      </c>
      <c r="D379" s="382">
        <v>1</v>
      </c>
      <c r="E379" s="374" t="s">
        <v>295</v>
      </c>
      <c r="F379" s="374"/>
      <c r="G379" s="383"/>
      <c r="H379" s="383"/>
      <c r="I379" s="383"/>
    </row>
    <row r="380" spans="1:9" ht="40.5" hidden="1">
      <c r="A380" s="373"/>
      <c r="B380" s="381"/>
      <c r="C380" s="382"/>
      <c r="D380" s="382"/>
      <c r="E380" s="374" t="s">
        <v>691</v>
      </c>
      <c r="F380" s="374"/>
      <c r="G380" s="383"/>
      <c r="H380" s="383"/>
      <c r="I380" s="383"/>
    </row>
    <row r="381" spans="1:9" ht="15.75" hidden="1">
      <c r="A381" s="373"/>
      <c r="B381" s="381"/>
      <c r="C381" s="382"/>
      <c r="D381" s="382"/>
      <c r="E381" s="374" t="s">
        <v>708</v>
      </c>
      <c r="F381" s="374"/>
      <c r="G381" s="383"/>
      <c r="H381" s="383"/>
      <c r="I381" s="383"/>
    </row>
    <row r="382" spans="1:9" ht="15.75" hidden="1">
      <c r="A382" s="373"/>
      <c r="B382" s="381"/>
      <c r="C382" s="382"/>
      <c r="D382" s="382"/>
      <c r="E382" s="374" t="s">
        <v>708</v>
      </c>
      <c r="F382" s="374"/>
      <c r="G382" s="383"/>
      <c r="H382" s="383"/>
      <c r="I382" s="383"/>
    </row>
    <row r="383" spans="1:9" ht="19.5" hidden="1" customHeight="1">
      <c r="A383" s="373">
        <v>2540</v>
      </c>
      <c r="B383" s="367" t="s">
        <v>290</v>
      </c>
      <c r="C383" s="368">
        <v>4</v>
      </c>
      <c r="D383" s="368">
        <v>0</v>
      </c>
      <c r="E383" s="376" t="s">
        <v>296</v>
      </c>
      <c r="F383" s="376"/>
      <c r="G383" s="383"/>
      <c r="H383" s="383"/>
      <c r="I383" s="383"/>
    </row>
    <row r="384" spans="1:9" s="380" customFormat="1" ht="10.5" hidden="1" customHeight="1">
      <c r="A384" s="373"/>
      <c r="B384" s="367"/>
      <c r="C384" s="368"/>
      <c r="D384" s="368"/>
      <c r="E384" s="374" t="s">
        <v>197</v>
      </c>
      <c r="F384" s="374"/>
      <c r="G384" s="378"/>
      <c r="H384" s="378"/>
      <c r="I384" s="378"/>
    </row>
    <row r="385" spans="1:9" ht="17.25" hidden="1" customHeight="1">
      <c r="A385" s="373">
        <v>2541</v>
      </c>
      <c r="B385" s="381" t="s">
        <v>290</v>
      </c>
      <c r="C385" s="382">
        <v>4</v>
      </c>
      <c r="D385" s="382">
        <v>1</v>
      </c>
      <c r="E385" s="374" t="s">
        <v>296</v>
      </c>
      <c r="F385" s="374"/>
      <c r="G385" s="383"/>
      <c r="H385" s="383"/>
      <c r="I385" s="383"/>
    </row>
    <row r="386" spans="1:9" ht="40.5" hidden="1">
      <c r="A386" s="373"/>
      <c r="B386" s="381"/>
      <c r="C386" s="382"/>
      <c r="D386" s="382"/>
      <c r="E386" s="374" t="s">
        <v>691</v>
      </c>
      <c r="F386" s="374"/>
      <c r="G386" s="383"/>
      <c r="H386" s="383"/>
      <c r="I386" s="383"/>
    </row>
    <row r="387" spans="1:9" ht="15.75" hidden="1">
      <c r="A387" s="373"/>
      <c r="B387" s="381"/>
      <c r="C387" s="382"/>
      <c r="D387" s="382"/>
      <c r="E387" s="374" t="s">
        <v>708</v>
      </c>
      <c r="F387" s="374"/>
      <c r="G387" s="383"/>
      <c r="H387" s="383"/>
      <c r="I387" s="383"/>
    </row>
    <row r="388" spans="1:9" ht="15.75" hidden="1">
      <c r="A388" s="373"/>
      <c r="B388" s="381"/>
      <c r="C388" s="382"/>
      <c r="D388" s="382"/>
      <c r="E388" s="374" t="s">
        <v>708</v>
      </c>
      <c r="F388" s="374"/>
      <c r="G388" s="383"/>
      <c r="H388" s="383"/>
      <c r="I388" s="383"/>
    </row>
    <row r="389" spans="1:9" ht="32.25" hidden="1" customHeight="1">
      <c r="A389" s="373">
        <v>2550</v>
      </c>
      <c r="B389" s="367" t="s">
        <v>290</v>
      </c>
      <c r="C389" s="368">
        <v>5</v>
      </c>
      <c r="D389" s="368">
        <v>0</v>
      </c>
      <c r="E389" s="376" t="s">
        <v>297</v>
      </c>
      <c r="F389" s="376"/>
      <c r="G389" s="383"/>
      <c r="H389" s="383"/>
      <c r="I389" s="383"/>
    </row>
    <row r="390" spans="1:9" s="380" customFormat="1" ht="10.5" hidden="1" customHeight="1">
      <c r="A390" s="373"/>
      <c r="B390" s="367"/>
      <c r="C390" s="368"/>
      <c r="D390" s="368"/>
      <c r="E390" s="374" t="s">
        <v>197</v>
      </c>
      <c r="F390" s="374"/>
      <c r="G390" s="378"/>
      <c r="H390" s="378"/>
      <c r="I390" s="378"/>
    </row>
    <row r="391" spans="1:9" ht="40.5" hidden="1">
      <c r="A391" s="373">
        <v>2551</v>
      </c>
      <c r="B391" s="381" t="s">
        <v>290</v>
      </c>
      <c r="C391" s="382">
        <v>5</v>
      </c>
      <c r="D391" s="382">
        <v>1</v>
      </c>
      <c r="E391" s="374" t="s">
        <v>297</v>
      </c>
      <c r="F391" s="374"/>
      <c r="G391" s="383"/>
      <c r="H391" s="383"/>
      <c r="I391" s="383"/>
    </row>
    <row r="392" spans="1:9" ht="40.5" hidden="1">
      <c r="A392" s="373"/>
      <c r="B392" s="381"/>
      <c r="C392" s="382"/>
      <c r="D392" s="382"/>
      <c r="E392" s="374" t="s">
        <v>691</v>
      </c>
      <c r="F392" s="374"/>
      <c r="G392" s="383"/>
      <c r="H392" s="383"/>
      <c r="I392" s="383"/>
    </row>
    <row r="393" spans="1:9" ht="15.75" hidden="1">
      <c r="A393" s="373"/>
      <c r="B393" s="381"/>
      <c r="C393" s="382"/>
      <c r="D393" s="382"/>
      <c r="E393" s="374" t="s">
        <v>708</v>
      </c>
      <c r="F393" s="374"/>
      <c r="G393" s="383"/>
      <c r="H393" s="383"/>
      <c r="I393" s="383"/>
    </row>
    <row r="394" spans="1:9" ht="15.75" hidden="1">
      <c r="A394" s="373"/>
      <c r="B394" s="381"/>
      <c r="C394" s="382"/>
      <c r="D394" s="382"/>
      <c r="E394" s="374" t="s">
        <v>708</v>
      </c>
      <c r="F394" s="374"/>
      <c r="G394" s="383"/>
      <c r="H394" s="383"/>
      <c r="I394" s="383"/>
    </row>
    <row r="395" spans="1:9" ht="15.75" hidden="1">
      <c r="A395" s="373"/>
      <c r="B395" s="381"/>
      <c r="C395" s="382"/>
      <c r="D395" s="382"/>
      <c r="E395" s="384"/>
      <c r="F395" s="374"/>
      <c r="G395" s="383"/>
      <c r="H395" s="383"/>
      <c r="I395" s="383"/>
    </row>
    <row r="396" spans="1:9" ht="15.75" hidden="1">
      <c r="A396" s="373"/>
      <c r="B396" s="381"/>
      <c r="C396" s="382"/>
      <c r="D396" s="382"/>
      <c r="E396" s="384"/>
      <c r="F396" s="374"/>
      <c r="G396" s="383"/>
      <c r="H396" s="383"/>
      <c r="I396" s="383"/>
    </row>
    <row r="397" spans="1:9" ht="27">
      <c r="A397" s="373">
        <v>2560</v>
      </c>
      <c r="B397" s="367" t="s">
        <v>290</v>
      </c>
      <c r="C397" s="368">
        <v>6</v>
      </c>
      <c r="D397" s="368">
        <v>0</v>
      </c>
      <c r="E397" s="376" t="s">
        <v>298</v>
      </c>
      <c r="F397" s="376"/>
      <c r="G397" s="383">
        <f>H397+I397</f>
        <v>25639</v>
      </c>
      <c r="H397" s="383">
        <f>H399</f>
        <v>10639</v>
      </c>
      <c r="I397" s="383">
        <f>I399</f>
        <v>15000</v>
      </c>
    </row>
    <row r="398" spans="1:9" s="380" customFormat="1" ht="10.5" customHeight="1">
      <c r="A398" s="373"/>
      <c r="B398" s="367"/>
      <c r="C398" s="368"/>
      <c r="D398" s="368"/>
      <c r="E398" s="374" t="s">
        <v>197</v>
      </c>
      <c r="F398" s="374"/>
      <c r="G398" s="378"/>
      <c r="H398" s="378"/>
      <c r="I398" s="378"/>
    </row>
    <row r="399" spans="1:9" ht="27">
      <c r="A399" s="373">
        <v>2561</v>
      </c>
      <c r="B399" s="381" t="s">
        <v>290</v>
      </c>
      <c r="C399" s="382">
        <v>6</v>
      </c>
      <c r="D399" s="382">
        <v>1</v>
      </c>
      <c r="E399" s="374" t="s">
        <v>298</v>
      </c>
      <c r="F399" s="374"/>
      <c r="G399" s="383">
        <f>H399+I399</f>
        <v>25639</v>
      </c>
      <c r="H399" s="383">
        <f>H401+H405+H403+H404+H402</f>
        <v>10639</v>
      </c>
      <c r="I399" s="383">
        <f>I401+I406+I405</f>
        <v>15000</v>
      </c>
    </row>
    <row r="400" spans="1:9" ht="23.25" customHeight="1">
      <c r="A400" s="373"/>
      <c r="B400" s="381"/>
      <c r="C400" s="382"/>
      <c r="D400" s="382"/>
      <c r="E400" s="389" t="s">
        <v>691</v>
      </c>
      <c r="F400" s="374"/>
      <c r="G400" s="383"/>
      <c r="H400" s="383"/>
      <c r="I400" s="383"/>
    </row>
    <row r="401" spans="1:9" ht="13.5" customHeight="1">
      <c r="A401" s="373"/>
      <c r="B401" s="381"/>
      <c r="C401" s="382"/>
      <c r="D401" s="382"/>
      <c r="E401" s="374" t="s">
        <v>419</v>
      </c>
      <c r="F401" s="374">
        <v>4213</v>
      </c>
      <c r="G401" s="383">
        <f>H401+I401</f>
        <v>1000</v>
      </c>
      <c r="H401" s="383">
        <f>'[2]srgaka mig'!F45</f>
        <v>1000</v>
      </c>
      <c r="I401" s="383"/>
    </row>
    <row r="402" spans="1:9" ht="13.5" customHeight="1">
      <c r="A402" s="373"/>
      <c r="B402" s="381"/>
      <c r="C402" s="382"/>
      <c r="D402" s="382"/>
      <c r="E402" s="374" t="s">
        <v>699</v>
      </c>
      <c r="F402" s="374">
        <v>4239</v>
      </c>
      <c r="G402" s="383">
        <f>H402</f>
        <v>2000</v>
      </c>
      <c r="H402" s="383">
        <f>'[2]srgaka mig'!F62</f>
        <v>2000</v>
      </c>
      <c r="I402" s="383"/>
    </row>
    <row r="403" spans="1:9" ht="35.25" customHeight="1">
      <c r="A403" s="373"/>
      <c r="B403" s="381"/>
      <c r="C403" s="382"/>
      <c r="D403" s="382"/>
      <c r="E403" s="374" t="s">
        <v>712</v>
      </c>
      <c r="F403" s="374">
        <v>4637</v>
      </c>
      <c r="G403" s="383">
        <f>H403+I403</f>
        <v>6889</v>
      </c>
      <c r="H403" s="383">
        <f>'[2]srgaka mig'!F104</f>
        <v>6889</v>
      </c>
      <c r="I403" s="383"/>
    </row>
    <row r="404" spans="1:9" ht="35.25" customHeight="1">
      <c r="A404" s="373"/>
      <c r="B404" s="381"/>
      <c r="C404" s="382"/>
      <c r="D404" s="382"/>
      <c r="E404" s="238" t="s">
        <v>530</v>
      </c>
      <c r="F404" s="374">
        <v>4655</v>
      </c>
      <c r="G404" s="383">
        <f>H404</f>
        <v>750</v>
      </c>
      <c r="H404" s="383">
        <f>'[2]srgaka mig'!F111</f>
        <v>750</v>
      </c>
      <c r="I404" s="383"/>
    </row>
    <row r="405" spans="1:9" ht="26.25" customHeight="1">
      <c r="A405" s="373"/>
      <c r="B405" s="381"/>
      <c r="C405" s="382"/>
      <c r="D405" s="382"/>
      <c r="E405" s="384" t="s">
        <v>705</v>
      </c>
      <c r="F405" s="374">
        <v>5122</v>
      </c>
      <c r="G405" s="383">
        <f>H405+I405</f>
        <v>0</v>
      </c>
      <c r="H405" s="383"/>
      <c r="I405" s="383">
        <f>'[2]srgaka mig'!F156</f>
        <v>0</v>
      </c>
    </row>
    <row r="406" spans="1:9" ht="26.25" customHeight="1">
      <c r="A406" s="373"/>
      <c r="B406" s="381"/>
      <c r="C406" s="382"/>
      <c r="D406" s="382"/>
      <c r="E406" s="393" t="s">
        <v>605</v>
      </c>
      <c r="F406" s="374">
        <v>5131</v>
      </c>
      <c r="G406" s="383">
        <f>H406+I406</f>
        <v>15000</v>
      </c>
      <c r="H406" s="383"/>
      <c r="I406" s="375">
        <f>'[2]srgaka mig'!F158</f>
        <v>15000</v>
      </c>
    </row>
    <row r="407" spans="1:9" s="371" customFormat="1" ht="52.5" customHeight="1">
      <c r="A407" s="366">
        <v>2600</v>
      </c>
      <c r="B407" s="367" t="s">
        <v>299</v>
      </c>
      <c r="C407" s="368">
        <v>0</v>
      </c>
      <c r="D407" s="368">
        <v>0</v>
      </c>
      <c r="E407" s="369" t="s">
        <v>727</v>
      </c>
      <c r="F407" s="369"/>
      <c r="G407" s="361">
        <f>H407+I407</f>
        <v>554309.88</v>
      </c>
      <c r="H407" s="361">
        <f>H409+H417+H423+H430+H440+H446</f>
        <v>58604.7</v>
      </c>
      <c r="I407" s="392">
        <f>I409+I417+I423+I430+I440+I446</f>
        <v>495705.18</v>
      </c>
    </row>
    <row r="408" spans="1:9" ht="12.75" customHeight="1">
      <c r="A408" s="373"/>
      <c r="B408" s="367"/>
      <c r="C408" s="368"/>
      <c r="D408" s="368"/>
      <c r="E408" s="374" t="s">
        <v>7</v>
      </c>
      <c r="F408" s="374"/>
      <c r="G408" s="383"/>
      <c r="H408" s="383"/>
      <c r="I408" s="383"/>
    </row>
    <row r="409" spans="1:9" ht="12.75" customHeight="1">
      <c r="A409" s="373">
        <v>2610</v>
      </c>
      <c r="B409" s="367" t="s">
        <v>299</v>
      </c>
      <c r="C409" s="368">
        <v>1</v>
      </c>
      <c r="D409" s="368">
        <v>0</v>
      </c>
      <c r="E409" s="376" t="s">
        <v>301</v>
      </c>
      <c r="F409" s="376"/>
      <c r="G409" s="383">
        <f>I409+H409</f>
        <v>284548.38</v>
      </c>
      <c r="H409" s="383">
        <f>H411</f>
        <v>32627.200000000001</v>
      </c>
      <c r="I409" s="383">
        <f>I411</f>
        <v>251921.18</v>
      </c>
    </row>
    <row r="410" spans="1:9" s="380" customFormat="1" ht="12" customHeight="1">
      <c r="A410" s="373"/>
      <c r="B410" s="367"/>
      <c r="C410" s="368"/>
      <c r="D410" s="368"/>
      <c r="E410" s="374" t="s">
        <v>197</v>
      </c>
      <c r="F410" s="374"/>
      <c r="G410" s="378"/>
      <c r="H410" s="378"/>
      <c r="I410" s="378"/>
    </row>
    <row r="411" spans="1:9" ht="13.5" customHeight="1">
      <c r="A411" s="373">
        <v>2611</v>
      </c>
      <c r="B411" s="381" t="s">
        <v>299</v>
      </c>
      <c r="C411" s="382">
        <v>1</v>
      </c>
      <c r="D411" s="382">
        <v>1</v>
      </c>
      <c r="E411" s="374" t="s">
        <v>302</v>
      </c>
      <c r="F411" s="374"/>
      <c r="G411" s="383">
        <f>I411+H411</f>
        <v>284548.38</v>
      </c>
      <c r="H411" s="383">
        <f>SUM(H413:H416)</f>
        <v>32627.200000000001</v>
      </c>
      <c r="I411" s="383">
        <f>I415+I416</f>
        <v>251921.18</v>
      </c>
    </row>
    <row r="412" spans="1:9" ht="31.5" customHeight="1">
      <c r="A412" s="373"/>
      <c r="B412" s="381"/>
      <c r="C412" s="382"/>
      <c r="D412" s="382"/>
      <c r="E412" s="374" t="s">
        <v>691</v>
      </c>
      <c r="F412" s="374"/>
      <c r="G412" s="383"/>
      <c r="H412" s="383"/>
      <c r="I412" s="383"/>
    </row>
    <row r="413" spans="1:9" ht="39" customHeight="1">
      <c r="A413" s="373"/>
      <c r="B413" s="381"/>
      <c r="C413" s="382"/>
      <c r="D413" s="382"/>
      <c r="E413" s="374" t="s">
        <v>712</v>
      </c>
      <c r="F413" s="374">
        <v>4637</v>
      </c>
      <c r="G413" s="383">
        <f>I413+H413</f>
        <v>32627.200000000001</v>
      </c>
      <c r="H413" s="383">
        <f>'[2]bnak shin'!F104</f>
        <v>32627.200000000001</v>
      </c>
      <c r="I413" s="383"/>
    </row>
    <row r="414" spans="1:9" ht="31.5" customHeight="1">
      <c r="A414" s="373"/>
      <c r="B414" s="381"/>
      <c r="C414" s="382"/>
      <c r="D414" s="382"/>
      <c r="E414" s="238" t="s">
        <v>530</v>
      </c>
      <c r="F414" s="374">
        <v>4655</v>
      </c>
      <c r="G414" s="383">
        <f>H414</f>
        <v>0</v>
      </c>
      <c r="H414" s="383">
        <f>'[2]bnak shin'!F111</f>
        <v>0</v>
      </c>
      <c r="I414" s="383"/>
    </row>
    <row r="415" spans="1:9" ht="27">
      <c r="A415" s="373"/>
      <c r="B415" s="381"/>
      <c r="C415" s="382"/>
      <c r="D415" s="382"/>
      <c r="E415" s="374" t="s">
        <v>707</v>
      </c>
      <c r="F415" s="374">
        <v>5113</v>
      </c>
      <c r="G415" s="383">
        <f>I415+H415</f>
        <v>251921.18</v>
      </c>
      <c r="H415" s="383"/>
      <c r="I415" s="383">
        <f>'[2]bnak shin'!F154</f>
        <v>251921.18</v>
      </c>
    </row>
    <row r="416" spans="1:9" ht="15.75" hidden="1">
      <c r="A416" s="373"/>
      <c r="B416" s="381"/>
      <c r="C416" s="382"/>
      <c r="D416" s="382"/>
      <c r="E416" s="384" t="s">
        <v>709</v>
      </c>
      <c r="F416" s="374">
        <v>5134</v>
      </c>
      <c r="G416" s="383">
        <f>I416+H416</f>
        <v>0</v>
      </c>
      <c r="H416" s="383"/>
      <c r="I416" s="383">
        <f>'[2]bnak shin'!F161</f>
        <v>0</v>
      </c>
    </row>
    <row r="417" spans="1:9" ht="15.75" hidden="1">
      <c r="A417" s="373">
        <v>2620</v>
      </c>
      <c r="B417" s="367" t="s">
        <v>299</v>
      </c>
      <c r="C417" s="368">
        <v>2</v>
      </c>
      <c r="D417" s="368">
        <v>0</v>
      </c>
      <c r="E417" s="376" t="s">
        <v>303</v>
      </c>
      <c r="F417" s="376"/>
      <c r="G417" s="383"/>
      <c r="H417" s="383"/>
      <c r="I417" s="383"/>
    </row>
    <row r="418" spans="1:9" s="380" customFormat="1" ht="10.5" hidden="1" customHeight="1">
      <c r="A418" s="373"/>
      <c r="B418" s="367"/>
      <c r="C418" s="368"/>
      <c r="D418" s="368"/>
      <c r="E418" s="374" t="s">
        <v>197</v>
      </c>
      <c r="F418" s="374"/>
      <c r="G418" s="378"/>
      <c r="H418" s="378"/>
      <c r="I418" s="378"/>
    </row>
    <row r="419" spans="1:9" ht="15.75" hidden="1">
      <c r="A419" s="373">
        <v>2621</v>
      </c>
      <c r="B419" s="381" t="s">
        <v>299</v>
      </c>
      <c r="C419" s="382">
        <v>2</v>
      </c>
      <c r="D419" s="382">
        <v>1</v>
      </c>
      <c r="E419" s="374" t="s">
        <v>303</v>
      </c>
      <c r="F419" s="374"/>
      <c r="G419" s="383"/>
      <c r="H419" s="383"/>
      <c r="I419" s="383"/>
    </row>
    <row r="420" spans="1:9" ht="40.5" hidden="1">
      <c r="A420" s="373"/>
      <c r="B420" s="381"/>
      <c r="C420" s="382"/>
      <c r="D420" s="382"/>
      <c r="E420" s="374" t="s">
        <v>691</v>
      </c>
      <c r="F420" s="374"/>
      <c r="G420" s="383"/>
      <c r="H420" s="383"/>
      <c r="I420" s="383"/>
    </row>
    <row r="421" spans="1:9" ht="15.75" hidden="1">
      <c r="A421" s="373"/>
      <c r="B421" s="381"/>
      <c r="C421" s="382"/>
      <c r="D421" s="382"/>
      <c r="E421" s="374" t="s">
        <v>708</v>
      </c>
      <c r="F421" s="374"/>
      <c r="G421" s="383"/>
      <c r="H421" s="383"/>
      <c r="I421" s="383"/>
    </row>
    <row r="422" spans="1:9" ht="15.75" hidden="1">
      <c r="A422" s="373"/>
      <c r="B422" s="381"/>
      <c r="C422" s="382"/>
      <c r="D422" s="382"/>
      <c r="E422" s="374" t="s">
        <v>708</v>
      </c>
      <c r="F422" s="374"/>
      <c r="G422" s="383"/>
      <c r="H422" s="383"/>
      <c r="I422" s="383"/>
    </row>
    <row r="423" spans="1:9" ht="15.75">
      <c r="A423" s="373">
        <v>2630</v>
      </c>
      <c r="B423" s="367" t="s">
        <v>299</v>
      </c>
      <c r="C423" s="368">
        <v>3</v>
      </c>
      <c r="D423" s="368">
        <v>0</v>
      </c>
      <c r="E423" s="376" t="s">
        <v>305</v>
      </c>
      <c r="F423" s="376"/>
      <c r="G423" s="383">
        <f>I423+H423</f>
        <v>244684</v>
      </c>
      <c r="H423" s="383">
        <f>H425</f>
        <v>900</v>
      </c>
      <c r="I423" s="383">
        <f>I425</f>
        <v>243784</v>
      </c>
    </row>
    <row r="424" spans="1:9" s="380" customFormat="1" ht="10.5" customHeight="1">
      <c r="A424" s="373"/>
      <c r="B424" s="367"/>
      <c r="C424" s="368"/>
      <c r="D424" s="368"/>
      <c r="E424" s="374" t="s">
        <v>197</v>
      </c>
      <c r="F424" s="374"/>
      <c r="G424" s="378"/>
      <c r="H424" s="378"/>
      <c r="I424" s="378"/>
    </row>
    <row r="425" spans="1:9" ht="15.75">
      <c r="A425" s="373">
        <v>2631</v>
      </c>
      <c r="B425" s="381" t="s">
        <v>299</v>
      </c>
      <c r="C425" s="382">
        <v>3</v>
      </c>
      <c r="D425" s="382">
        <v>1</v>
      </c>
      <c r="E425" s="374" t="s">
        <v>306</v>
      </c>
      <c r="F425" s="374"/>
      <c r="G425" s="383">
        <f>I425+H425</f>
        <v>244684</v>
      </c>
      <c r="H425" s="383">
        <f>H428+H429+H427</f>
        <v>900</v>
      </c>
      <c r="I425" s="383">
        <f>I428+I429+I427</f>
        <v>243784</v>
      </c>
    </row>
    <row r="426" spans="1:9" ht="24" customHeight="1">
      <c r="A426" s="373"/>
      <c r="B426" s="381"/>
      <c r="C426" s="382"/>
      <c r="D426" s="382"/>
      <c r="E426" s="389" t="s">
        <v>691</v>
      </c>
      <c r="F426" s="374"/>
      <c r="G426" s="383"/>
      <c r="H426" s="383"/>
      <c r="I426" s="383"/>
    </row>
    <row r="427" spans="1:9" ht="14.25" customHeight="1">
      <c r="A427" s="373"/>
      <c r="B427" s="381"/>
      <c r="C427" s="382"/>
      <c r="D427" s="382"/>
      <c r="E427" s="374" t="s">
        <v>452</v>
      </c>
      <c r="F427" s="374">
        <v>4241</v>
      </c>
      <c r="G427" s="383">
        <f>I427+H427</f>
        <v>900</v>
      </c>
      <c r="H427" s="383">
        <f>[2]jramatakararum!F64</f>
        <v>900</v>
      </c>
      <c r="I427" s="383"/>
    </row>
    <row r="428" spans="1:9" ht="15.75">
      <c r="A428" s="373"/>
      <c r="B428" s="381"/>
      <c r="C428" s="382"/>
      <c r="D428" s="382"/>
      <c r="E428" s="374" t="s">
        <v>716</v>
      </c>
      <c r="F428" s="374">
        <v>5112</v>
      </c>
      <c r="G428" s="383">
        <f>I428+H428</f>
        <v>243784</v>
      </c>
      <c r="H428" s="383"/>
      <c r="I428" s="383">
        <f>[2]jramatakararum!F153</f>
        <v>243784</v>
      </c>
    </row>
    <row r="429" spans="1:9" ht="15.75">
      <c r="A429" s="373"/>
      <c r="B429" s="381"/>
      <c r="C429" s="382"/>
      <c r="D429" s="382"/>
      <c r="E429" s="384" t="s">
        <v>709</v>
      </c>
      <c r="F429" s="374">
        <v>5134</v>
      </c>
      <c r="G429" s="383">
        <f>I429+H429</f>
        <v>0</v>
      </c>
      <c r="H429" s="383"/>
      <c r="I429" s="383">
        <f>[2]jramatakararum!F161</f>
        <v>0</v>
      </c>
    </row>
    <row r="430" spans="1:9" ht="14.25" customHeight="1">
      <c r="A430" s="373">
        <v>2640</v>
      </c>
      <c r="B430" s="367" t="s">
        <v>299</v>
      </c>
      <c r="C430" s="368">
        <v>4</v>
      </c>
      <c r="D430" s="368">
        <v>0</v>
      </c>
      <c r="E430" s="376" t="s">
        <v>307</v>
      </c>
      <c r="F430" s="376"/>
      <c r="G430" s="375">
        <f>H430+I430</f>
        <v>25077.5</v>
      </c>
      <c r="H430" s="375">
        <f>H432</f>
        <v>25077.5</v>
      </c>
      <c r="I430" s="375">
        <f>I432</f>
        <v>0</v>
      </c>
    </row>
    <row r="431" spans="1:9" s="380" customFormat="1" ht="14.25" customHeight="1">
      <c r="A431" s="373"/>
      <c r="B431" s="367"/>
      <c r="C431" s="368"/>
      <c r="D431" s="368"/>
      <c r="E431" s="374" t="s">
        <v>197</v>
      </c>
      <c r="F431" s="374"/>
      <c r="G431" s="377"/>
      <c r="H431" s="377"/>
      <c r="I431" s="377"/>
    </row>
    <row r="432" spans="1:9" ht="12.75" customHeight="1">
      <c r="A432" s="373">
        <v>2641</v>
      </c>
      <c r="B432" s="381" t="s">
        <v>299</v>
      </c>
      <c r="C432" s="382">
        <v>4</v>
      </c>
      <c r="D432" s="382">
        <v>1</v>
      </c>
      <c r="E432" s="374" t="s">
        <v>308</v>
      </c>
      <c r="F432" s="374"/>
      <c r="G432" s="375">
        <f>H432+I432</f>
        <v>25077.5</v>
      </c>
      <c r="H432" s="375">
        <f>H434+H435+H436+H437</f>
        <v>25077.5</v>
      </c>
      <c r="I432" s="375">
        <f>I434+I435+I439+I438+I526</f>
        <v>0</v>
      </c>
    </row>
    <row r="433" spans="1:9" ht="27.75" customHeight="1">
      <c r="A433" s="373"/>
      <c r="B433" s="381"/>
      <c r="C433" s="382"/>
      <c r="D433" s="382"/>
      <c r="E433" s="374" t="s">
        <v>691</v>
      </c>
      <c r="F433" s="374"/>
      <c r="G433" s="375"/>
      <c r="H433" s="375"/>
      <c r="I433" s="375"/>
    </row>
    <row r="434" spans="1:9" ht="17.25" customHeight="1">
      <c r="A434" s="373"/>
      <c r="B434" s="381"/>
      <c r="C434" s="382"/>
      <c r="D434" s="382"/>
      <c r="E434" s="374" t="s">
        <v>728</v>
      </c>
      <c r="F434" s="374">
        <v>4212</v>
      </c>
      <c r="G434" s="375">
        <f>H434+I434</f>
        <v>11220</v>
      </c>
      <c r="H434" s="375">
        <f>[2]lusav!F44</f>
        <v>11220</v>
      </c>
      <c r="I434" s="375"/>
    </row>
    <row r="435" spans="1:9" ht="18.75" customHeight="1">
      <c r="A435" s="373"/>
      <c r="B435" s="381"/>
      <c r="C435" s="382"/>
      <c r="D435" s="382"/>
      <c r="E435" s="387" t="s">
        <v>729</v>
      </c>
      <c r="F435" s="374">
        <v>4239</v>
      </c>
      <c r="G435" s="383">
        <f>H435+I435</f>
        <v>1584</v>
      </c>
      <c r="H435" s="383">
        <f>[2]lusav!F66</f>
        <v>1584</v>
      </c>
      <c r="I435" s="383"/>
    </row>
    <row r="436" spans="1:9" ht="18.75" customHeight="1">
      <c r="A436" s="373"/>
      <c r="B436" s="381"/>
      <c r="C436" s="382"/>
      <c r="D436" s="382"/>
      <c r="E436" s="387" t="s">
        <v>730</v>
      </c>
      <c r="F436" s="384" t="s">
        <v>475</v>
      </c>
      <c r="G436" s="383">
        <f>H436+I436</f>
        <v>1500</v>
      </c>
      <c r="H436" s="383">
        <f>[2]lusav!F76</f>
        <v>1500</v>
      </c>
      <c r="I436" s="383"/>
    </row>
    <row r="437" spans="1:9" ht="26.25" customHeight="1">
      <c r="A437" s="373"/>
      <c r="B437" s="381"/>
      <c r="C437" s="382"/>
      <c r="D437" s="382"/>
      <c r="E437" s="387" t="s">
        <v>712</v>
      </c>
      <c r="F437" s="384" t="s">
        <v>518</v>
      </c>
      <c r="G437" s="383">
        <f>H437+I437</f>
        <v>10773.5</v>
      </c>
      <c r="H437" s="383">
        <f>[2]lusav!F104</f>
        <v>10773.5</v>
      </c>
      <c r="I437" s="383"/>
    </row>
    <row r="438" spans="1:9" ht="18" customHeight="1">
      <c r="A438" s="373"/>
      <c r="B438" s="381"/>
      <c r="C438" s="382"/>
      <c r="D438" s="382"/>
      <c r="E438" s="384" t="s">
        <v>731</v>
      </c>
      <c r="F438" s="374">
        <v>5112</v>
      </c>
      <c r="G438" s="383"/>
      <c r="H438" s="383"/>
      <c r="I438" s="383">
        <f>[2]lusav!F153</f>
        <v>0</v>
      </c>
    </row>
    <row r="439" spans="1:9" ht="15.75" customHeight="1">
      <c r="A439" s="373"/>
      <c r="B439" s="381"/>
      <c r="C439" s="382"/>
      <c r="D439" s="382"/>
      <c r="E439" s="374" t="s">
        <v>707</v>
      </c>
      <c r="F439" s="374">
        <v>5113</v>
      </c>
      <c r="G439" s="383">
        <f>I439+H439</f>
        <v>0</v>
      </c>
      <c r="H439" s="383"/>
      <c r="I439" s="383">
        <f>[2]lusav!F154</f>
        <v>0</v>
      </c>
    </row>
    <row r="440" spans="1:9" ht="15" hidden="1" customHeight="1">
      <c r="A440" s="373">
        <v>2650</v>
      </c>
      <c r="B440" s="367" t="s">
        <v>299</v>
      </c>
      <c r="C440" s="368">
        <v>5</v>
      </c>
      <c r="D440" s="368">
        <v>0</v>
      </c>
      <c r="E440" s="376" t="s">
        <v>309</v>
      </c>
      <c r="F440" s="376"/>
      <c r="G440" s="375">
        <f>H440+I440</f>
        <v>0</v>
      </c>
      <c r="H440" s="375"/>
      <c r="I440" s="375">
        <f>I442</f>
        <v>0</v>
      </c>
    </row>
    <row r="441" spans="1:9" s="380" customFormat="1" ht="15" hidden="1" customHeight="1">
      <c r="A441" s="373"/>
      <c r="B441" s="367"/>
      <c r="C441" s="368"/>
      <c r="D441" s="368"/>
      <c r="E441" s="374" t="s">
        <v>197</v>
      </c>
      <c r="F441" s="374"/>
      <c r="G441" s="377"/>
      <c r="H441" s="377"/>
      <c r="I441" s="377"/>
    </row>
    <row r="442" spans="1:9" ht="15" hidden="1" customHeight="1">
      <c r="A442" s="373">
        <v>2651</v>
      </c>
      <c r="B442" s="381" t="s">
        <v>299</v>
      </c>
      <c r="C442" s="382">
        <v>5</v>
      </c>
      <c r="D442" s="382">
        <v>1</v>
      </c>
      <c r="E442" s="374" t="s">
        <v>309</v>
      </c>
      <c r="F442" s="374"/>
      <c r="G442" s="375">
        <f>H442+I442</f>
        <v>0</v>
      </c>
      <c r="H442" s="375"/>
      <c r="I442" s="375">
        <f>I444+I445</f>
        <v>0</v>
      </c>
    </row>
    <row r="443" spans="1:9" ht="15" hidden="1" customHeight="1">
      <c r="A443" s="373"/>
      <c r="B443" s="381"/>
      <c r="C443" s="382"/>
      <c r="D443" s="382"/>
      <c r="E443" s="374" t="s">
        <v>691</v>
      </c>
      <c r="F443" s="374"/>
      <c r="G443" s="375"/>
      <c r="H443" s="375"/>
      <c r="I443" s="375"/>
    </row>
    <row r="444" spans="1:9" ht="15" hidden="1" customHeight="1">
      <c r="A444" s="373"/>
      <c r="B444" s="381"/>
      <c r="C444" s="382"/>
      <c r="D444" s="382"/>
      <c r="E444" s="374" t="s">
        <v>707</v>
      </c>
      <c r="F444" s="374">
        <v>5113</v>
      </c>
      <c r="G444" s="375">
        <f>I444+H444</f>
        <v>0</v>
      </c>
      <c r="H444" s="375"/>
      <c r="I444" s="375"/>
    </row>
    <row r="445" spans="1:9" ht="15" hidden="1" customHeight="1">
      <c r="A445" s="373"/>
      <c r="B445" s="381"/>
      <c r="C445" s="382"/>
      <c r="D445" s="382"/>
      <c r="E445" s="384" t="str">
        <f>'[2]bnak shin'!B161</f>
        <v>-Նախագծահետազոտական ծախսեր</v>
      </c>
      <c r="F445" s="374">
        <v>5134</v>
      </c>
      <c r="G445" s="375">
        <f>I445+H445</f>
        <v>0</v>
      </c>
      <c r="H445" s="375"/>
      <c r="I445" s="375"/>
    </row>
    <row r="446" spans="1:9" ht="15" hidden="1" customHeight="1">
      <c r="A446" s="373">
        <v>2660</v>
      </c>
      <c r="B446" s="367" t="s">
        <v>299</v>
      </c>
      <c r="C446" s="368">
        <v>6</v>
      </c>
      <c r="D446" s="368">
        <v>0</v>
      </c>
      <c r="E446" s="376" t="s">
        <v>310</v>
      </c>
      <c r="F446" s="376"/>
      <c r="G446" s="375"/>
      <c r="H446" s="375"/>
      <c r="I446" s="375"/>
    </row>
    <row r="447" spans="1:9" s="380" customFormat="1" ht="15" hidden="1" customHeight="1">
      <c r="A447" s="373"/>
      <c r="B447" s="367"/>
      <c r="C447" s="368"/>
      <c r="D447" s="368"/>
      <c r="E447" s="374" t="s">
        <v>197</v>
      </c>
      <c r="F447" s="374"/>
      <c r="G447" s="377"/>
      <c r="H447" s="377"/>
      <c r="I447" s="377"/>
    </row>
    <row r="448" spans="1:9" ht="15" hidden="1" customHeight="1">
      <c r="A448" s="373">
        <v>2661</v>
      </c>
      <c r="B448" s="381" t="s">
        <v>299</v>
      </c>
      <c r="C448" s="382">
        <v>6</v>
      </c>
      <c r="D448" s="382">
        <v>1</v>
      </c>
      <c r="E448" s="374" t="s">
        <v>310</v>
      </c>
      <c r="F448" s="374"/>
      <c r="G448" s="375"/>
      <c r="H448" s="375"/>
      <c r="I448" s="375"/>
    </row>
    <row r="449" spans="1:9" ht="15" hidden="1" customHeight="1">
      <c r="A449" s="373"/>
      <c r="B449" s="381"/>
      <c r="C449" s="382"/>
      <c r="D449" s="382"/>
      <c r="E449" s="374" t="s">
        <v>691</v>
      </c>
      <c r="F449" s="374"/>
      <c r="G449" s="375"/>
      <c r="H449" s="375"/>
      <c r="I449" s="375"/>
    </row>
    <row r="450" spans="1:9" ht="15" hidden="1" customHeight="1">
      <c r="A450" s="373"/>
      <c r="B450" s="381"/>
      <c r="C450" s="382"/>
      <c r="D450" s="382"/>
      <c r="E450" s="374" t="s">
        <v>708</v>
      </c>
      <c r="F450" s="374"/>
      <c r="G450" s="375"/>
      <c r="H450" s="375"/>
      <c r="I450" s="375"/>
    </row>
    <row r="451" spans="1:9" ht="15" hidden="1" customHeight="1">
      <c r="A451" s="373"/>
      <c r="B451" s="381"/>
      <c r="C451" s="382"/>
      <c r="D451" s="382"/>
      <c r="E451" s="374" t="s">
        <v>708</v>
      </c>
      <c r="F451" s="374"/>
      <c r="G451" s="375"/>
      <c r="H451" s="375"/>
      <c r="I451" s="375"/>
    </row>
    <row r="452" spans="1:9" s="371" customFormat="1" ht="15" hidden="1" customHeight="1">
      <c r="A452" s="366">
        <v>2700</v>
      </c>
      <c r="B452" s="367" t="s">
        <v>311</v>
      </c>
      <c r="C452" s="368">
        <v>0</v>
      </c>
      <c r="D452" s="368">
        <v>0</v>
      </c>
      <c r="E452" s="369" t="s">
        <v>732</v>
      </c>
      <c r="F452" s="369"/>
      <c r="G452" s="361">
        <f>H452+I452</f>
        <v>0</v>
      </c>
      <c r="H452" s="361">
        <f>H454+H468+H486+H504+H510+H516</f>
        <v>0</v>
      </c>
      <c r="I452" s="361">
        <f>I454+I468+I486+I504+I510+I516</f>
        <v>0</v>
      </c>
    </row>
    <row r="453" spans="1:9" ht="15" hidden="1" customHeight="1">
      <c r="A453" s="373"/>
      <c r="B453" s="367"/>
      <c r="C453" s="368"/>
      <c r="D453" s="368"/>
      <c r="E453" s="374" t="s">
        <v>7</v>
      </c>
      <c r="F453" s="374"/>
      <c r="G453" s="375"/>
      <c r="H453" s="375"/>
      <c r="I453" s="375"/>
    </row>
    <row r="454" spans="1:9" ht="15" hidden="1" customHeight="1">
      <c r="A454" s="373">
        <v>2710</v>
      </c>
      <c r="B454" s="367" t="s">
        <v>311</v>
      </c>
      <c r="C454" s="368">
        <v>1</v>
      </c>
      <c r="D454" s="368">
        <v>0</v>
      </c>
      <c r="E454" s="376" t="s">
        <v>313</v>
      </c>
      <c r="F454" s="376"/>
      <c r="G454" s="375"/>
      <c r="H454" s="375"/>
      <c r="I454" s="375"/>
    </row>
    <row r="455" spans="1:9" s="380" customFormat="1" ht="15" hidden="1" customHeight="1">
      <c r="A455" s="373"/>
      <c r="B455" s="367"/>
      <c r="C455" s="368"/>
      <c r="D455" s="368"/>
      <c r="E455" s="374" t="s">
        <v>197</v>
      </c>
      <c r="F455" s="374"/>
      <c r="G455" s="377"/>
      <c r="H455" s="377"/>
      <c r="I455" s="377"/>
    </row>
    <row r="456" spans="1:9" ht="15" hidden="1" customHeight="1">
      <c r="A456" s="373">
        <v>2711</v>
      </c>
      <c r="B456" s="381" t="s">
        <v>311</v>
      </c>
      <c r="C456" s="382">
        <v>1</v>
      </c>
      <c r="D456" s="382">
        <v>1</v>
      </c>
      <c r="E456" s="374" t="s">
        <v>314</v>
      </c>
      <c r="F456" s="374"/>
      <c r="G456" s="375"/>
      <c r="H456" s="375"/>
      <c r="I456" s="375"/>
    </row>
    <row r="457" spans="1:9" ht="15" hidden="1" customHeight="1">
      <c r="A457" s="373"/>
      <c r="B457" s="381"/>
      <c r="C457" s="382"/>
      <c r="D457" s="382"/>
      <c r="E457" s="374" t="s">
        <v>691</v>
      </c>
      <c r="F457" s="374"/>
      <c r="G457" s="375"/>
      <c r="H457" s="375"/>
      <c r="I457" s="375"/>
    </row>
    <row r="458" spans="1:9" ht="0.75" hidden="1" customHeight="1">
      <c r="A458" s="373"/>
      <c r="B458" s="381"/>
      <c r="C458" s="382"/>
      <c r="D458" s="382"/>
      <c r="E458" s="374" t="s">
        <v>708</v>
      </c>
      <c r="F458" s="374"/>
      <c r="G458" s="375"/>
      <c r="H458" s="375"/>
      <c r="I458" s="375"/>
    </row>
    <row r="459" spans="1:9" ht="15" hidden="1" customHeight="1">
      <c r="A459" s="373"/>
      <c r="B459" s="381"/>
      <c r="C459" s="382"/>
      <c r="D459" s="382"/>
      <c r="E459" s="374" t="s">
        <v>708</v>
      </c>
      <c r="F459" s="374"/>
      <c r="G459" s="375"/>
      <c r="H459" s="375"/>
      <c r="I459" s="375"/>
    </row>
    <row r="460" spans="1:9" ht="15" hidden="1" customHeight="1">
      <c r="A460" s="373">
        <v>2712</v>
      </c>
      <c r="B460" s="381" t="s">
        <v>311</v>
      </c>
      <c r="C460" s="382">
        <v>1</v>
      </c>
      <c r="D460" s="382">
        <v>2</v>
      </c>
      <c r="E460" s="374" t="s">
        <v>315</v>
      </c>
      <c r="F460" s="374"/>
      <c r="G460" s="375"/>
      <c r="H460" s="375"/>
      <c r="I460" s="375"/>
    </row>
    <row r="461" spans="1:9" ht="15" hidden="1" customHeight="1">
      <c r="A461" s="373"/>
      <c r="B461" s="381"/>
      <c r="C461" s="382"/>
      <c r="D461" s="382"/>
      <c r="E461" s="374" t="s">
        <v>691</v>
      </c>
      <c r="F461" s="374"/>
      <c r="G461" s="375"/>
      <c r="H461" s="375"/>
      <c r="I461" s="375"/>
    </row>
    <row r="462" spans="1:9" ht="15" hidden="1" customHeight="1">
      <c r="A462" s="373"/>
      <c r="B462" s="381"/>
      <c r="C462" s="382"/>
      <c r="D462" s="382"/>
      <c r="E462" s="374" t="s">
        <v>708</v>
      </c>
      <c r="F462" s="374"/>
      <c r="G462" s="375"/>
      <c r="H462" s="375"/>
      <c r="I462" s="375"/>
    </row>
    <row r="463" spans="1:9" ht="15" hidden="1" customHeight="1">
      <c r="A463" s="373"/>
      <c r="B463" s="381"/>
      <c r="C463" s="382"/>
      <c r="D463" s="382"/>
      <c r="E463" s="374" t="s">
        <v>708</v>
      </c>
      <c r="F463" s="374"/>
      <c r="G463" s="375"/>
      <c r="H463" s="375"/>
      <c r="I463" s="375"/>
    </row>
    <row r="464" spans="1:9" ht="15" hidden="1" customHeight="1">
      <c r="A464" s="373">
        <v>2713</v>
      </c>
      <c r="B464" s="381" t="s">
        <v>311</v>
      </c>
      <c r="C464" s="382">
        <v>1</v>
      </c>
      <c r="D464" s="382">
        <v>3</v>
      </c>
      <c r="E464" s="374" t="s">
        <v>316</v>
      </c>
      <c r="F464" s="374"/>
      <c r="G464" s="375"/>
      <c r="H464" s="375"/>
      <c r="I464" s="375"/>
    </row>
    <row r="465" spans="1:9" ht="15" hidden="1" customHeight="1">
      <c r="A465" s="373"/>
      <c r="B465" s="381"/>
      <c r="C465" s="382"/>
      <c r="D465" s="382"/>
      <c r="E465" s="374" t="s">
        <v>691</v>
      </c>
      <c r="F465" s="374"/>
      <c r="G465" s="375"/>
      <c r="H465" s="375"/>
      <c r="I465" s="375"/>
    </row>
    <row r="466" spans="1:9" ht="15" hidden="1" customHeight="1">
      <c r="A466" s="373"/>
      <c r="B466" s="381"/>
      <c r="C466" s="382"/>
      <c r="D466" s="382"/>
      <c r="E466" s="374" t="s">
        <v>708</v>
      </c>
      <c r="F466" s="374"/>
      <c r="G466" s="375"/>
      <c r="H466" s="375"/>
      <c r="I466" s="375"/>
    </row>
    <row r="467" spans="1:9" ht="15" hidden="1" customHeight="1">
      <c r="A467" s="373"/>
      <c r="B467" s="381"/>
      <c r="C467" s="382"/>
      <c r="D467" s="382"/>
      <c r="E467" s="374" t="s">
        <v>708</v>
      </c>
      <c r="F467" s="374"/>
      <c r="G467" s="375"/>
      <c r="H467" s="375"/>
      <c r="I467" s="375"/>
    </row>
    <row r="468" spans="1:9" ht="15" hidden="1" customHeight="1">
      <c r="A468" s="373">
        <v>2720</v>
      </c>
      <c r="B468" s="367" t="s">
        <v>311</v>
      </c>
      <c r="C468" s="368">
        <v>2</v>
      </c>
      <c r="D468" s="368">
        <v>0</v>
      </c>
      <c r="E468" s="376" t="s">
        <v>317</v>
      </c>
      <c r="F468" s="376"/>
      <c r="G468" s="375"/>
      <c r="H468" s="375"/>
      <c r="I468" s="375"/>
    </row>
    <row r="469" spans="1:9" s="380" customFormat="1" ht="15" hidden="1" customHeight="1">
      <c r="A469" s="373"/>
      <c r="B469" s="367"/>
      <c r="C469" s="368"/>
      <c r="D469" s="368"/>
      <c r="E469" s="374" t="s">
        <v>197</v>
      </c>
      <c r="F469" s="374"/>
      <c r="G469" s="377"/>
      <c r="H469" s="377"/>
      <c r="I469" s="377"/>
    </row>
    <row r="470" spans="1:9" ht="15" hidden="1" customHeight="1">
      <c r="A470" s="373">
        <v>2721</v>
      </c>
      <c r="B470" s="381" t="s">
        <v>311</v>
      </c>
      <c r="C470" s="382">
        <v>2</v>
      </c>
      <c r="D470" s="382">
        <v>1</v>
      </c>
      <c r="E470" s="374" t="s">
        <v>318</v>
      </c>
      <c r="F470" s="374"/>
      <c r="G470" s="375"/>
      <c r="H470" s="375"/>
      <c r="I470" s="375"/>
    </row>
    <row r="471" spans="1:9" ht="15" hidden="1" customHeight="1">
      <c r="A471" s="373"/>
      <c r="B471" s="381"/>
      <c r="C471" s="382"/>
      <c r="D471" s="382"/>
      <c r="E471" s="374" t="s">
        <v>691</v>
      </c>
      <c r="F471" s="374"/>
      <c r="G471" s="375"/>
      <c r="H471" s="375"/>
      <c r="I471" s="375"/>
    </row>
    <row r="472" spans="1:9" ht="15" hidden="1" customHeight="1">
      <c r="A472" s="373"/>
      <c r="B472" s="381"/>
      <c r="C472" s="382"/>
      <c r="D472" s="382"/>
      <c r="E472" s="374" t="s">
        <v>708</v>
      </c>
      <c r="F472" s="374"/>
      <c r="G472" s="375"/>
      <c r="H472" s="375"/>
      <c r="I472" s="375"/>
    </row>
    <row r="473" spans="1:9" ht="15" hidden="1" customHeight="1">
      <c r="A473" s="373"/>
      <c r="B473" s="381"/>
      <c r="C473" s="382"/>
      <c r="D473" s="382"/>
      <c r="E473" s="374" t="s">
        <v>708</v>
      </c>
      <c r="F473" s="374"/>
      <c r="G473" s="375"/>
      <c r="H473" s="375"/>
      <c r="I473" s="375"/>
    </row>
    <row r="474" spans="1:9" ht="15" hidden="1" customHeight="1">
      <c r="A474" s="373">
        <v>2722</v>
      </c>
      <c r="B474" s="381" t="s">
        <v>311</v>
      </c>
      <c r="C474" s="382">
        <v>2</v>
      </c>
      <c r="D474" s="382">
        <v>2</v>
      </c>
      <c r="E474" s="374" t="s">
        <v>319</v>
      </c>
      <c r="F474" s="374"/>
      <c r="G474" s="375"/>
      <c r="H474" s="375"/>
      <c r="I474" s="375"/>
    </row>
    <row r="475" spans="1:9" ht="15" hidden="1" customHeight="1">
      <c r="A475" s="373"/>
      <c r="B475" s="381"/>
      <c r="C475" s="382"/>
      <c r="D475" s="382"/>
      <c r="E475" s="374" t="s">
        <v>691</v>
      </c>
      <c r="F475" s="374"/>
      <c r="G475" s="375"/>
      <c r="H475" s="375"/>
      <c r="I475" s="375"/>
    </row>
    <row r="476" spans="1:9" ht="15" hidden="1" customHeight="1">
      <c r="A476" s="373"/>
      <c r="B476" s="381"/>
      <c r="C476" s="382"/>
      <c r="D476" s="382"/>
      <c r="E476" s="374" t="s">
        <v>708</v>
      </c>
      <c r="F476" s="374"/>
      <c r="G476" s="375"/>
      <c r="H476" s="375"/>
      <c r="I476" s="375"/>
    </row>
    <row r="477" spans="1:9" ht="15" hidden="1" customHeight="1">
      <c r="A477" s="373"/>
      <c r="B477" s="381"/>
      <c r="C477" s="382"/>
      <c r="D477" s="382"/>
      <c r="E477" s="374" t="s">
        <v>708</v>
      </c>
      <c r="F477" s="374"/>
      <c r="G477" s="375"/>
      <c r="H477" s="375"/>
      <c r="I477" s="375"/>
    </row>
    <row r="478" spans="1:9" ht="15" hidden="1" customHeight="1">
      <c r="A478" s="373">
        <v>2723</v>
      </c>
      <c r="B478" s="381" t="s">
        <v>311</v>
      </c>
      <c r="C478" s="382">
        <v>2</v>
      </c>
      <c r="D478" s="382">
        <v>3</v>
      </c>
      <c r="E478" s="374" t="s">
        <v>320</v>
      </c>
      <c r="F478" s="374"/>
      <c r="G478" s="375"/>
      <c r="H478" s="375"/>
      <c r="I478" s="375"/>
    </row>
    <row r="479" spans="1:9" ht="15" hidden="1" customHeight="1">
      <c r="A479" s="373"/>
      <c r="B479" s="381"/>
      <c r="C479" s="382"/>
      <c r="D479" s="382"/>
      <c r="E479" s="374" t="s">
        <v>691</v>
      </c>
      <c r="F479" s="374"/>
      <c r="G479" s="375"/>
      <c r="H479" s="375"/>
      <c r="I479" s="375"/>
    </row>
    <row r="480" spans="1:9" ht="15" hidden="1" customHeight="1">
      <c r="A480" s="373"/>
      <c r="B480" s="381"/>
      <c r="C480" s="382"/>
      <c r="D480" s="382"/>
      <c r="E480" s="374" t="s">
        <v>708</v>
      </c>
      <c r="F480" s="374"/>
      <c r="G480" s="375"/>
      <c r="H480" s="375"/>
      <c r="I480" s="375"/>
    </row>
    <row r="481" spans="1:9" ht="15" hidden="1" customHeight="1">
      <c r="A481" s="373"/>
      <c r="B481" s="381"/>
      <c r="C481" s="382"/>
      <c r="D481" s="382"/>
      <c r="E481" s="374" t="s">
        <v>708</v>
      </c>
      <c r="F481" s="374"/>
      <c r="G481" s="375"/>
      <c r="H481" s="375"/>
      <c r="I481" s="375"/>
    </row>
    <row r="482" spans="1:9" ht="15" hidden="1" customHeight="1">
      <c r="A482" s="373">
        <v>2724</v>
      </c>
      <c r="B482" s="381" t="s">
        <v>311</v>
      </c>
      <c r="C482" s="382">
        <v>2</v>
      </c>
      <c r="D482" s="382">
        <v>4</v>
      </c>
      <c r="E482" s="374" t="s">
        <v>321</v>
      </c>
      <c r="F482" s="374"/>
      <c r="G482" s="375"/>
      <c r="H482" s="375"/>
      <c r="I482" s="375"/>
    </row>
    <row r="483" spans="1:9" ht="15" hidden="1" customHeight="1">
      <c r="A483" s="373"/>
      <c r="B483" s="381"/>
      <c r="C483" s="382"/>
      <c r="D483" s="382"/>
      <c r="E483" s="374" t="s">
        <v>691</v>
      </c>
      <c r="F483" s="374"/>
      <c r="G483" s="375"/>
      <c r="H483" s="375"/>
      <c r="I483" s="375"/>
    </row>
    <row r="484" spans="1:9" ht="15" hidden="1" customHeight="1">
      <c r="A484" s="373"/>
      <c r="B484" s="381"/>
      <c r="C484" s="382"/>
      <c r="D484" s="382"/>
      <c r="E484" s="374" t="s">
        <v>708</v>
      </c>
      <c r="F484" s="374"/>
      <c r="G484" s="375"/>
      <c r="H484" s="375"/>
      <c r="I484" s="375"/>
    </row>
    <row r="485" spans="1:9" ht="15" hidden="1" customHeight="1">
      <c r="A485" s="373"/>
      <c r="B485" s="381"/>
      <c r="C485" s="382"/>
      <c r="D485" s="382"/>
      <c r="E485" s="374" t="s">
        <v>708</v>
      </c>
      <c r="F485" s="374"/>
      <c r="G485" s="375"/>
      <c r="H485" s="375"/>
      <c r="I485" s="375"/>
    </row>
    <row r="486" spans="1:9" ht="15" hidden="1" customHeight="1">
      <c r="A486" s="373">
        <v>2730</v>
      </c>
      <c r="B486" s="367" t="s">
        <v>311</v>
      </c>
      <c r="C486" s="368">
        <v>3</v>
      </c>
      <c r="D486" s="368">
        <v>0</v>
      </c>
      <c r="E486" s="376" t="s">
        <v>322</v>
      </c>
      <c r="F486" s="376"/>
      <c r="G486" s="375"/>
      <c r="H486" s="375"/>
      <c r="I486" s="375"/>
    </row>
    <row r="487" spans="1:9" s="380" customFormat="1" ht="15" hidden="1" customHeight="1">
      <c r="A487" s="373"/>
      <c r="B487" s="367"/>
      <c r="C487" s="368"/>
      <c r="D487" s="368"/>
      <c r="E487" s="374" t="s">
        <v>197</v>
      </c>
      <c r="F487" s="374"/>
      <c r="G487" s="377"/>
      <c r="H487" s="377"/>
      <c r="I487" s="377"/>
    </row>
    <row r="488" spans="1:9" ht="15" hidden="1" customHeight="1">
      <c r="A488" s="373">
        <v>2731</v>
      </c>
      <c r="B488" s="381" t="s">
        <v>311</v>
      </c>
      <c r="C488" s="382">
        <v>3</v>
      </c>
      <c r="D488" s="382">
        <v>1</v>
      </c>
      <c r="E488" s="374" t="s">
        <v>323</v>
      </c>
      <c r="F488" s="374"/>
      <c r="G488" s="375"/>
      <c r="H488" s="375"/>
      <c r="I488" s="375"/>
    </row>
    <row r="489" spans="1:9" ht="15" hidden="1" customHeight="1">
      <c r="A489" s="373"/>
      <c r="B489" s="381"/>
      <c r="C489" s="382"/>
      <c r="D489" s="382"/>
      <c r="E489" s="374" t="s">
        <v>691</v>
      </c>
      <c r="F489" s="374"/>
      <c r="G489" s="375"/>
      <c r="H489" s="375"/>
      <c r="I489" s="375"/>
    </row>
    <row r="490" spans="1:9" ht="15" hidden="1" customHeight="1">
      <c r="A490" s="373"/>
      <c r="B490" s="381"/>
      <c r="C490" s="382"/>
      <c r="D490" s="382"/>
      <c r="E490" s="374" t="s">
        <v>708</v>
      </c>
      <c r="F490" s="374"/>
      <c r="G490" s="375"/>
      <c r="H490" s="375"/>
      <c r="I490" s="375"/>
    </row>
    <row r="491" spans="1:9" ht="15" hidden="1" customHeight="1">
      <c r="A491" s="373"/>
      <c r="B491" s="381"/>
      <c r="C491" s="382"/>
      <c r="D491" s="382"/>
      <c r="E491" s="374" t="s">
        <v>708</v>
      </c>
      <c r="F491" s="374"/>
      <c r="G491" s="375"/>
      <c r="H491" s="375"/>
      <c r="I491" s="375"/>
    </row>
    <row r="492" spans="1:9" ht="15" hidden="1" customHeight="1">
      <c r="A492" s="373">
        <v>2732</v>
      </c>
      <c r="B492" s="381" t="s">
        <v>311</v>
      </c>
      <c r="C492" s="382">
        <v>3</v>
      </c>
      <c r="D492" s="382">
        <v>2</v>
      </c>
      <c r="E492" s="374" t="s">
        <v>324</v>
      </c>
      <c r="F492" s="374"/>
      <c r="G492" s="375"/>
      <c r="H492" s="375"/>
      <c r="I492" s="375"/>
    </row>
    <row r="493" spans="1:9" ht="15" hidden="1" customHeight="1">
      <c r="A493" s="373"/>
      <c r="B493" s="381"/>
      <c r="C493" s="382"/>
      <c r="D493" s="382"/>
      <c r="E493" s="374" t="s">
        <v>691</v>
      </c>
      <c r="F493" s="374"/>
      <c r="G493" s="375"/>
      <c r="H493" s="375"/>
      <c r="I493" s="375"/>
    </row>
    <row r="494" spans="1:9" ht="15" hidden="1" customHeight="1">
      <c r="A494" s="373"/>
      <c r="B494" s="381"/>
      <c r="C494" s="382"/>
      <c r="D494" s="382"/>
      <c r="E494" s="374" t="s">
        <v>708</v>
      </c>
      <c r="F494" s="374"/>
      <c r="G494" s="375"/>
      <c r="H494" s="375"/>
      <c r="I494" s="375"/>
    </row>
    <row r="495" spans="1:9" ht="15" hidden="1" customHeight="1">
      <c r="A495" s="373"/>
      <c r="B495" s="381"/>
      <c r="C495" s="382"/>
      <c r="D495" s="382"/>
      <c r="E495" s="374" t="s">
        <v>708</v>
      </c>
      <c r="F495" s="374"/>
      <c r="G495" s="375"/>
      <c r="H495" s="375"/>
      <c r="I495" s="375"/>
    </row>
    <row r="496" spans="1:9" ht="15" hidden="1" customHeight="1">
      <c r="A496" s="373">
        <v>2733</v>
      </c>
      <c r="B496" s="381" t="s">
        <v>311</v>
      </c>
      <c r="C496" s="382">
        <v>3</v>
      </c>
      <c r="D496" s="382">
        <v>3</v>
      </c>
      <c r="E496" s="374" t="s">
        <v>325</v>
      </c>
      <c r="F496" s="374"/>
      <c r="G496" s="375"/>
      <c r="H496" s="375"/>
      <c r="I496" s="375"/>
    </row>
    <row r="497" spans="1:9" ht="15" hidden="1" customHeight="1">
      <c r="A497" s="373"/>
      <c r="B497" s="381"/>
      <c r="C497" s="382"/>
      <c r="D497" s="382"/>
      <c r="E497" s="374" t="s">
        <v>691</v>
      </c>
      <c r="F497" s="374"/>
      <c r="G497" s="375"/>
      <c r="H497" s="375"/>
      <c r="I497" s="375"/>
    </row>
    <row r="498" spans="1:9" ht="15" hidden="1" customHeight="1">
      <c r="A498" s="373"/>
      <c r="B498" s="381"/>
      <c r="C498" s="382"/>
      <c r="D498" s="382"/>
      <c r="E498" s="374" t="s">
        <v>708</v>
      </c>
      <c r="F498" s="374"/>
      <c r="G498" s="375"/>
      <c r="H498" s="375"/>
      <c r="I498" s="375"/>
    </row>
    <row r="499" spans="1:9" ht="15" hidden="1" customHeight="1">
      <c r="A499" s="373"/>
      <c r="B499" s="381"/>
      <c r="C499" s="382"/>
      <c r="D499" s="382"/>
      <c r="E499" s="374" t="s">
        <v>708</v>
      </c>
      <c r="F499" s="374"/>
      <c r="G499" s="375"/>
      <c r="H499" s="375"/>
      <c r="I499" s="375"/>
    </row>
    <row r="500" spans="1:9" ht="15" hidden="1" customHeight="1">
      <c r="A500" s="373">
        <v>2734</v>
      </c>
      <c r="B500" s="381" t="s">
        <v>311</v>
      </c>
      <c r="C500" s="382">
        <v>3</v>
      </c>
      <c r="D500" s="382">
        <v>4</v>
      </c>
      <c r="E500" s="374" t="s">
        <v>326</v>
      </c>
      <c r="F500" s="374"/>
      <c r="G500" s="375"/>
      <c r="H500" s="375"/>
      <c r="I500" s="375"/>
    </row>
    <row r="501" spans="1:9" ht="15" hidden="1" customHeight="1">
      <c r="A501" s="373"/>
      <c r="B501" s="381"/>
      <c r="C501" s="382"/>
      <c r="D501" s="382"/>
      <c r="E501" s="374" t="s">
        <v>691</v>
      </c>
      <c r="F501" s="374"/>
      <c r="G501" s="375"/>
      <c r="H501" s="375"/>
      <c r="I501" s="375"/>
    </row>
    <row r="502" spans="1:9" ht="15" hidden="1" customHeight="1">
      <c r="A502" s="373"/>
      <c r="B502" s="381"/>
      <c r="C502" s="382"/>
      <c r="D502" s="382"/>
      <c r="E502" s="374" t="s">
        <v>708</v>
      </c>
      <c r="F502" s="374"/>
      <c r="G502" s="375"/>
      <c r="H502" s="375"/>
      <c r="I502" s="375"/>
    </row>
    <row r="503" spans="1:9" ht="15" hidden="1" customHeight="1">
      <c r="A503" s="373"/>
      <c r="B503" s="381"/>
      <c r="C503" s="382"/>
      <c r="D503" s="382"/>
      <c r="E503" s="374" t="s">
        <v>708</v>
      </c>
      <c r="F503" s="374"/>
      <c r="G503" s="375"/>
      <c r="H503" s="375"/>
      <c r="I503" s="375"/>
    </row>
    <row r="504" spans="1:9" ht="15" hidden="1" customHeight="1">
      <c r="A504" s="373">
        <v>2740</v>
      </c>
      <c r="B504" s="367" t="s">
        <v>311</v>
      </c>
      <c r="C504" s="368">
        <v>4</v>
      </c>
      <c r="D504" s="368">
        <v>0</v>
      </c>
      <c r="E504" s="376" t="s">
        <v>327</v>
      </c>
      <c r="F504" s="376"/>
      <c r="G504" s="375"/>
      <c r="H504" s="375"/>
      <c r="I504" s="375"/>
    </row>
    <row r="505" spans="1:9" s="380" customFormat="1" ht="15" hidden="1" customHeight="1">
      <c r="A505" s="373"/>
      <c r="B505" s="367"/>
      <c r="C505" s="368"/>
      <c r="D505" s="368"/>
      <c r="E505" s="374" t="s">
        <v>197</v>
      </c>
      <c r="F505" s="374"/>
      <c r="G505" s="377"/>
      <c r="H505" s="377"/>
      <c r="I505" s="377"/>
    </row>
    <row r="506" spans="1:9" ht="15" hidden="1" customHeight="1">
      <c r="A506" s="373">
        <v>2741</v>
      </c>
      <c r="B506" s="381" t="s">
        <v>311</v>
      </c>
      <c r="C506" s="382">
        <v>4</v>
      </c>
      <c r="D506" s="382">
        <v>1</v>
      </c>
      <c r="E506" s="374" t="s">
        <v>327</v>
      </c>
      <c r="F506" s="374"/>
      <c r="G506" s="375"/>
      <c r="H506" s="375"/>
      <c r="I506" s="375"/>
    </row>
    <row r="507" spans="1:9" ht="15" hidden="1" customHeight="1">
      <c r="A507" s="373"/>
      <c r="B507" s="381"/>
      <c r="C507" s="382"/>
      <c r="D507" s="382"/>
      <c r="E507" s="374" t="s">
        <v>691</v>
      </c>
      <c r="F507" s="374"/>
      <c r="G507" s="375"/>
      <c r="H507" s="375"/>
      <c r="I507" s="375"/>
    </row>
    <row r="508" spans="1:9" ht="15" hidden="1" customHeight="1">
      <c r="A508" s="373"/>
      <c r="B508" s="381"/>
      <c r="C508" s="382"/>
      <c r="D508" s="382"/>
      <c r="E508" s="374" t="s">
        <v>708</v>
      </c>
      <c r="F508" s="374"/>
      <c r="G508" s="375"/>
      <c r="H508" s="375"/>
      <c r="I508" s="375"/>
    </row>
    <row r="509" spans="1:9" ht="15" hidden="1" customHeight="1">
      <c r="A509" s="373"/>
      <c r="B509" s="381"/>
      <c r="C509" s="382"/>
      <c r="D509" s="382"/>
      <c r="E509" s="374" t="s">
        <v>708</v>
      </c>
      <c r="F509" s="374"/>
      <c r="G509" s="375"/>
      <c r="H509" s="375"/>
      <c r="I509" s="375"/>
    </row>
    <row r="510" spans="1:9" ht="15" hidden="1" customHeight="1">
      <c r="A510" s="373">
        <v>2750</v>
      </c>
      <c r="B510" s="367" t="s">
        <v>311</v>
      </c>
      <c r="C510" s="368">
        <v>5</v>
      </c>
      <c r="D510" s="368">
        <v>0</v>
      </c>
      <c r="E510" s="376" t="s">
        <v>328</v>
      </c>
      <c r="F510" s="376"/>
      <c r="G510" s="375"/>
      <c r="H510" s="375"/>
      <c r="I510" s="375"/>
    </row>
    <row r="511" spans="1:9" s="380" customFormat="1" ht="15" hidden="1" customHeight="1">
      <c r="A511" s="373"/>
      <c r="B511" s="367"/>
      <c r="C511" s="368"/>
      <c r="D511" s="368"/>
      <c r="E511" s="374" t="s">
        <v>197</v>
      </c>
      <c r="F511" s="374"/>
      <c r="G511" s="377"/>
      <c r="H511" s="377"/>
      <c r="I511" s="377"/>
    </row>
    <row r="512" spans="1:9" ht="15" hidden="1" customHeight="1">
      <c r="A512" s="373">
        <v>2751</v>
      </c>
      <c r="B512" s="381" t="s">
        <v>311</v>
      </c>
      <c r="C512" s="382">
        <v>5</v>
      </c>
      <c r="D512" s="382">
        <v>1</v>
      </c>
      <c r="E512" s="374" t="s">
        <v>328</v>
      </c>
      <c r="F512" s="374"/>
      <c r="G512" s="375"/>
      <c r="H512" s="375"/>
      <c r="I512" s="375"/>
    </row>
    <row r="513" spans="1:9" ht="15" hidden="1" customHeight="1">
      <c r="A513" s="373"/>
      <c r="B513" s="381"/>
      <c r="C513" s="382"/>
      <c r="D513" s="382"/>
      <c r="E513" s="374" t="s">
        <v>691</v>
      </c>
      <c r="F513" s="374"/>
      <c r="G513" s="375"/>
      <c r="H513" s="375"/>
      <c r="I513" s="375"/>
    </row>
    <row r="514" spans="1:9" ht="15" hidden="1" customHeight="1">
      <c r="A514" s="373"/>
      <c r="B514" s="381"/>
      <c r="C514" s="382"/>
      <c r="D514" s="382"/>
      <c r="E514" s="374" t="s">
        <v>708</v>
      </c>
      <c r="F514" s="374"/>
      <c r="G514" s="375"/>
      <c r="H514" s="375"/>
      <c r="I514" s="375"/>
    </row>
    <row r="515" spans="1:9" ht="15" hidden="1" customHeight="1">
      <c r="A515" s="373"/>
      <c r="B515" s="381"/>
      <c r="C515" s="382"/>
      <c r="D515" s="382"/>
      <c r="E515" s="374" t="s">
        <v>708</v>
      </c>
      <c r="F515" s="374"/>
      <c r="G515" s="375"/>
      <c r="H515" s="375"/>
      <c r="I515" s="375"/>
    </row>
    <row r="516" spans="1:9" ht="15" hidden="1" customHeight="1">
      <c r="A516" s="373">
        <v>2760</v>
      </c>
      <c r="B516" s="367" t="s">
        <v>311</v>
      </c>
      <c r="C516" s="368">
        <v>6</v>
      </c>
      <c r="D516" s="368">
        <v>0</v>
      </c>
      <c r="E516" s="376" t="s">
        <v>329</v>
      </c>
      <c r="F516" s="376"/>
      <c r="G516" s="375"/>
      <c r="H516" s="375"/>
      <c r="I516" s="375"/>
    </row>
    <row r="517" spans="1:9" s="380" customFormat="1" ht="15" hidden="1" customHeight="1">
      <c r="A517" s="373"/>
      <c r="B517" s="367"/>
      <c r="C517" s="368"/>
      <c r="D517" s="368"/>
      <c r="E517" s="374" t="s">
        <v>197</v>
      </c>
      <c r="F517" s="374"/>
      <c r="G517" s="377"/>
      <c r="H517" s="377"/>
      <c r="I517" s="377"/>
    </row>
    <row r="518" spans="1:9" ht="15" hidden="1" customHeight="1">
      <c r="A518" s="373">
        <v>2761</v>
      </c>
      <c r="B518" s="381" t="s">
        <v>311</v>
      </c>
      <c r="C518" s="382">
        <v>6</v>
      </c>
      <c r="D518" s="382">
        <v>1</v>
      </c>
      <c r="E518" s="374" t="s">
        <v>330</v>
      </c>
      <c r="F518" s="374"/>
      <c r="G518" s="375"/>
      <c r="H518" s="375"/>
      <c r="I518" s="375"/>
    </row>
    <row r="519" spans="1:9" ht="15" hidden="1" customHeight="1">
      <c r="A519" s="373"/>
      <c r="B519" s="381"/>
      <c r="C519" s="382"/>
      <c r="D519" s="382"/>
      <c r="E519" s="374" t="s">
        <v>691</v>
      </c>
      <c r="F519" s="374"/>
      <c r="G519" s="375"/>
      <c r="H519" s="375"/>
      <c r="I519" s="375"/>
    </row>
    <row r="520" spans="1:9" ht="15" hidden="1" customHeight="1">
      <c r="A520" s="373"/>
      <c r="B520" s="381"/>
      <c r="C520" s="382"/>
      <c r="D520" s="382"/>
      <c r="E520" s="374" t="s">
        <v>708</v>
      </c>
      <c r="F520" s="374"/>
      <c r="G520" s="375"/>
      <c r="H520" s="375"/>
      <c r="I520" s="375"/>
    </row>
    <row r="521" spans="1:9" ht="15" hidden="1" customHeight="1">
      <c r="A521" s="373"/>
      <c r="B521" s="381"/>
      <c r="C521" s="382"/>
      <c r="D521" s="382"/>
      <c r="E521" s="374" t="s">
        <v>708</v>
      </c>
      <c r="F521" s="374"/>
      <c r="G521" s="375"/>
      <c r="H521" s="375"/>
      <c r="I521" s="375"/>
    </row>
    <row r="522" spans="1:9" ht="15" hidden="1" customHeight="1">
      <c r="A522" s="373">
        <v>2762</v>
      </c>
      <c r="B522" s="381" t="s">
        <v>311</v>
      </c>
      <c r="C522" s="382">
        <v>6</v>
      </c>
      <c r="D522" s="382">
        <v>2</v>
      </c>
      <c r="E522" s="374" t="s">
        <v>329</v>
      </c>
      <c r="F522" s="374"/>
      <c r="G522" s="375"/>
      <c r="H522" s="375"/>
      <c r="I522" s="375"/>
    </row>
    <row r="523" spans="1:9" ht="15" hidden="1" customHeight="1">
      <c r="A523" s="373"/>
      <c r="B523" s="381"/>
      <c r="C523" s="382"/>
      <c r="D523" s="382"/>
      <c r="E523" s="374" t="s">
        <v>691</v>
      </c>
      <c r="F523" s="374"/>
      <c r="G523" s="375"/>
      <c r="H523" s="375"/>
      <c r="I523" s="375"/>
    </row>
    <row r="524" spans="1:9" ht="15" hidden="1" customHeight="1">
      <c r="A524" s="373"/>
      <c r="B524" s="381"/>
      <c r="C524" s="382"/>
      <c r="D524" s="382"/>
      <c r="E524" s="374" t="s">
        <v>708</v>
      </c>
      <c r="F524" s="374"/>
      <c r="G524" s="375"/>
      <c r="H524" s="375"/>
      <c r="I524" s="375"/>
    </row>
    <row r="525" spans="1:9" ht="15" hidden="1" customHeight="1">
      <c r="A525" s="373"/>
      <c r="B525" s="381"/>
      <c r="C525" s="382"/>
      <c r="D525" s="382"/>
      <c r="E525" s="374" t="s">
        <v>708</v>
      </c>
      <c r="F525" s="374"/>
      <c r="G525" s="375"/>
      <c r="H525" s="375"/>
      <c r="I525" s="375"/>
    </row>
    <row r="526" spans="1:9" ht="15" hidden="1" customHeight="1">
      <c r="A526" s="373"/>
      <c r="B526" s="381"/>
      <c r="C526" s="382"/>
      <c r="D526" s="382"/>
      <c r="E526" s="387" t="s">
        <v>709</v>
      </c>
      <c r="F526" s="374">
        <v>5134</v>
      </c>
      <c r="G526" s="375"/>
      <c r="H526" s="375"/>
      <c r="I526" s="375">
        <f>[2]lusav!F161</f>
        <v>0</v>
      </c>
    </row>
    <row r="527" spans="1:9" s="371" customFormat="1" ht="15" customHeight="1">
      <c r="A527" s="366">
        <v>2800</v>
      </c>
      <c r="B527" s="367" t="s">
        <v>331</v>
      </c>
      <c r="C527" s="368">
        <v>0</v>
      </c>
      <c r="D527" s="368">
        <v>0</v>
      </c>
      <c r="E527" s="369" t="s">
        <v>733</v>
      </c>
      <c r="F527" s="369"/>
      <c r="G527" s="361">
        <f>H527+I527</f>
        <v>354076.50899999996</v>
      </c>
      <c r="H527" s="361">
        <f>H529+H545+H592+H605+H621+H627</f>
        <v>68058.399999999994</v>
      </c>
      <c r="I527" s="392">
        <f>I529+I545+I592+I605+I621+I627</f>
        <v>286018.109</v>
      </c>
    </row>
    <row r="528" spans="1:9" ht="15" customHeight="1">
      <c r="A528" s="373"/>
      <c r="B528" s="367"/>
      <c r="C528" s="368"/>
      <c r="D528" s="368"/>
      <c r="E528" s="374" t="s">
        <v>7</v>
      </c>
      <c r="F528" s="374"/>
      <c r="G528" s="375"/>
      <c r="H528" s="375"/>
      <c r="I528" s="383"/>
    </row>
    <row r="529" spans="1:11" ht="13.5" customHeight="1">
      <c r="A529" s="373">
        <v>2810</v>
      </c>
      <c r="B529" s="381" t="s">
        <v>331</v>
      </c>
      <c r="C529" s="382">
        <v>1</v>
      </c>
      <c r="D529" s="382">
        <v>0</v>
      </c>
      <c r="E529" s="376" t="s">
        <v>333</v>
      </c>
      <c r="F529" s="376"/>
      <c r="G529" s="383">
        <f>H529+I529</f>
        <v>158831.40299999999</v>
      </c>
      <c r="H529" s="383">
        <f>H531</f>
        <v>8500</v>
      </c>
      <c r="I529" s="383">
        <f>I531</f>
        <v>150331.40299999999</v>
      </c>
    </row>
    <row r="530" spans="1:11" s="380" customFormat="1" ht="13.5" customHeight="1">
      <c r="A530" s="373"/>
      <c r="B530" s="367"/>
      <c r="C530" s="368"/>
      <c r="D530" s="368"/>
      <c r="E530" s="374" t="s">
        <v>197</v>
      </c>
      <c r="F530" s="374"/>
      <c r="G530" s="378"/>
      <c r="H530" s="378"/>
      <c r="I530" s="378"/>
    </row>
    <row r="531" spans="1:11" ht="13.5" customHeight="1">
      <c r="A531" s="373">
        <v>2811</v>
      </c>
      <c r="B531" s="381" t="s">
        <v>331</v>
      </c>
      <c r="C531" s="382">
        <v>1</v>
      </c>
      <c r="D531" s="382">
        <v>1</v>
      </c>
      <c r="E531" s="374" t="s">
        <v>333</v>
      </c>
      <c r="F531" s="374"/>
      <c r="G531" s="383">
        <f>H531+I531</f>
        <v>158831.40299999999</v>
      </c>
      <c r="H531" s="383">
        <f>SUM(H533:H544)</f>
        <v>8500</v>
      </c>
      <c r="I531" s="383">
        <f>SUM(I532:I544)</f>
        <v>150331.40299999999</v>
      </c>
    </row>
    <row r="532" spans="1:11" ht="27" customHeight="1">
      <c r="A532" s="373"/>
      <c r="B532" s="381"/>
      <c r="C532" s="382"/>
      <c r="D532" s="382"/>
      <c r="E532" s="374" t="s">
        <v>691</v>
      </c>
      <c r="F532" s="374"/>
      <c r="G532" s="375"/>
      <c r="H532" s="375"/>
      <c r="I532" s="375"/>
      <c r="K532" s="394"/>
    </row>
    <row r="533" spans="1:11" ht="15.75">
      <c r="A533" s="373"/>
      <c r="B533" s="381"/>
      <c r="C533" s="382"/>
      <c r="D533" s="382"/>
      <c r="E533" s="384" t="s">
        <v>734</v>
      </c>
      <c r="F533" s="384" t="s">
        <v>450</v>
      </c>
      <c r="G533" s="383">
        <f t="shared" ref="G533:G545" si="3">H533+I533</f>
        <v>7000</v>
      </c>
      <c r="H533" s="383">
        <f>'[2]hangst sport'!F62</f>
        <v>7000</v>
      </c>
      <c r="I533" s="383"/>
    </row>
    <row r="534" spans="1:11" ht="15.75">
      <c r="A534" s="373"/>
      <c r="B534" s="381"/>
      <c r="C534" s="382"/>
      <c r="D534" s="382"/>
      <c r="E534" s="384" t="s">
        <v>735</v>
      </c>
      <c r="F534" s="384" t="s">
        <v>443</v>
      </c>
      <c r="G534" s="383">
        <f t="shared" si="3"/>
        <v>0</v>
      </c>
      <c r="H534" s="383">
        <f>'[2]hangst sport'!F58</f>
        <v>0</v>
      </c>
      <c r="I534" s="383"/>
    </row>
    <row r="535" spans="1:11" ht="15.75">
      <c r="A535" s="373"/>
      <c r="B535" s="381"/>
      <c r="C535" s="382"/>
      <c r="D535" s="382"/>
      <c r="E535" s="384" t="s">
        <v>702</v>
      </c>
      <c r="F535" s="384" t="s">
        <v>461</v>
      </c>
      <c r="G535" s="383">
        <f t="shared" si="3"/>
        <v>800</v>
      </c>
      <c r="H535" s="383">
        <f>'[2]hangst sport'!F69</f>
        <v>800</v>
      </c>
      <c r="I535" s="383"/>
    </row>
    <row r="536" spans="1:11" ht="15.75">
      <c r="A536" s="373"/>
      <c r="B536" s="381"/>
      <c r="C536" s="382"/>
      <c r="D536" s="382"/>
      <c r="E536" s="384" t="s">
        <v>711</v>
      </c>
      <c r="F536" s="384" t="s">
        <v>475</v>
      </c>
      <c r="G536" s="383">
        <f t="shared" si="3"/>
        <v>700</v>
      </c>
      <c r="H536" s="383">
        <f>'[2]hangst sport'!F76</f>
        <v>700</v>
      </c>
      <c r="I536" s="383"/>
    </row>
    <row r="537" spans="1:11" ht="28.5" customHeight="1">
      <c r="A537" s="373"/>
      <c r="B537" s="381"/>
      <c r="C537" s="382"/>
      <c r="D537" s="382"/>
      <c r="E537" s="384" t="s">
        <v>712</v>
      </c>
      <c r="F537" s="384" t="s">
        <v>518</v>
      </c>
      <c r="G537" s="383">
        <f t="shared" si="3"/>
        <v>0</v>
      </c>
      <c r="H537" s="383">
        <f>'[2]hangst sport'!F104</f>
        <v>0</v>
      </c>
      <c r="I537" s="383"/>
    </row>
    <row r="538" spans="1:11" ht="17.25" customHeight="1">
      <c r="A538" s="373"/>
      <c r="B538" s="381"/>
      <c r="C538" s="382"/>
      <c r="D538" s="382"/>
      <c r="E538" s="384" t="s">
        <v>736</v>
      </c>
      <c r="F538" s="384" t="s">
        <v>522</v>
      </c>
      <c r="G538" s="383">
        <f t="shared" si="3"/>
        <v>0</v>
      </c>
      <c r="H538" s="383">
        <f>'[2]hangst sport'!F106</f>
        <v>0</v>
      </c>
      <c r="I538" s="383"/>
    </row>
    <row r="539" spans="1:11" ht="17.25" customHeight="1">
      <c r="A539" s="373"/>
      <c r="B539" s="381"/>
      <c r="C539" s="382"/>
      <c r="D539" s="382"/>
      <c r="E539" s="384" t="s">
        <v>713</v>
      </c>
      <c r="F539" s="384" t="s">
        <v>535</v>
      </c>
      <c r="G539" s="383">
        <f t="shared" si="3"/>
        <v>0</v>
      </c>
      <c r="H539" s="383">
        <f>'[2]hangst sport'!F113</f>
        <v>0</v>
      </c>
      <c r="I539" s="383"/>
    </row>
    <row r="540" spans="1:11" ht="17.25" customHeight="1">
      <c r="A540" s="373"/>
      <c r="B540" s="381"/>
      <c r="C540" s="382"/>
      <c r="D540" s="382"/>
      <c r="E540" s="374" t="s">
        <v>737</v>
      </c>
      <c r="F540" s="384" t="s">
        <v>552</v>
      </c>
      <c r="G540" s="383">
        <f t="shared" si="3"/>
        <v>0</v>
      </c>
      <c r="H540" s="383">
        <f>'[2]hangst sport'!J127</f>
        <v>0</v>
      </c>
      <c r="I540" s="383"/>
    </row>
    <row r="541" spans="1:11" ht="17.25" customHeight="1">
      <c r="A541" s="373"/>
      <c r="B541" s="381"/>
      <c r="C541" s="382"/>
      <c r="D541" s="382"/>
      <c r="E541" s="384" t="s">
        <v>721</v>
      </c>
      <c r="F541" s="384" t="s">
        <v>594</v>
      </c>
      <c r="G541" s="383">
        <f t="shared" si="3"/>
        <v>0</v>
      </c>
      <c r="H541" s="383"/>
      <c r="I541" s="383"/>
    </row>
    <row r="542" spans="1:11" ht="17.25" customHeight="1">
      <c r="A542" s="373"/>
      <c r="B542" s="381"/>
      <c r="C542" s="382"/>
      <c r="D542" s="382"/>
      <c r="E542" s="387" t="s">
        <v>723</v>
      </c>
      <c r="F542" s="384" t="s">
        <v>596</v>
      </c>
      <c r="G542" s="383">
        <f t="shared" si="3"/>
        <v>150331.40299999999</v>
      </c>
      <c r="H542" s="383"/>
      <c r="I542" s="383">
        <f>'[2]hangst sport'!F154</f>
        <v>150331.40299999999</v>
      </c>
    </row>
    <row r="543" spans="1:11" ht="17.25" customHeight="1">
      <c r="A543" s="373"/>
      <c r="B543" s="381"/>
      <c r="C543" s="382"/>
      <c r="D543" s="382"/>
      <c r="E543" s="387" t="s">
        <v>706</v>
      </c>
      <c r="F543" s="384" t="s">
        <v>603</v>
      </c>
      <c r="G543" s="383">
        <f t="shared" si="3"/>
        <v>0</v>
      </c>
      <c r="H543" s="383"/>
      <c r="I543" s="383">
        <f>'[2]hangst sport'!F157</f>
        <v>0</v>
      </c>
    </row>
    <row r="544" spans="1:11" ht="17.25" customHeight="1">
      <c r="A544" s="373"/>
      <c r="B544" s="381"/>
      <c r="C544" s="382"/>
      <c r="D544" s="382"/>
      <c r="E544" s="387" t="s">
        <v>709</v>
      </c>
      <c r="F544" s="384" t="s">
        <v>612</v>
      </c>
      <c r="G544" s="383">
        <f t="shared" si="3"/>
        <v>0</v>
      </c>
      <c r="H544" s="383"/>
      <c r="I544" s="383">
        <f>'[2]hangst sport'!F161</f>
        <v>0</v>
      </c>
    </row>
    <row r="545" spans="1:9" ht="14.25" customHeight="1">
      <c r="A545" s="373">
        <v>2820</v>
      </c>
      <c r="B545" s="367" t="s">
        <v>331</v>
      </c>
      <c r="C545" s="368">
        <v>2</v>
      </c>
      <c r="D545" s="368">
        <v>0</v>
      </c>
      <c r="E545" s="376" t="s">
        <v>334</v>
      </c>
      <c r="F545" s="376"/>
      <c r="G545" s="375">
        <f t="shared" si="3"/>
        <v>187465.106</v>
      </c>
      <c r="H545" s="375">
        <f>H547+H560+H564+H571+H580+H584+H588</f>
        <v>51778.400000000001</v>
      </c>
      <c r="I545" s="383">
        <f>I547+I560+I564+I571+I580+I584+I588</f>
        <v>135686.70600000001</v>
      </c>
    </row>
    <row r="546" spans="1:9" s="380" customFormat="1" ht="12.75" customHeight="1">
      <c r="A546" s="373"/>
      <c r="B546" s="367"/>
      <c r="C546" s="368"/>
      <c r="D546" s="368"/>
      <c r="E546" s="374" t="s">
        <v>197</v>
      </c>
      <c r="F546" s="374"/>
      <c r="G546" s="377"/>
      <c r="H546" s="377"/>
      <c r="I546" s="378"/>
    </row>
    <row r="547" spans="1:9" ht="13.5" customHeight="1">
      <c r="A547" s="373">
        <v>2821</v>
      </c>
      <c r="B547" s="381" t="s">
        <v>331</v>
      </c>
      <c r="C547" s="382">
        <v>2</v>
      </c>
      <c r="D547" s="382">
        <v>1</v>
      </c>
      <c r="E547" s="374" t="s">
        <v>335</v>
      </c>
      <c r="F547" s="374"/>
      <c r="G547" s="383">
        <f>H547+I547</f>
        <v>19035</v>
      </c>
      <c r="H547" s="383">
        <f>H549+H550+H551+H552+H553+H554+H555+H556+H559</f>
        <v>19035</v>
      </c>
      <c r="I547" s="383">
        <f>SUM(I556:I558)</f>
        <v>0</v>
      </c>
    </row>
    <row r="548" spans="1:9" ht="27.75" hidden="1" customHeight="1">
      <c r="A548" s="373"/>
      <c r="B548" s="381"/>
      <c r="C548" s="382"/>
      <c r="D548" s="382"/>
      <c r="E548" s="374" t="s">
        <v>691</v>
      </c>
      <c r="F548" s="374"/>
      <c r="G548" s="383"/>
      <c r="H548" s="383"/>
      <c r="I548" s="375"/>
    </row>
    <row r="549" spans="1:9" ht="27" hidden="1">
      <c r="A549" s="373"/>
      <c r="B549" s="381"/>
      <c r="C549" s="382"/>
      <c r="D549" s="382"/>
      <c r="E549" s="374" t="s">
        <v>401</v>
      </c>
      <c r="F549" s="374"/>
      <c r="G549" s="383">
        <f t="shared" ref="G549:G555" si="4">H549+I549</f>
        <v>0</v>
      </c>
      <c r="H549" s="383"/>
      <c r="I549" s="375"/>
    </row>
    <row r="550" spans="1:9" ht="15.75" hidden="1">
      <c r="A550" s="373"/>
      <c r="B550" s="381"/>
      <c r="C550" s="382"/>
      <c r="D550" s="382"/>
      <c r="E550" s="374" t="s">
        <v>710</v>
      </c>
      <c r="F550" s="374"/>
      <c r="G550" s="383">
        <f t="shared" si="4"/>
        <v>0</v>
      </c>
      <c r="H550" s="383"/>
      <c r="I550" s="375"/>
    </row>
    <row r="551" spans="1:9" ht="15.75" hidden="1">
      <c r="A551" s="373"/>
      <c r="B551" s="381"/>
      <c r="C551" s="382"/>
      <c r="D551" s="382"/>
      <c r="E551" s="374" t="s">
        <v>419</v>
      </c>
      <c r="F551" s="374"/>
      <c r="G551" s="383">
        <f t="shared" si="4"/>
        <v>0</v>
      </c>
      <c r="H551" s="383"/>
      <c r="I551" s="375"/>
    </row>
    <row r="552" spans="1:9" ht="12.75" hidden="1" customHeight="1">
      <c r="A552" s="373"/>
      <c r="B552" s="381"/>
      <c r="C552" s="382"/>
      <c r="D552" s="382"/>
      <c r="E552" s="374" t="s">
        <v>421</v>
      </c>
      <c r="F552" s="374"/>
      <c r="G552" s="383">
        <f t="shared" si="4"/>
        <v>0</v>
      </c>
      <c r="H552" s="383"/>
      <c r="I552" s="375"/>
    </row>
    <row r="553" spans="1:9" ht="14.25" hidden="1" customHeight="1">
      <c r="A553" s="373"/>
      <c r="B553" s="381"/>
      <c r="C553" s="382"/>
      <c r="D553" s="382"/>
      <c r="E553" s="384" t="s">
        <v>738</v>
      </c>
      <c r="F553" s="384"/>
      <c r="G553" s="383">
        <f t="shared" si="4"/>
        <v>0</v>
      </c>
      <c r="H553" s="383"/>
      <c r="I553" s="375"/>
    </row>
    <row r="554" spans="1:9" ht="12.75" hidden="1" customHeight="1">
      <c r="A554" s="373"/>
      <c r="B554" s="381"/>
      <c r="C554" s="382"/>
      <c r="D554" s="382"/>
      <c r="E554" s="384" t="s">
        <v>460</v>
      </c>
      <c r="F554" s="384"/>
      <c r="G554" s="383">
        <f t="shared" si="4"/>
        <v>0</v>
      </c>
      <c r="H554" s="383"/>
      <c r="I554" s="375"/>
    </row>
    <row r="555" spans="1:9" ht="15" hidden="1" customHeight="1">
      <c r="A555" s="373"/>
      <c r="B555" s="381"/>
      <c r="C555" s="382"/>
      <c r="D555" s="382"/>
      <c r="E555" s="384" t="s">
        <v>474</v>
      </c>
      <c r="F555" s="384"/>
      <c r="G555" s="383">
        <f t="shared" si="4"/>
        <v>0</v>
      </c>
      <c r="H555" s="383"/>
      <c r="I555" s="375"/>
    </row>
    <row r="556" spans="1:9" ht="29.25" customHeight="1">
      <c r="A556" s="373"/>
      <c r="B556" s="381"/>
      <c r="C556" s="382"/>
      <c r="D556" s="382"/>
      <c r="E556" s="374" t="s">
        <v>712</v>
      </c>
      <c r="F556" s="374">
        <v>4637</v>
      </c>
      <c r="G556" s="383">
        <f>H556+I556</f>
        <v>19035</v>
      </c>
      <c r="H556" s="383">
        <f>'[2]kentr. grad'!F105</f>
        <v>19035</v>
      </c>
      <c r="I556" s="375"/>
    </row>
    <row r="557" spans="1:9" ht="29.25" customHeight="1">
      <c r="A557" s="373"/>
      <c r="B557" s="381"/>
      <c r="C557" s="382"/>
      <c r="D557" s="382"/>
      <c r="E557" s="374" t="s">
        <v>707</v>
      </c>
      <c r="F557" s="374">
        <v>5113</v>
      </c>
      <c r="G557" s="383">
        <f>H557+I557</f>
        <v>0</v>
      </c>
      <c r="H557" s="383"/>
      <c r="I557" s="383">
        <f>'[2]kentr. grad'!F155</f>
        <v>0</v>
      </c>
    </row>
    <row r="558" spans="1:9" ht="29.25" customHeight="1">
      <c r="A558" s="373"/>
      <c r="B558" s="381"/>
      <c r="C558" s="382"/>
      <c r="D558" s="382"/>
      <c r="E558" s="374" t="s">
        <v>709</v>
      </c>
      <c r="F558" s="374">
        <v>5134</v>
      </c>
      <c r="G558" s="383">
        <f>H558+I558</f>
        <v>0</v>
      </c>
      <c r="H558" s="383"/>
      <c r="I558" s="383">
        <f>'[2]kentr. grad'!F162</f>
        <v>0</v>
      </c>
    </row>
    <row r="559" spans="1:9" ht="14.25" hidden="1" customHeight="1">
      <c r="A559" s="373"/>
      <c r="B559" s="381"/>
      <c r="C559" s="382"/>
      <c r="D559" s="382"/>
      <c r="E559" s="374" t="s">
        <v>703</v>
      </c>
      <c r="F559" s="374"/>
      <c r="G559" s="383">
        <f>H559+I559</f>
        <v>0</v>
      </c>
      <c r="H559" s="383">
        <f>'[2]kentr. grad'!F138</f>
        <v>0</v>
      </c>
      <c r="I559" s="375"/>
    </row>
    <row r="560" spans="1:9" ht="11.25" hidden="1" customHeight="1">
      <c r="A560" s="373">
        <v>2822</v>
      </c>
      <c r="B560" s="381" t="s">
        <v>331</v>
      </c>
      <c r="C560" s="382">
        <v>2</v>
      </c>
      <c r="D560" s="382">
        <v>2</v>
      </c>
      <c r="E560" s="374" t="s">
        <v>336</v>
      </c>
      <c r="F560" s="374"/>
      <c r="G560" s="375"/>
      <c r="H560" s="375"/>
      <c r="I560" s="375"/>
    </row>
    <row r="561" spans="1:9" ht="11.25" hidden="1" customHeight="1">
      <c r="A561" s="373"/>
      <c r="B561" s="381"/>
      <c r="C561" s="382"/>
      <c r="D561" s="382"/>
      <c r="E561" s="374" t="s">
        <v>691</v>
      </c>
      <c r="F561" s="374"/>
      <c r="G561" s="375"/>
      <c r="H561" s="375"/>
      <c r="I561" s="375"/>
    </row>
    <row r="562" spans="1:9" ht="11.25" hidden="1" customHeight="1">
      <c r="A562" s="373"/>
      <c r="B562" s="381"/>
      <c r="C562" s="382"/>
      <c r="D562" s="382"/>
      <c r="E562" s="374" t="s">
        <v>708</v>
      </c>
      <c r="F562" s="374"/>
      <c r="G562" s="375"/>
      <c r="H562" s="375"/>
      <c r="I562" s="375"/>
    </row>
    <row r="563" spans="1:9" ht="11.25" hidden="1" customHeight="1">
      <c r="A563" s="373"/>
      <c r="B563" s="381"/>
      <c r="C563" s="382"/>
      <c r="D563" s="382"/>
      <c r="E563" s="374" t="s">
        <v>708</v>
      </c>
      <c r="F563" s="374"/>
      <c r="G563" s="375"/>
      <c r="H563" s="375"/>
      <c r="I563" s="375"/>
    </row>
    <row r="564" spans="1:9" ht="16.5" customHeight="1">
      <c r="A564" s="373">
        <v>2823</v>
      </c>
      <c r="B564" s="381" t="s">
        <v>331</v>
      </c>
      <c r="C564" s="382">
        <v>2</v>
      </c>
      <c r="D564" s="382">
        <v>3</v>
      </c>
      <c r="E564" s="374" t="s">
        <v>337</v>
      </c>
      <c r="F564" s="374"/>
      <c r="G564" s="375">
        <f>H564+I564</f>
        <v>164930.106</v>
      </c>
      <c r="H564" s="375">
        <f>H566+H568+H567</f>
        <v>29243.4</v>
      </c>
      <c r="I564" s="383">
        <f>SUM(I565:I570)</f>
        <v>135686.70600000001</v>
      </c>
    </row>
    <row r="565" spans="1:9" ht="27.75" customHeight="1">
      <c r="A565" s="373"/>
      <c r="B565" s="381"/>
      <c r="C565" s="382"/>
      <c r="D565" s="382"/>
      <c r="E565" s="374" t="s">
        <v>691</v>
      </c>
      <c r="F565" s="374"/>
      <c r="G565" s="375"/>
      <c r="H565" s="375"/>
      <c r="I565" s="375"/>
    </row>
    <row r="566" spans="1:9" ht="40.5">
      <c r="A566" s="373"/>
      <c r="B566" s="381"/>
      <c r="C566" s="382"/>
      <c r="D566" s="382"/>
      <c r="E566" s="374" t="s">
        <v>712</v>
      </c>
      <c r="F566" s="374">
        <v>4637</v>
      </c>
      <c r="G566" s="375">
        <f>H566+I566</f>
        <v>27243.4</v>
      </c>
      <c r="H566" s="375">
        <f>'[2]mshak palat'!F104</f>
        <v>27243.4</v>
      </c>
      <c r="I566" s="375"/>
    </row>
    <row r="567" spans="1:9" ht="40.5">
      <c r="A567" s="373"/>
      <c r="B567" s="381"/>
      <c r="C567" s="382"/>
      <c r="D567" s="382"/>
      <c r="E567" s="374" t="s">
        <v>739</v>
      </c>
      <c r="F567" s="374">
        <v>4655</v>
      </c>
      <c r="G567" s="375">
        <f>H567</f>
        <v>2000</v>
      </c>
      <c r="H567" s="375">
        <f>'[2]mshak palat'!F111</f>
        <v>2000</v>
      </c>
      <c r="I567" s="375"/>
    </row>
    <row r="568" spans="1:9" ht="15.75">
      <c r="A568" s="373"/>
      <c r="B568" s="381"/>
      <c r="C568" s="382"/>
      <c r="D568" s="382"/>
      <c r="E568" s="374" t="s">
        <v>713</v>
      </c>
      <c r="F568" s="374">
        <v>4657</v>
      </c>
      <c r="G568" s="383">
        <f>H568+I568</f>
        <v>0</v>
      </c>
      <c r="H568" s="383">
        <f>'[2]mshak palat'!F113</f>
        <v>0</v>
      </c>
      <c r="I568" s="383"/>
    </row>
    <row r="569" spans="1:9" ht="27">
      <c r="A569" s="373"/>
      <c r="B569" s="381"/>
      <c r="C569" s="382"/>
      <c r="D569" s="382"/>
      <c r="E569" s="374" t="s">
        <v>707</v>
      </c>
      <c r="F569" s="374">
        <v>5113</v>
      </c>
      <c r="G569" s="383">
        <f>H569+I569</f>
        <v>134989.20600000001</v>
      </c>
      <c r="H569" s="383"/>
      <c r="I569" s="383">
        <f>'[2]mshak palat'!F154</f>
        <v>134989.20600000001</v>
      </c>
    </row>
    <row r="570" spans="1:9" ht="15.75">
      <c r="A570" s="373"/>
      <c r="B570" s="381"/>
      <c r="C570" s="382"/>
      <c r="D570" s="382"/>
      <c r="E570" s="374" t="s">
        <v>709</v>
      </c>
      <c r="F570" s="374">
        <v>5134</v>
      </c>
      <c r="G570" s="383">
        <f>H570+I570</f>
        <v>697.5</v>
      </c>
      <c r="H570" s="383"/>
      <c r="I570" s="383">
        <f>'[2]mshak palat'!F161</f>
        <v>697.5</v>
      </c>
    </row>
    <row r="571" spans="1:9" ht="15.75">
      <c r="A571" s="373">
        <v>2824</v>
      </c>
      <c r="B571" s="381" t="s">
        <v>331</v>
      </c>
      <c r="C571" s="382">
        <v>2</v>
      </c>
      <c r="D571" s="382">
        <v>4</v>
      </c>
      <c r="E571" s="374" t="s">
        <v>338</v>
      </c>
      <c r="F571" s="374"/>
      <c r="G571" s="383">
        <f>H571+I571</f>
        <v>3500</v>
      </c>
      <c r="H571" s="375">
        <f>H578+H576+H575+H573+H574+H577</f>
        <v>3500</v>
      </c>
      <c r="I571" s="383"/>
    </row>
    <row r="572" spans="1:9" ht="26.25" customHeight="1">
      <c r="A572" s="373"/>
      <c r="B572" s="381"/>
      <c r="C572" s="382"/>
      <c r="D572" s="382"/>
      <c r="E572" s="374" t="s">
        <v>691</v>
      </c>
      <c r="F572" s="374"/>
      <c r="G572" s="383"/>
      <c r="H572" s="383"/>
      <c r="I572" s="383"/>
    </row>
    <row r="573" spans="1:9" ht="17.25" customHeight="1">
      <c r="A573" s="373"/>
      <c r="B573" s="381"/>
      <c r="C573" s="382"/>
      <c r="D573" s="382"/>
      <c r="E573" s="374" t="s">
        <v>696</v>
      </c>
      <c r="F573" s="374">
        <v>4216</v>
      </c>
      <c r="G573" s="383">
        <f>H573+I573</f>
        <v>0</v>
      </c>
      <c r="H573" s="383">
        <f>'[2]mshak kazm'!F48</f>
        <v>0</v>
      </c>
      <c r="I573" s="383"/>
    </row>
    <row r="574" spans="1:9" ht="17.25" customHeight="1">
      <c r="A574" s="373"/>
      <c r="B574" s="381"/>
      <c r="C574" s="382"/>
      <c r="D574" s="382"/>
      <c r="E574" s="237" t="s">
        <v>449</v>
      </c>
      <c r="F574" s="374">
        <v>4239</v>
      </c>
      <c r="G574" s="375">
        <f>H574+I574</f>
        <v>3000</v>
      </c>
      <c r="H574" s="375">
        <f>'[2]mshak kazm'!F62</f>
        <v>3000</v>
      </c>
      <c r="I574" s="383"/>
    </row>
    <row r="575" spans="1:9" ht="18" customHeight="1">
      <c r="A575" s="373"/>
      <c r="B575" s="381"/>
      <c r="C575" s="382"/>
      <c r="D575" s="382"/>
      <c r="E575" s="374" t="s">
        <v>740</v>
      </c>
      <c r="F575" s="374">
        <v>4237</v>
      </c>
      <c r="G575" s="383">
        <f>H575+I575</f>
        <v>0</v>
      </c>
      <c r="H575" s="383">
        <f>'[2]mshak kazm'!F61</f>
        <v>0</v>
      </c>
      <c r="I575" s="383"/>
    </row>
    <row r="576" spans="1:9" ht="20.25" customHeight="1">
      <c r="A576" s="373"/>
      <c r="B576" s="381"/>
      <c r="C576" s="382"/>
      <c r="D576" s="382"/>
      <c r="E576" s="374" t="s">
        <v>741</v>
      </c>
      <c r="F576" s="374">
        <v>4261</v>
      </c>
      <c r="G576" s="383">
        <f>H576+I576</f>
        <v>0</v>
      </c>
      <c r="H576" s="383">
        <f>'[2]mshak kazm'!F69</f>
        <v>0</v>
      </c>
      <c r="I576" s="383"/>
    </row>
    <row r="577" spans="1:9" ht="20.25" customHeight="1">
      <c r="A577" s="373"/>
      <c r="B577" s="381"/>
      <c r="C577" s="382"/>
      <c r="D577" s="382"/>
      <c r="E577" s="384" t="s">
        <v>711</v>
      </c>
      <c r="F577" s="374">
        <v>4269</v>
      </c>
      <c r="G577" s="383">
        <f>I577+H577</f>
        <v>0</v>
      </c>
      <c r="H577" s="383">
        <f>'[2]mshak kazm'!F76</f>
        <v>0</v>
      </c>
      <c r="I577" s="383"/>
    </row>
    <row r="578" spans="1:9" ht="27">
      <c r="A578" s="373"/>
      <c r="B578" s="381"/>
      <c r="C578" s="382"/>
      <c r="D578" s="382"/>
      <c r="E578" s="374" t="s">
        <v>560</v>
      </c>
      <c r="F578" s="374">
        <v>4819</v>
      </c>
      <c r="G578" s="383">
        <f>H578+I578</f>
        <v>500</v>
      </c>
      <c r="H578" s="383">
        <f>'[2]mshak kazm'!F133</f>
        <v>500</v>
      </c>
      <c r="I578" s="383"/>
    </row>
    <row r="579" spans="1:9" ht="15.75" hidden="1">
      <c r="A579" s="373"/>
      <c r="B579" s="381"/>
      <c r="C579" s="382"/>
      <c r="D579" s="382"/>
      <c r="E579" s="374" t="s">
        <v>708</v>
      </c>
      <c r="F579" s="374"/>
      <c r="G579" s="383"/>
      <c r="H579" s="383"/>
      <c r="I579" s="383"/>
    </row>
    <row r="580" spans="1:9" ht="15.75" hidden="1">
      <c r="A580" s="373">
        <v>2825</v>
      </c>
      <c r="B580" s="381" t="s">
        <v>331</v>
      </c>
      <c r="C580" s="382">
        <v>2</v>
      </c>
      <c r="D580" s="382">
        <v>5</v>
      </c>
      <c r="E580" s="374" t="s">
        <v>339</v>
      </c>
      <c r="F580" s="374"/>
      <c r="G580" s="383"/>
      <c r="H580" s="383"/>
      <c r="I580" s="383"/>
    </row>
    <row r="581" spans="1:9" ht="40.5" hidden="1">
      <c r="A581" s="373"/>
      <c r="B581" s="381"/>
      <c r="C581" s="382"/>
      <c r="D581" s="382"/>
      <c r="E581" s="374" t="s">
        <v>691</v>
      </c>
      <c r="F581" s="374"/>
      <c r="G581" s="383"/>
      <c r="H581" s="383"/>
      <c r="I581" s="383"/>
    </row>
    <row r="582" spans="1:9" ht="15.75" hidden="1">
      <c r="A582" s="373"/>
      <c r="B582" s="381"/>
      <c r="C582" s="382"/>
      <c r="D582" s="382"/>
      <c r="E582" s="374" t="s">
        <v>708</v>
      </c>
      <c r="F582" s="374"/>
      <c r="G582" s="383"/>
      <c r="H582" s="383"/>
      <c r="I582" s="383"/>
    </row>
    <row r="583" spans="1:9" ht="15.75" hidden="1">
      <c r="A583" s="373"/>
      <c r="B583" s="381"/>
      <c r="C583" s="382"/>
      <c r="D583" s="382"/>
      <c r="E583" s="374" t="s">
        <v>708</v>
      </c>
      <c r="F583" s="374"/>
      <c r="G583" s="383"/>
      <c r="H583" s="383"/>
      <c r="I583" s="383"/>
    </row>
    <row r="584" spans="1:9" ht="15.75" hidden="1">
      <c r="A584" s="373">
        <v>2826</v>
      </c>
      <c r="B584" s="381" t="s">
        <v>331</v>
      </c>
      <c r="C584" s="382">
        <v>2</v>
      </c>
      <c r="D584" s="382">
        <v>6</v>
      </c>
      <c r="E584" s="374" t="s">
        <v>340</v>
      </c>
      <c r="F584" s="374"/>
      <c r="G584" s="383"/>
      <c r="H584" s="383"/>
      <c r="I584" s="383"/>
    </row>
    <row r="585" spans="1:9" ht="40.5" hidden="1">
      <c r="A585" s="373"/>
      <c r="B585" s="381"/>
      <c r="C585" s="382"/>
      <c r="D585" s="382"/>
      <c r="E585" s="374" t="s">
        <v>691</v>
      </c>
      <c r="F585" s="374"/>
      <c r="G585" s="383"/>
      <c r="H585" s="383"/>
      <c r="I585" s="383"/>
    </row>
    <row r="586" spans="1:9" ht="15.75" hidden="1">
      <c r="A586" s="373"/>
      <c r="B586" s="381"/>
      <c r="C586" s="382"/>
      <c r="D586" s="382"/>
      <c r="E586" s="374" t="s">
        <v>708</v>
      </c>
      <c r="F586" s="374"/>
      <c r="G586" s="383"/>
      <c r="H586" s="383"/>
      <c r="I586" s="383"/>
    </row>
    <row r="587" spans="1:9" ht="15.75" hidden="1">
      <c r="A587" s="373"/>
      <c r="B587" s="381"/>
      <c r="C587" s="382"/>
      <c r="D587" s="382"/>
      <c r="E587" s="374" t="s">
        <v>708</v>
      </c>
      <c r="F587" s="374"/>
      <c r="G587" s="383"/>
      <c r="H587" s="383"/>
      <c r="I587" s="383"/>
    </row>
    <row r="588" spans="1:9" ht="33.75" hidden="1" customHeight="1">
      <c r="A588" s="373">
        <v>2827</v>
      </c>
      <c r="B588" s="381" t="s">
        <v>331</v>
      </c>
      <c r="C588" s="382">
        <v>2</v>
      </c>
      <c r="D588" s="382">
        <v>7</v>
      </c>
      <c r="E588" s="374" t="s">
        <v>341</v>
      </c>
      <c r="F588" s="374"/>
      <c r="G588" s="383"/>
      <c r="H588" s="383"/>
      <c r="I588" s="383"/>
    </row>
    <row r="589" spans="1:9" ht="40.5" hidden="1">
      <c r="A589" s="373"/>
      <c r="B589" s="381"/>
      <c r="C589" s="382"/>
      <c r="D589" s="382"/>
      <c r="E589" s="374" t="s">
        <v>691</v>
      </c>
      <c r="F589" s="374"/>
      <c r="G589" s="383"/>
      <c r="H589" s="383"/>
      <c r="I589" s="383"/>
    </row>
    <row r="590" spans="1:9" ht="15.75" hidden="1">
      <c r="A590" s="373"/>
      <c r="B590" s="381"/>
      <c r="C590" s="382"/>
      <c r="D590" s="382"/>
      <c r="E590" s="374" t="s">
        <v>708</v>
      </c>
      <c r="F590" s="374"/>
      <c r="G590" s="383"/>
      <c r="H590" s="383"/>
      <c r="I590" s="383"/>
    </row>
    <row r="591" spans="1:9" ht="15.75" hidden="1">
      <c r="A591" s="373"/>
      <c r="B591" s="381"/>
      <c r="C591" s="382"/>
      <c r="D591" s="382"/>
      <c r="E591" s="374" t="s">
        <v>708</v>
      </c>
      <c r="F591" s="374"/>
      <c r="G591" s="383"/>
      <c r="H591" s="383"/>
      <c r="I591" s="383"/>
    </row>
    <row r="592" spans="1:9" ht="26.25" customHeight="1">
      <c r="A592" s="373">
        <v>2830</v>
      </c>
      <c r="B592" s="367" t="s">
        <v>331</v>
      </c>
      <c r="C592" s="368">
        <v>3</v>
      </c>
      <c r="D592" s="368">
        <v>0</v>
      </c>
      <c r="E592" s="376" t="s">
        <v>342</v>
      </c>
      <c r="F592" s="376"/>
      <c r="G592" s="383">
        <f>H592+I592</f>
        <v>3530</v>
      </c>
      <c r="H592" s="383">
        <f>H594+H597+H601</f>
        <v>3530</v>
      </c>
      <c r="I592" s="383">
        <f>I594+I597+I601</f>
        <v>0</v>
      </c>
    </row>
    <row r="593" spans="1:9" s="380" customFormat="1" ht="15" customHeight="1">
      <c r="A593" s="373"/>
      <c r="B593" s="367"/>
      <c r="C593" s="368"/>
      <c r="D593" s="368"/>
      <c r="E593" s="374" t="s">
        <v>197</v>
      </c>
      <c r="F593" s="374"/>
      <c r="G593" s="378"/>
      <c r="H593" s="378"/>
      <c r="I593" s="378"/>
    </row>
    <row r="594" spans="1:9" ht="14.25" customHeight="1">
      <c r="A594" s="373">
        <v>2831</v>
      </c>
      <c r="B594" s="381" t="s">
        <v>331</v>
      </c>
      <c r="C594" s="382">
        <v>3</v>
      </c>
      <c r="D594" s="382">
        <v>1</v>
      </c>
      <c r="E594" s="374" t="s">
        <v>343</v>
      </c>
      <c r="F594" s="374">
        <v>4234</v>
      </c>
      <c r="G594" s="383">
        <f>H594+I594</f>
        <v>600</v>
      </c>
      <c r="H594" s="383">
        <f>H596</f>
        <v>600</v>
      </c>
      <c r="I594" s="383"/>
    </row>
    <row r="595" spans="1:9" ht="27" customHeight="1">
      <c r="A595" s="373"/>
      <c r="B595" s="381"/>
      <c r="C595" s="382"/>
      <c r="D595" s="382"/>
      <c r="E595" s="374" t="s">
        <v>691</v>
      </c>
      <c r="F595" s="374"/>
      <c r="G595" s="383"/>
      <c r="H595" s="383"/>
      <c r="I595" s="383"/>
    </row>
    <row r="596" spans="1:9" ht="13.5" customHeight="1">
      <c r="A596" s="373"/>
      <c r="B596" s="381"/>
      <c r="C596" s="382"/>
      <c r="D596" s="382"/>
      <c r="E596" s="384" t="s">
        <v>735</v>
      </c>
      <c r="F596" s="384"/>
      <c r="G596" s="383">
        <f>H596+I596</f>
        <v>600</v>
      </c>
      <c r="H596" s="383">
        <f>[2]herutahax!F58</f>
        <v>600</v>
      </c>
      <c r="I596" s="383"/>
    </row>
    <row r="597" spans="1:9" ht="13.5" hidden="1" customHeight="1">
      <c r="A597" s="373">
        <v>2832</v>
      </c>
      <c r="B597" s="381" t="s">
        <v>331</v>
      </c>
      <c r="C597" s="382">
        <v>3</v>
      </c>
      <c r="D597" s="382">
        <v>2</v>
      </c>
      <c r="E597" s="374" t="s">
        <v>344</v>
      </c>
      <c r="F597" s="374"/>
      <c r="G597" s="383"/>
      <c r="H597" s="383"/>
      <c r="I597" s="383"/>
    </row>
    <row r="598" spans="1:9" ht="13.5" hidden="1" customHeight="1">
      <c r="A598" s="373"/>
      <c r="B598" s="381"/>
      <c r="C598" s="382"/>
      <c r="D598" s="382"/>
      <c r="E598" s="374" t="s">
        <v>691</v>
      </c>
      <c r="F598" s="374"/>
      <c r="G598" s="383"/>
      <c r="H598" s="383"/>
      <c r="I598" s="383"/>
    </row>
    <row r="599" spans="1:9" ht="13.5" hidden="1" customHeight="1">
      <c r="A599" s="373"/>
      <c r="B599" s="381"/>
      <c r="C599" s="382"/>
      <c r="D599" s="382"/>
      <c r="E599" s="374" t="s">
        <v>708</v>
      </c>
      <c r="F599" s="374"/>
      <c r="G599" s="383"/>
      <c r="H599" s="383"/>
      <c r="I599" s="383"/>
    </row>
    <row r="600" spans="1:9" ht="13.5" hidden="1" customHeight="1">
      <c r="A600" s="373"/>
      <c r="B600" s="381"/>
      <c r="C600" s="382"/>
      <c r="D600" s="382"/>
      <c r="E600" s="374" t="s">
        <v>708</v>
      </c>
      <c r="F600" s="374"/>
      <c r="G600" s="383"/>
      <c r="H600" s="383"/>
      <c r="I600" s="383"/>
    </row>
    <row r="601" spans="1:9" ht="13.5" customHeight="1">
      <c r="A601" s="373">
        <v>2833</v>
      </c>
      <c r="B601" s="381" t="s">
        <v>331</v>
      </c>
      <c r="C601" s="382">
        <v>3</v>
      </c>
      <c r="D601" s="382">
        <v>3</v>
      </c>
      <c r="E601" s="374" t="s">
        <v>345</v>
      </c>
      <c r="F601" s="374"/>
      <c r="G601" s="383">
        <f>H601+I601</f>
        <v>2930</v>
      </c>
      <c r="H601" s="383">
        <f>H603+H604</f>
        <v>2930</v>
      </c>
      <c r="I601" s="383"/>
    </row>
    <row r="602" spans="1:9" ht="26.25" customHeight="1">
      <c r="A602" s="373"/>
      <c r="B602" s="381"/>
      <c r="C602" s="382"/>
      <c r="D602" s="382"/>
      <c r="E602" s="374" t="s">
        <v>691</v>
      </c>
      <c r="F602" s="374"/>
      <c r="G602" s="383"/>
      <c r="H602" s="383"/>
      <c r="I602" s="383"/>
    </row>
    <row r="603" spans="1:9" ht="13.5" customHeight="1">
      <c r="A603" s="373"/>
      <c r="B603" s="381"/>
      <c r="C603" s="382"/>
      <c r="D603" s="382"/>
      <c r="E603" s="374" t="s">
        <v>421</v>
      </c>
      <c r="F603" s="374">
        <v>4214</v>
      </c>
      <c r="G603" s="383">
        <f>H603+I603</f>
        <v>1980</v>
      </c>
      <c r="H603" s="383">
        <f>[2]texekat!F46</f>
        <v>1980</v>
      </c>
      <c r="I603" s="383"/>
    </row>
    <row r="604" spans="1:9" ht="15" customHeight="1">
      <c r="A604" s="373"/>
      <c r="B604" s="381"/>
      <c r="C604" s="382"/>
      <c r="D604" s="382"/>
      <c r="E604" s="374" t="s">
        <v>442</v>
      </c>
      <c r="F604" s="374">
        <v>4234</v>
      </c>
      <c r="G604" s="383">
        <f>H604+I604</f>
        <v>950</v>
      </c>
      <c r="H604" s="383">
        <f>[2]texekat!F58</f>
        <v>950</v>
      </c>
      <c r="I604" s="383"/>
    </row>
    <row r="605" spans="1:9" ht="14.25" customHeight="1">
      <c r="A605" s="373">
        <v>2840</v>
      </c>
      <c r="B605" s="367" t="s">
        <v>331</v>
      </c>
      <c r="C605" s="368">
        <v>4</v>
      </c>
      <c r="D605" s="368">
        <v>0</v>
      </c>
      <c r="E605" s="376" t="s">
        <v>346</v>
      </c>
      <c r="F605" s="376"/>
      <c r="G605" s="383">
        <f t="shared" ref="G605:G637" si="5">H605+I605</f>
        <v>4250</v>
      </c>
      <c r="H605" s="383">
        <f>H611+H617</f>
        <v>4250</v>
      </c>
      <c r="I605" s="383"/>
    </row>
    <row r="606" spans="1:9" s="380" customFormat="1" ht="13.5" customHeight="1">
      <c r="A606" s="373"/>
      <c r="B606" s="367"/>
      <c r="C606" s="368"/>
      <c r="D606" s="368"/>
      <c r="E606" s="374" t="s">
        <v>197</v>
      </c>
      <c r="F606" s="374"/>
      <c r="G606" s="383">
        <f t="shared" si="5"/>
        <v>0</v>
      </c>
      <c r="H606" s="378"/>
      <c r="I606" s="378"/>
    </row>
    <row r="607" spans="1:9" ht="22.5" hidden="1" customHeight="1">
      <c r="A607" s="373">
        <v>2841</v>
      </c>
      <c r="B607" s="381" t="s">
        <v>331</v>
      </c>
      <c r="C607" s="382">
        <v>4</v>
      </c>
      <c r="D607" s="382">
        <v>1</v>
      </c>
      <c r="E607" s="374" t="s">
        <v>347</v>
      </c>
      <c r="F607" s="374"/>
      <c r="G607" s="383">
        <f t="shared" si="5"/>
        <v>0</v>
      </c>
      <c r="H607" s="383"/>
      <c r="I607" s="383"/>
    </row>
    <row r="608" spans="1:9" ht="22.5" hidden="1" customHeight="1">
      <c r="A608" s="373"/>
      <c r="B608" s="381"/>
      <c r="C608" s="382"/>
      <c r="D608" s="382"/>
      <c r="E608" s="374" t="s">
        <v>691</v>
      </c>
      <c r="F608" s="374"/>
      <c r="G608" s="383">
        <f t="shared" si="5"/>
        <v>0</v>
      </c>
      <c r="H608" s="383"/>
      <c r="I608" s="383"/>
    </row>
    <row r="609" spans="1:9" ht="22.5" hidden="1" customHeight="1">
      <c r="A609" s="373"/>
      <c r="B609" s="381"/>
      <c r="C609" s="382"/>
      <c r="D609" s="382"/>
      <c r="E609" s="374" t="s">
        <v>708</v>
      </c>
      <c r="F609" s="374"/>
      <c r="G609" s="383">
        <f t="shared" si="5"/>
        <v>0</v>
      </c>
      <c r="H609" s="383"/>
      <c r="I609" s="383"/>
    </row>
    <row r="610" spans="1:9" ht="22.5" hidden="1" customHeight="1">
      <c r="A610" s="373"/>
      <c r="B610" s="381"/>
      <c r="C610" s="382"/>
      <c r="D610" s="382"/>
      <c r="E610" s="374" t="s">
        <v>708</v>
      </c>
      <c r="F610" s="374"/>
      <c r="G610" s="383">
        <f t="shared" si="5"/>
        <v>0</v>
      </c>
      <c r="H610" s="383"/>
      <c r="I610" s="383"/>
    </row>
    <row r="611" spans="1:9" ht="26.25" customHeight="1">
      <c r="A611" s="373">
        <v>2842</v>
      </c>
      <c r="B611" s="381" t="s">
        <v>331</v>
      </c>
      <c r="C611" s="382">
        <v>4</v>
      </c>
      <c r="D611" s="382">
        <v>2</v>
      </c>
      <c r="E611" s="374" t="s">
        <v>348</v>
      </c>
      <c r="F611" s="374"/>
      <c r="G611" s="383">
        <f t="shared" si="5"/>
        <v>3300</v>
      </c>
      <c r="H611" s="383">
        <f>H613+H614+H615</f>
        <v>3300</v>
      </c>
      <c r="I611" s="383"/>
    </row>
    <row r="612" spans="1:9" ht="30" customHeight="1">
      <c r="A612" s="373"/>
      <c r="B612" s="381"/>
      <c r="C612" s="382"/>
      <c r="D612" s="382"/>
      <c r="E612" s="374" t="s">
        <v>691</v>
      </c>
      <c r="F612" s="374"/>
      <c r="G612" s="383"/>
      <c r="H612" s="383"/>
      <c r="I612" s="383"/>
    </row>
    <row r="613" spans="1:9" ht="30" customHeight="1">
      <c r="A613" s="373"/>
      <c r="B613" s="381"/>
      <c r="C613" s="382"/>
      <c r="D613" s="382"/>
      <c r="E613" s="384" t="s">
        <v>472</v>
      </c>
      <c r="F613" s="374">
        <v>4267</v>
      </c>
      <c r="G613" s="383">
        <f>H613</f>
        <v>0</v>
      </c>
      <c r="H613" s="383">
        <f>'[2]qax. kusakc.'!F75</f>
        <v>0</v>
      </c>
      <c r="I613" s="383"/>
    </row>
    <row r="614" spans="1:9" ht="30" customHeight="1">
      <c r="A614" s="373"/>
      <c r="B614" s="381"/>
      <c r="C614" s="382"/>
      <c r="D614" s="382"/>
      <c r="E614" s="384" t="s">
        <v>711</v>
      </c>
      <c r="F614" s="374">
        <v>4269</v>
      </c>
      <c r="G614" s="383">
        <f>H614</f>
        <v>0</v>
      </c>
      <c r="H614" s="383">
        <f>'[2]qax. kusakc.'!F76</f>
        <v>0</v>
      </c>
      <c r="I614" s="383"/>
    </row>
    <row r="615" spans="1:9" ht="30" customHeight="1">
      <c r="A615" s="373"/>
      <c r="B615" s="381"/>
      <c r="C615" s="382"/>
      <c r="D615" s="382"/>
      <c r="E615" s="374" t="s">
        <v>742</v>
      </c>
      <c r="F615" s="374">
        <v>4819</v>
      </c>
      <c r="G615" s="383">
        <f t="shared" si="5"/>
        <v>3300</v>
      </c>
      <c r="H615" s="383">
        <f>'[2]qax. kusakc.'!F133</f>
        <v>3300</v>
      </c>
      <c r="I615" s="383"/>
    </row>
    <row r="616" spans="1:9" ht="30" hidden="1" customHeight="1">
      <c r="A616" s="373"/>
      <c r="B616" s="381"/>
      <c r="C616" s="382"/>
      <c r="D616" s="382"/>
      <c r="E616" s="374" t="s">
        <v>708</v>
      </c>
      <c r="F616" s="374"/>
      <c r="G616" s="383">
        <f t="shared" si="5"/>
        <v>0</v>
      </c>
      <c r="H616" s="383"/>
      <c r="I616" s="383"/>
    </row>
    <row r="617" spans="1:9" ht="30" customHeight="1">
      <c r="A617" s="373">
        <v>2843</v>
      </c>
      <c r="B617" s="381" t="s">
        <v>331</v>
      </c>
      <c r="C617" s="382">
        <v>4</v>
      </c>
      <c r="D617" s="382">
        <v>3</v>
      </c>
      <c r="E617" s="374" t="s">
        <v>346</v>
      </c>
      <c r="F617" s="374"/>
      <c r="G617" s="383">
        <f t="shared" si="5"/>
        <v>950</v>
      </c>
      <c r="H617" s="383">
        <f>H619</f>
        <v>950</v>
      </c>
      <c r="I617" s="383"/>
    </row>
    <row r="618" spans="1:9" ht="24" customHeight="1">
      <c r="A618" s="373"/>
      <c r="B618" s="381"/>
      <c r="C618" s="382"/>
      <c r="D618" s="382"/>
      <c r="E618" s="389" t="s">
        <v>691</v>
      </c>
      <c r="F618" s="374"/>
      <c r="G618" s="383">
        <f t="shared" si="5"/>
        <v>0</v>
      </c>
      <c r="H618" s="383"/>
      <c r="I618" s="383"/>
    </row>
    <row r="619" spans="1:9" ht="30" customHeight="1">
      <c r="A619" s="373"/>
      <c r="B619" s="381"/>
      <c r="C619" s="382"/>
      <c r="D619" s="382"/>
      <c r="E619" s="374" t="s">
        <v>742</v>
      </c>
      <c r="F619" s="374"/>
      <c r="G619" s="383">
        <f t="shared" si="5"/>
        <v>950</v>
      </c>
      <c r="H619" s="383">
        <f>[2]kronakan!F133</f>
        <v>950</v>
      </c>
      <c r="I619" s="383"/>
    </row>
    <row r="620" spans="1:9" ht="30" hidden="1" customHeight="1">
      <c r="A620" s="373"/>
      <c r="B620" s="381"/>
      <c r="C620" s="382"/>
      <c r="D620" s="382"/>
      <c r="E620" s="374" t="s">
        <v>708</v>
      </c>
      <c r="F620" s="374"/>
      <c r="G620" s="375">
        <f t="shared" si="5"/>
        <v>0</v>
      </c>
      <c r="H620" s="375"/>
      <c r="I620" s="375"/>
    </row>
    <row r="621" spans="1:9" ht="30" hidden="1" customHeight="1">
      <c r="A621" s="373">
        <v>2850</v>
      </c>
      <c r="B621" s="367" t="s">
        <v>331</v>
      </c>
      <c r="C621" s="368">
        <v>5</v>
      </c>
      <c r="D621" s="368">
        <v>0</v>
      </c>
      <c r="E621" s="395" t="s">
        <v>349</v>
      </c>
      <c r="F621" s="395"/>
      <c r="G621" s="375">
        <f t="shared" si="5"/>
        <v>0</v>
      </c>
      <c r="H621" s="375"/>
      <c r="I621" s="375"/>
    </row>
    <row r="622" spans="1:9" s="380" customFormat="1" ht="30" hidden="1" customHeight="1">
      <c r="A622" s="373"/>
      <c r="B622" s="367"/>
      <c r="C622" s="368"/>
      <c r="D622" s="368"/>
      <c r="E622" s="374" t="s">
        <v>197</v>
      </c>
      <c r="F622" s="374"/>
      <c r="G622" s="375">
        <f t="shared" si="5"/>
        <v>0</v>
      </c>
      <c r="H622" s="377"/>
      <c r="I622" s="377"/>
    </row>
    <row r="623" spans="1:9" ht="30" hidden="1" customHeight="1">
      <c r="A623" s="373">
        <v>2851</v>
      </c>
      <c r="B623" s="367" t="s">
        <v>331</v>
      </c>
      <c r="C623" s="368">
        <v>5</v>
      </c>
      <c r="D623" s="368">
        <v>1</v>
      </c>
      <c r="E623" s="396" t="s">
        <v>349</v>
      </c>
      <c r="F623" s="396"/>
      <c r="G623" s="375">
        <f t="shared" si="5"/>
        <v>0</v>
      </c>
      <c r="H623" s="375"/>
      <c r="I623" s="375"/>
    </row>
    <row r="624" spans="1:9" ht="30" hidden="1" customHeight="1">
      <c r="A624" s="373"/>
      <c r="B624" s="381"/>
      <c r="C624" s="382"/>
      <c r="D624" s="382"/>
      <c r="E624" s="374" t="s">
        <v>691</v>
      </c>
      <c r="F624" s="374"/>
      <c r="G624" s="375">
        <f t="shared" si="5"/>
        <v>0</v>
      </c>
      <c r="H624" s="375"/>
      <c r="I624" s="375"/>
    </row>
    <row r="625" spans="1:9" ht="30" hidden="1" customHeight="1">
      <c r="A625" s="373"/>
      <c r="B625" s="381"/>
      <c r="C625" s="382"/>
      <c r="D625" s="382"/>
      <c r="E625" s="374" t="s">
        <v>708</v>
      </c>
      <c r="F625" s="374"/>
      <c r="G625" s="375">
        <f t="shared" si="5"/>
        <v>0</v>
      </c>
      <c r="H625" s="375"/>
      <c r="I625" s="375"/>
    </row>
    <row r="626" spans="1:9" ht="30" hidden="1" customHeight="1">
      <c r="A626" s="373"/>
      <c r="B626" s="381"/>
      <c r="C626" s="382"/>
      <c r="D626" s="382"/>
      <c r="E626" s="374" t="s">
        <v>708</v>
      </c>
      <c r="F626" s="374"/>
      <c r="G626" s="375">
        <f t="shared" si="5"/>
        <v>0</v>
      </c>
      <c r="H626" s="375"/>
      <c r="I626" s="375"/>
    </row>
    <row r="627" spans="1:9" ht="30" hidden="1" customHeight="1">
      <c r="A627" s="373">
        <v>2860</v>
      </c>
      <c r="B627" s="367" t="s">
        <v>331</v>
      </c>
      <c r="C627" s="368">
        <v>6</v>
      </c>
      <c r="D627" s="368">
        <v>0</v>
      </c>
      <c r="E627" s="395" t="s">
        <v>350</v>
      </c>
      <c r="F627" s="395"/>
      <c r="G627" s="375">
        <f t="shared" si="5"/>
        <v>0</v>
      </c>
      <c r="H627" s="375"/>
      <c r="I627" s="375"/>
    </row>
    <row r="628" spans="1:9" s="380" customFormat="1" ht="30" hidden="1" customHeight="1">
      <c r="A628" s="373"/>
      <c r="B628" s="367"/>
      <c r="C628" s="368"/>
      <c r="D628" s="368"/>
      <c r="E628" s="374" t="s">
        <v>197</v>
      </c>
      <c r="F628" s="374"/>
      <c r="G628" s="375">
        <f t="shared" si="5"/>
        <v>0</v>
      </c>
      <c r="H628" s="377"/>
      <c r="I628" s="377"/>
    </row>
    <row r="629" spans="1:9" ht="30" hidden="1" customHeight="1">
      <c r="A629" s="373">
        <v>2861</v>
      </c>
      <c r="B629" s="381" t="s">
        <v>331</v>
      </c>
      <c r="C629" s="382">
        <v>6</v>
      </c>
      <c r="D629" s="382">
        <v>1</v>
      </c>
      <c r="E629" s="396" t="s">
        <v>350</v>
      </c>
      <c r="F629" s="396"/>
      <c r="G629" s="375">
        <f t="shared" si="5"/>
        <v>0</v>
      </c>
      <c r="H629" s="375"/>
      <c r="I629" s="375"/>
    </row>
    <row r="630" spans="1:9" ht="30" hidden="1" customHeight="1">
      <c r="A630" s="373"/>
      <c r="B630" s="381"/>
      <c r="C630" s="382"/>
      <c r="D630" s="382"/>
      <c r="E630" s="374" t="s">
        <v>691</v>
      </c>
      <c r="F630" s="374"/>
      <c r="G630" s="375">
        <f t="shared" si="5"/>
        <v>0</v>
      </c>
      <c r="H630" s="375"/>
      <c r="I630" s="375"/>
    </row>
    <row r="631" spans="1:9" ht="30" hidden="1" customHeight="1">
      <c r="A631" s="373"/>
      <c r="B631" s="381"/>
      <c r="C631" s="382"/>
      <c r="D631" s="382"/>
      <c r="E631" s="374" t="s">
        <v>708</v>
      </c>
      <c r="F631" s="374"/>
      <c r="G631" s="375">
        <f t="shared" si="5"/>
        <v>0</v>
      </c>
      <c r="H631" s="375"/>
      <c r="I631" s="375"/>
    </row>
    <row r="632" spans="1:9" ht="30" hidden="1" customHeight="1">
      <c r="A632" s="373"/>
      <c r="B632" s="381"/>
      <c r="C632" s="382"/>
      <c r="D632" s="382"/>
      <c r="E632" s="374" t="s">
        <v>708</v>
      </c>
      <c r="F632" s="374"/>
      <c r="G632" s="375">
        <f t="shared" si="5"/>
        <v>0</v>
      </c>
      <c r="H632" s="375"/>
      <c r="I632" s="375"/>
    </row>
    <row r="633" spans="1:9" s="371" customFormat="1" ht="30" customHeight="1">
      <c r="A633" s="366">
        <v>2900</v>
      </c>
      <c r="B633" s="367" t="s">
        <v>351</v>
      </c>
      <c r="C633" s="368">
        <v>0</v>
      </c>
      <c r="D633" s="368">
        <v>0</v>
      </c>
      <c r="E633" s="369" t="s">
        <v>743</v>
      </c>
      <c r="F633" s="369"/>
      <c r="G633" s="375">
        <f>H633+I633</f>
        <v>343878.85599999997</v>
      </c>
      <c r="H633" s="397">
        <f>H635+H650+H660+H670+H687+H705+H711+H717+H682</f>
        <v>313359.39999999997</v>
      </c>
      <c r="I633" s="398">
        <f>I635+I650+I660+I670+I687+I705+I711+I717</f>
        <v>30519.455999999998</v>
      </c>
    </row>
    <row r="634" spans="1:9" ht="11.25" customHeight="1">
      <c r="A634" s="373"/>
      <c r="B634" s="367"/>
      <c r="C634" s="368"/>
      <c r="D634" s="368"/>
      <c r="E634" s="374" t="s">
        <v>7</v>
      </c>
      <c r="F634" s="374"/>
      <c r="G634" s="375"/>
      <c r="H634" s="375"/>
      <c r="I634" s="383"/>
    </row>
    <row r="635" spans="1:9" ht="15" customHeight="1">
      <c r="A635" s="373">
        <v>2910</v>
      </c>
      <c r="B635" s="367" t="s">
        <v>351</v>
      </c>
      <c r="C635" s="368">
        <v>1</v>
      </c>
      <c r="D635" s="368">
        <v>0</v>
      </c>
      <c r="E635" s="376" t="s">
        <v>353</v>
      </c>
      <c r="F635" s="376"/>
      <c r="G635" s="375">
        <f t="shared" si="5"/>
        <v>232482.45599999998</v>
      </c>
      <c r="H635" s="375">
        <f>H637+H646</f>
        <v>201962.99999999997</v>
      </c>
      <c r="I635" s="375">
        <f>I637+I646</f>
        <v>30519.455999999998</v>
      </c>
    </row>
    <row r="636" spans="1:9" s="380" customFormat="1" ht="13.5" customHeight="1">
      <c r="A636" s="373"/>
      <c r="B636" s="367"/>
      <c r="C636" s="368"/>
      <c r="D636" s="368"/>
      <c r="E636" s="374" t="s">
        <v>197</v>
      </c>
      <c r="F636" s="374"/>
      <c r="G636" s="377"/>
      <c r="H636" s="377"/>
      <c r="I636" s="378"/>
    </row>
    <row r="637" spans="1:9" ht="15" customHeight="1">
      <c r="A637" s="373">
        <v>2911</v>
      </c>
      <c r="B637" s="381" t="s">
        <v>351</v>
      </c>
      <c r="C637" s="382">
        <v>1</v>
      </c>
      <c r="D637" s="382">
        <v>1</v>
      </c>
      <c r="E637" s="374" t="s">
        <v>354</v>
      </c>
      <c r="F637" s="374"/>
      <c r="G637" s="375">
        <f t="shared" si="5"/>
        <v>232482.45599999998</v>
      </c>
      <c r="H637" s="375">
        <f>SUM(H640:H681)</f>
        <v>201962.99999999997</v>
      </c>
      <c r="I637" s="383">
        <f>SUM(I638:I681)+I686</f>
        <v>30519.455999999998</v>
      </c>
    </row>
    <row r="638" spans="1:9" s="404" customFormat="1" ht="21.75" customHeight="1">
      <c r="A638" s="399"/>
      <c r="B638" s="400"/>
      <c r="C638" s="401"/>
      <c r="D638" s="401"/>
      <c r="E638" s="402" t="s">
        <v>691</v>
      </c>
      <c r="F638" s="402"/>
      <c r="G638" s="403"/>
      <c r="H638" s="403"/>
      <c r="I638" s="403"/>
    </row>
    <row r="639" spans="1:9" ht="27" hidden="1" customHeight="1">
      <c r="A639" s="373"/>
      <c r="B639" s="381"/>
      <c r="C639" s="382"/>
      <c r="D639" s="382"/>
      <c r="E639" s="405" t="s">
        <v>744</v>
      </c>
      <c r="F639" s="374">
        <v>4241</v>
      </c>
      <c r="G639" s="375">
        <f>H639+I639</f>
        <v>0</v>
      </c>
      <c r="H639" s="375">
        <f>'[2]yndameny mankap.'!F64</f>
        <v>0</v>
      </c>
      <c r="I639" s="375"/>
    </row>
    <row r="640" spans="1:9" ht="27" customHeight="1">
      <c r="A640" s="373"/>
      <c r="B640" s="381"/>
      <c r="C640" s="382"/>
      <c r="D640" s="382"/>
      <c r="E640" s="405" t="s">
        <v>455</v>
      </c>
      <c r="F640" s="374">
        <v>4251</v>
      </c>
      <c r="G640" s="375">
        <f>H640+I640</f>
        <v>0</v>
      </c>
      <c r="H640" s="375">
        <f>'[2]yndameny mankap.'!F66</f>
        <v>0</v>
      </c>
      <c r="I640" s="375"/>
    </row>
    <row r="641" spans="1:9" ht="28.5" customHeight="1">
      <c r="A641" s="373"/>
      <c r="B641" s="381"/>
      <c r="C641" s="382"/>
      <c r="D641" s="382"/>
      <c r="E641" s="374" t="s">
        <v>712</v>
      </c>
      <c r="F641" s="374">
        <v>4637</v>
      </c>
      <c r="G641" s="375">
        <f>H641+I641</f>
        <v>199912.99999999997</v>
      </c>
      <c r="H641" s="375">
        <f>'[2]yndameny mankap.'!F104</f>
        <v>199912.99999999997</v>
      </c>
      <c r="I641" s="375"/>
    </row>
    <row r="642" spans="1:9" ht="28.5" customHeight="1">
      <c r="A642" s="373"/>
      <c r="B642" s="381"/>
      <c r="C642" s="382"/>
      <c r="D642" s="382"/>
      <c r="E642" s="238" t="s">
        <v>530</v>
      </c>
      <c r="F642" s="374">
        <v>4655</v>
      </c>
      <c r="G642" s="375">
        <f>H642</f>
        <v>2050</v>
      </c>
      <c r="H642" s="375">
        <f>'[2]yndameny mankap.'!F111</f>
        <v>2050</v>
      </c>
      <c r="I642" s="375"/>
    </row>
    <row r="643" spans="1:9" ht="28.5" customHeight="1">
      <c r="A643" s="373"/>
      <c r="B643" s="381"/>
      <c r="C643" s="382"/>
      <c r="D643" s="382"/>
      <c r="E643" s="221" t="s">
        <v>745</v>
      </c>
      <c r="F643" s="374">
        <v>4657</v>
      </c>
      <c r="G643" s="375">
        <f>H643+I643</f>
        <v>0</v>
      </c>
      <c r="H643" s="375">
        <f>'[2]yndameny mankap.'!F113</f>
        <v>0</v>
      </c>
      <c r="I643" s="375"/>
    </row>
    <row r="644" spans="1:9" ht="27">
      <c r="A644" s="373"/>
      <c r="B644" s="381"/>
      <c r="C644" s="382"/>
      <c r="D644" s="382"/>
      <c r="E644" s="374" t="s">
        <v>707</v>
      </c>
      <c r="F644" s="374">
        <v>5113</v>
      </c>
      <c r="G644" s="375">
        <f>H644+I644</f>
        <v>30519.455999999998</v>
      </c>
      <c r="H644" s="375"/>
      <c r="I644" s="375">
        <f>'[2]yndameny mankap.'!F154</f>
        <v>30519.455999999998</v>
      </c>
    </row>
    <row r="645" spans="1:9" ht="15.75">
      <c r="A645" s="373"/>
      <c r="B645" s="381"/>
      <c r="C645" s="382"/>
      <c r="D645" s="382"/>
      <c r="E645" s="374" t="s">
        <v>709</v>
      </c>
      <c r="F645" s="374">
        <v>5134</v>
      </c>
      <c r="G645" s="375">
        <f>H645+I645</f>
        <v>0</v>
      </c>
      <c r="H645" s="375"/>
      <c r="I645" s="375">
        <f>'[2]yndameny mankap.'!F161</f>
        <v>0</v>
      </c>
    </row>
    <row r="646" spans="1:9" ht="15.75" hidden="1">
      <c r="A646" s="373">
        <v>2912</v>
      </c>
      <c r="B646" s="381" t="s">
        <v>351</v>
      </c>
      <c r="C646" s="382">
        <v>1</v>
      </c>
      <c r="D646" s="382">
        <v>2</v>
      </c>
      <c r="E646" s="374" t="s">
        <v>355</v>
      </c>
      <c r="F646" s="374"/>
      <c r="G646" s="375"/>
      <c r="H646" s="375"/>
      <c r="I646" s="375"/>
    </row>
    <row r="647" spans="1:9" ht="40.5" hidden="1">
      <c r="A647" s="373"/>
      <c r="B647" s="381"/>
      <c r="C647" s="382"/>
      <c r="D647" s="382"/>
      <c r="E647" s="374" t="s">
        <v>691</v>
      </c>
      <c r="F647" s="374"/>
      <c r="G647" s="375"/>
      <c r="H647" s="375"/>
      <c r="I647" s="375"/>
    </row>
    <row r="648" spans="1:9" ht="15.75" hidden="1">
      <c r="A648" s="373"/>
      <c r="B648" s="381"/>
      <c r="C648" s="382"/>
      <c r="D648" s="382"/>
      <c r="E648" s="374" t="s">
        <v>708</v>
      </c>
      <c r="F648" s="374"/>
      <c r="G648" s="375"/>
      <c r="H648" s="375"/>
      <c r="I648" s="375"/>
    </row>
    <row r="649" spans="1:9" ht="15.75" hidden="1">
      <c r="A649" s="373"/>
      <c r="B649" s="381"/>
      <c r="C649" s="382"/>
      <c r="D649" s="382"/>
      <c r="E649" s="374" t="s">
        <v>708</v>
      </c>
      <c r="F649" s="374"/>
      <c r="G649" s="375"/>
      <c r="H649" s="375"/>
      <c r="I649" s="375"/>
    </row>
    <row r="650" spans="1:9" ht="15.75">
      <c r="A650" s="373">
        <v>2920</v>
      </c>
      <c r="B650" s="367" t="s">
        <v>351</v>
      </c>
      <c r="C650" s="368">
        <v>2</v>
      </c>
      <c r="D650" s="368">
        <v>0</v>
      </c>
      <c r="E650" s="376" t="s">
        <v>356</v>
      </c>
      <c r="F650" s="376"/>
      <c r="G650" s="375"/>
      <c r="H650" s="375"/>
      <c r="I650" s="375"/>
    </row>
    <row r="651" spans="1:9" s="380" customFormat="1" ht="10.5" customHeight="1">
      <c r="A651" s="373"/>
      <c r="B651" s="367"/>
      <c r="C651" s="368"/>
      <c r="D651" s="368"/>
      <c r="E651" s="374" t="s">
        <v>197</v>
      </c>
      <c r="F651" s="374"/>
      <c r="G651" s="377"/>
      <c r="H651" s="377"/>
      <c r="I651" s="377"/>
    </row>
    <row r="652" spans="1:9" ht="15.75">
      <c r="A652" s="373">
        <v>2921</v>
      </c>
      <c r="B652" s="381" t="s">
        <v>351</v>
      </c>
      <c r="C652" s="382">
        <v>2</v>
      </c>
      <c r="D652" s="382">
        <v>1</v>
      </c>
      <c r="E652" s="374" t="s">
        <v>357</v>
      </c>
      <c r="F652" s="374"/>
      <c r="G652" s="375"/>
      <c r="H652" s="375"/>
      <c r="I652" s="375"/>
    </row>
    <row r="653" spans="1:9" ht="40.5">
      <c r="A653" s="373"/>
      <c r="B653" s="381"/>
      <c r="C653" s="382"/>
      <c r="D653" s="382"/>
      <c r="E653" s="374" t="s">
        <v>691</v>
      </c>
      <c r="F653" s="374"/>
      <c r="G653" s="375"/>
      <c r="H653" s="375"/>
      <c r="I653" s="375"/>
    </row>
    <row r="654" spans="1:9" ht="15.75" hidden="1">
      <c r="A654" s="373"/>
      <c r="B654" s="381"/>
      <c r="C654" s="382"/>
      <c r="D654" s="382"/>
      <c r="E654" s="374" t="s">
        <v>708</v>
      </c>
      <c r="F654" s="374"/>
      <c r="G654" s="375"/>
      <c r="H654" s="375"/>
      <c r="I654" s="375"/>
    </row>
    <row r="655" spans="1:9" ht="27">
      <c r="A655" s="373"/>
      <c r="B655" s="381"/>
      <c r="C655" s="382"/>
      <c r="D655" s="382"/>
      <c r="E655" s="374" t="s">
        <v>742</v>
      </c>
      <c r="F655" s="374">
        <v>4819</v>
      </c>
      <c r="G655" s="375"/>
      <c r="H655" s="375">
        <f>'[2]himn,krt'!F32</f>
        <v>0</v>
      </c>
      <c r="I655" s="375"/>
    </row>
    <row r="656" spans="1:9" ht="15.75" hidden="1">
      <c r="A656" s="373">
        <v>2922</v>
      </c>
      <c r="B656" s="381" t="s">
        <v>351</v>
      </c>
      <c r="C656" s="382">
        <v>2</v>
      </c>
      <c r="D656" s="382">
        <v>2</v>
      </c>
      <c r="E656" s="374" t="s">
        <v>358</v>
      </c>
      <c r="F656" s="374"/>
      <c r="G656" s="375"/>
      <c r="H656" s="375"/>
      <c r="I656" s="375"/>
    </row>
    <row r="657" spans="1:9" ht="40.5" hidden="1">
      <c r="A657" s="373"/>
      <c r="B657" s="381"/>
      <c r="C657" s="382"/>
      <c r="D657" s="382"/>
      <c r="E657" s="374" t="s">
        <v>691</v>
      </c>
      <c r="F657" s="374"/>
      <c r="G657" s="375"/>
      <c r="H657" s="375"/>
      <c r="I657" s="375"/>
    </row>
    <row r="658" spans="1:9" ht="15.75" hidden="1">
      <c r="A658" s="373"/>
      <c r="B658" s="381"/>
      <c r="C658" s="382"/>
      <c r="D658" s="382"/>
      <c r="E658" s="374" t="s">
        <v>708</v>
      </c>
      <c r="F658" s="374"/>
      <c r="G658" s="375"/>
      <c r="H658" s="375"/>
      <c r="I658" s="375"/>
    </row>
    <row r="659" spans="1:9" ht="15.75" hidden="1">
      <c r="A659" s="373"/>
      <c r="B659" s="381"/>
      <c r="C659" s="382"/>
      <c r="D659" s="382"/>
      <c r="E659" s="374" t="s">
        <v>708</v>
      </c>
      <c r="F659" s="374"/>
      <c r="G659" s="375"/>
      <c r="H659" s="375"/>
      <c r="I659" s="375"/>
    </row>
    <row r="660" spans="1:9" ht="40.5" hidden="1">
      <c r="A660" s="373">
        <v>2930</v>
      </c>
      <c r="B660" s="367" t="s">
        <v>351</v>
      </c>
      <c r="C660" s="368">
        <v>3</v>
      </c>
      <c r="D660" s="368">
        <v>0</v>
      </c>
      <c r="E660" s="376" t="s">
        <v>359</v>
      </c>
      <c r="F660" s="376"/>
      <c r="G660" s="375"/>
      <c r="H660" s="375"/>
      <c r="I660" s="375"/>
    </row>
    <row r="661" spans="1:9" s="380" customFormat="1" ht="0.75" hidden="1" customHeight="1">
      <c r="A661" s="373"/>
      <c r="B661" s="367"/>
      <c r="C661" s="368"/>
      <c r="D661" s="368"/>
      <c r="E661" s="374" t="s">
        <v>197</v>
      </c>
      <c r="F661" s="374"/>
      <c r="G661" s="377"/>
      <c r="H661" s="377"/>
      <c r="I661" s="377"/>
    </row>
    <row r="662" spans="1:9" ht="27" hidden="1">
      <c r="A662" s="373">
        <v>2931</v>
      </c>
      <c r="B662" s="381" t="s">
        <v>351</v>
      </c>
      <c r="C662" s="382">
        <v>3</v>
      </c>
      <c r="D662" s="382">
        <v>1</v>
      </c>
      <c r="E662" s="374" t="s">
        <v>360</v>
      </c>
      <c r="F662" s="374"/>
      <c r="G662" s="375"/>
      <c r="H662" s="375"/>
      <c r="I662" s="375"/>
    </row>
    <row r="663" spans="1:9" ht="40.5" hidden="1">
      <c r="A663" s="373"/>
      <c r="B663" s="381"/>
      <c r="C663" s="382"/>
      <c r="D663" s="382"/>
      <c r="E663" s="374" t="s">
        <v>691</v>
      </c>
      <c r="F663" s="374"/>
      <c r="G663" s="375"/>
      <c r="H663" s="375"/>
      <c r="I663" s="375"/>
    </row>
    <row r="664" spans="1:9" ht="15.75" hidden="1">
      <c r="A664" s="373"/>
      <c r="B664" s="381"/>
      <c r="C664" s="382"/>
      <c r="D664" s="382"/>
      <c r="E664" s="374" t="s">
        <v>708</v>
      </c>
      <c r="F664" s="374"/>
      <c r="G664" s="375"/>
      <c r="H664" s="375"/>
      <c r="I664" s="375"/>
    </row>
    <row r="665" spans="1:9" ht="15.75" hidden="1">
      <c r="A665" s="373"/>
      <c r="B665" s="381"/>
      <c r="C665" s="382"/>
      <c r="D665" s="382"/>
      <c r="E665" s="374" t="s">
        <v>708</v>
      </c>
      <c r="F665" s="374"/>
      <c r="G665" s="375"/>
      <c r="H665" s="375"/>
      <c r="I665" s="375"/>
    </row>
    <row r="666" spans="1:9" ht="15.75" hidden="1">
      <c r="A666" s="373">
        <v>2932</v>
      </c>
      <c r="B666" s="381" t="s">
        <v>351</v>
      </c>
      <c r="C666" s="382">
        <v>3</v>
      </c>
      <c r="D666" s="382">
        <v>2</v>
      </c>
      <c r="E666" s="374" t="s">
        <v>361</v>
      </c>
      <c r="F666" s="374"/>
      <c r="G666" s="375"/>
      <c r="H666" s="375"/>
      <c r="I666" s="375"/>
    </row>
    <row r="667" spans="1:9" ht="40.5" hidden="1">
      <c r="A667" s="373"/>
      <c r="B667" s="381"/>
      <c r="C667" s="382"/>
      <c r="D667" s="382"/>
      <c r="E667" s="374" t="s">
        <v>691</v>
      </c>
      <c r="F667" s="374"/>
      <c r="G667" s="375"/>
      <c r="H667" s="375"/>
      <c r="I667" s="375"/>
    </row>
    <row r="668" spans="1:9" ht="15.75" hidden="1">
      <c r="A668" s="373"/>
      <c r="B668" s="381"/>
      <c r="C668" s="382"/>
      <c r="D668" s="382"/>
      <c r="E668" s="374" t="s">
        <v>708</v>
      </c>
      <c r="F668" s="374"/>
      <c r="G668" s="375"/>
      <c r="H668" s="375"/>
      <c r="I668" s="375"/>
    </row>
    <row r="669" spans="1:9" ht="15.75" hidden="1">
      <c r="A669" s="373"/>
      <c r="B669" s="381"/>
      <c r="C669" s="382"/>
      <c r="D669" s="382"/>
      <c r="E669" s="374" t="s">
        <v>708</v>
      </c>
      <c r="F669" s="374"/>
      <c r="G669" s="375"/>
      <c r="H669" s="375"/>
      <c r="I669" s="375"/>
    </row>
    <row r="670" spans="1:9" ht="15.75" hidden="1">
      <c r="A670" s="373">
        <v>2940</v>
      </c>
      <c r="B670" s="367" t="s">
        <v>351</v>
      </c>
      <c r="C670" s="368">
        <v>4</v>
      </c>
      <c r="D670" s="368">
        <v>0</v>
      </c>
      <c r="E670" s="376" t="s">
        <v>362</v>
      </c>
      <c r="F670" s="376"/>
      <c r="G670" s="375"/>
      <c r="H670" s="375"/>
      <c r="I670" s="375"/>
    </row>
    <row r="671" spans="1:9" s="380" customFormat="1" ht="0.75" hidden="1" customHeight="1">
      <c r="A671" s="373"/>
      <c r="B671" s="367"/>
      <c r="C671" s="368"/>
      <c r="D671" s="368"/>
      <c r="E671" s="374" t="s">
        <v>197</v>
      </c>
      <c r="F671" s="374"/>
      <c r="G671" s="377"/>
      <c r="H671" s="377"/>
      <c r="I671" s="377"/>
    </row>
    <row r="672" spans="1:9" ht="15.75" hidden="1">
      <c r="A672" s="373">
        <v>2941</v>
      </c>
      <c r="B672" s="381" t="s">
        <v>351</v>
      </c>
      <c r="C672" s="382">
        <v>4</v>
      </c>
      <c r="D672" s="382">
        <v>1</v>
      </c>
      <c r="E672" s="374" t="s">
        <v>363</v>
      </c>
      <c r="F672" s="374"/>
      <c r="G672" s="375"/>
      <c r="H672" s="375"/>
      <c r="I672" s="375"/>
    </row>
    <row r="673" spans="1:9" ht="40.5" hidden="1">
      <c r="A673" s="373"/>
      <c r="B673" s="381"/>
      <c r="C673" s="382"/>
      <c r="D673" s="382"/>
      <c r="E673" s="374" t="s">
        <v>691</v>
      </c>
      <c r="F673" s="374"/>
      <c r="G673" s="375"/>
      <c r="H673" s="375"/>
      <c r="I673" s="375"/>
    </row>
    <row r="674" spans="1:9" ht="15.75" hidden="1">
      <c r="A674" s="373"/>
      <c r="B674" s="381"/>
      <c r="C674" s="382"/>
      <c r="D674" s="382"/>
      <c r="E674" s="374" t="s">
        <v>708</v>
      </c>
      <c r="F674" s="374"/>
      <c r="G674" s="375"/>
      <c r="H674" s="375"/>
      <c r="I674" s="375"/>
    </row>
    <row r="675" spans="1:9" ht="15.75" hidden="1">
      <c r="A675" s="373"/>
      <c r="B675" s="381"/>
      <c r="C675" s="382"/>
      <c r="D675" s="382"/>
      <c r="E675" s="374" t="s">
        <v>708</v>
      </c>
      <c r="F675" s="374"/>
      <c r="G675" s="375"/>
      <c r="H675" s="375"/>
      <c r="I675" s="375"/>
    </row>
    <row r="676" spans="1:9" ht="15.75" hidden="1">
      <c r="A676" s="373">
        <v>2942</v>
      </c>
      <c r="B676" s="381" t="s">
        <v>351</v>
      </c>
      <c r="C676" s="382">
        <v>4</v>
      </c>
      <c r="D676" s="382">
        <v>2</v>
      </c>
      <c r="E676" s="374" t="s">
        <v>364</v>
      </c>
      <c r="F676" s="374"/>
      <c r="G676" s="375"/>
      <c r="H676" s="375"/>
      <c r="I676" s="375"/>
    </row>
    <row r="677" spans="1:9" ht="40.5" hidden="1">
      <c r="A677" s="373"/>
      <c r="B677" s="381"/>
      <c r="C677" s="382"/>
      <c r="D677" s="382"/>
      <c r="E677" s="374" t="s">
        <v>691</v>
      </c>
      <c r="F677" s="374"/>
      <c r="G677" s="375"/>
      <c r="H677" s="375"/>
      <c r="I677" s="375"/>
    </row>
    <row r="678" spans="1:9" ht="15.75" hidden="1">
      <c r="A678" s="373"/>
      <c r="B678" s="381"/>
      <c r="C678" s="382"/>
      <c r="D678" s="382"/>
      <c r="E678" s="374" t="s">
        <v>708</v>
      </c>
      <c r="F678" s="374"/>
      <c r="G678" s="375"/>
      <c r="H678" s="375"/>
      <c r="I678" s="375"/>
    </row>
    <row r="679" spans="1:9" ht="15.75" hidden="1">
      <c r="A679" s="373"/>
      <c r="B679" s="381"/>
      <c r="C679" s="382"/>
      <c r="D679" s="382"/>
      <c r="E679" s="374" t="s">
        <v>708</v>
      </c>
      <c r="F679" s="374"/>
      <c r="G679" s="375"/>
      <c r="H679" s="375"/>
      <c r="I679" s="375"/>
    </row>
    <row r="680" spans="1:9" ht="15.75" hidden="1">
      <c r="A680" s="373"/>
      <c r="B680" s="381"/>
      <c r="C680" s="382"/>
      <c r="D680" s="382"/>
      <c r="E680" s="374" t="s">
        <v>703</v>
      </c>
      <c r="F680" s="374">
        <v>4823</v>
      </c>
      <c r="G680" s="375">
        <f>H680+I680</f>
        <v>0</v>
      </c>
      <c r="H680" s="375">
        <f>'[2]yndameny mankap.'!F137</f>
        <v>0</v>
      </c>
      <c r="I680" s="375"/>
    </row>
    <row r="681" spans="1:9" ht="15.75" hidden="1">
      <c r="A681" s="373"/>
      <c r="B681" s="381"/>
      <c r="C681" s="382"/>
      <c r="D681" s="382"/>
      <c r="E681" s="237" t="s">
        <v>600</v>
      </c>
      <c r="F681" s="374">
        <v>5122</v>
      </c>
      <c r="G681" s="375">
        <f>H681+I681</f>
        <v>0</v>
      </c>
      <c r="H681" s="375"/>
      <c r="I681" s="375">
        <f>'[2]yndameny mankap.'!F156</f>
        <v>0</v>
      </c>
    </row>
    <row r="682" spans="1:9" ht="15.75" hidden="1">
      <c r="A682" s="373">
        <v>2940</v>
      </c>
      <c r="B682" s="381" t="s">
        <v>351</v>
      </c>
      <c r="C682" s="382">
        <v>4</v>
      </c>
      <c r="D682" s="382">
        <v>0</v>
      </c>
      <c r="E682" s="406" t="s">
        <v>362</v>
      </c>
      <c r="F682" s="374"/>
      <c r="G682" s="375">
        <f>H682+I682</f>
        <v>0</v>
      </c>
      <c r="H682" s="375">
        <f>H684</f>
        <v>0</v>
      </c>
      <c r="I682" s="375"/>
    </row>
    <row r="683" spans="1:9" ht="15.75" hidden="1">
      <c r="A683" s="373"/>
      <c r="B683" s="381"/>
      <c r="C683" s="382"/>
      <c r="D683" s="382"/>
      <c r="E683" s="389" t="s">
        <v>197</v>
      </c>
      <c r="F683" s="374"/>
      <c r="G683" s="375"/>
      <c r="H683" s="375"/>
      <c r="I683" s="375"/>
    </row>
    <row r="684" spans="1:9" ht="15.75" hidden="1">
      <c r="A684" s="373">
        <v>2941</v>
      </c>
      <c r="B684" s="381" t="s">
        <v>351</v>
      </c>
      <c r="C684" s="382">
        <v>4</v>
      </c>
      <c r="D684" s="382">
        <v>1</v>
      </c>
      <c r="E684" s="407" t="s">
        <v>363</v>
      </c>
      <c r="F684" s="374"/>
      <c r="G684" s="375">
        <f>H684+I684</f>
        <v>0</v>
      </c>
      <c r="H684" s="375">
        <f>H685</f>
        <v>0</v>
      </c>
      <c r="I684" s="375"/>
    </row>
    <row r="685" spans="1:9" ht="15.75" hidden="1">
      <c r="A685" s="373"/>
      <c r="B685" s="381"/>
      <c r="C685" s="382"/>
      <c r="D685" s="382"/>
      <c r="E685" s="389" t="s">
        <v>746</v>
      </c>
      <c r="F685" s="374">
        <v>4729</v>
      </c>
      <c r="G685" s="375">
        <f>H685+I685</f>
        <v>0</v>
      </c>
      <c r="H685" s="375">
        <f>'[2]barcraguyn krt.'!F127</f>
        <v>0</v>
      </c>
      <c r="I685" s="375"/>
    </row>
    <row r="686" spans="1:9" ht="15.75" hidden="1">
      <c r="A686" s="373"/>
      <c r="B686" s="381"/>
      <c r="C686" s="382"/>
      <c r="D686" s="382"/>
      <c r="E686" s="237" t="s">
        <v>602</v>
      </c>
      <c r="F686" s="374">
        <v>5129</v>
      </c>
      <c r="G686" s="375"/>
      <c r="H686" s="375"/>
      <c r="I686" s="375">
        <f>'[2]yndameny mankap.'!F157</f>
        <v>0</v>
      </c>
    </row>
    <row r="687" spans="1:9" ht="15" customHeight="1">
      <c r="A687" s="373">
        <v>2950</v>
      </c>
      <c r="B687" s="367" t="s">
        <v>351</v>
      </c>
      <c r="C687" s="368">
        <v>5</v>
      </c>
      <c r="D687" s="368">
        <v>0</v>
      </c>
      <c r="E687" s="376" t="s">
        <v>365</v>
      </c>
      <c r="F687" s="376"/>
      <c r="G687" s="375">
        <f t="shared" ref="G687:G698" si="6">H687+I687</f>
        <v>111396.4</v>
      </c>
      <c r="H687" s="375">
        <f>H689+H701</f>
        <v>111396.4</v>
      </c>
      <c r="I687" s="383">
        <f>I689+I701</f>
        <v>0</v>
      </c>
    </row>
    <row r="688" spans="1:9" s="380" customFormat="1" ht="14.25" customHeight="1">
      <c r="A688" s="373"/>
      <c r="B688" s="367"/>
      <c r="C688" s="368"/>
      <c r="D688" s="368"/>
      <c r="E688" s="374" t="s">
        <v>197</v>
      </c>
      <c r="F688" s="374"/>
      <c r="G688" s="377"/>
      <c r="H688" s="377"/>
      <c r="I688" s="378"/>
    </row>
    <row r="689" spans="1:9" ht="13.5" customHeight="1">
      <c r="A689" s="373">
        <v>2951</v>
      </c>
      <c r="B689" s="381" t="s">
        <v>351</v>
      </c>
      <c r="C689" s="382">
        <v>5</v>
      </c>
      <c r="D689" s="382">
        <v>1</v>
      </c>
      <c r="E689" s="374" t="s">
        <v>366</v>
      </c>
      <c r="F689" s="374"/>
      <c r="G689" s="375">
        <f t="shared" si="6"/>
        <v>111396.4</v>
      </c>
      <c r="H689" s="375">
        <f>H691+H692+H693+H694+H695+H696+H697+H698+H700+H723+H699</f>
        <v>111396.4</v>
      </c>
      <c r="I689" s="383">
        <f>I700</f>
        <v>0</v>
      </c>
    </row>
    <row r="690" spans="1:9" ht="18.75" customHeight="1">
      <c r="A690" s="373"/>
      <c r="B690" s="381"/>
      <c r="C690" s="382"/>
      <c r="D690" s="382"/>
      <c r="E690" s="389" t="s">
        <v>691</v>
      </c>
      <c r="F690" s="374"/>
      <c r="G690" s="375"/>
      <c r="H690" s="375"/>
      <c r="I690" s="375"/>
    </row>
    <row r="691" spans="1:9" ht="27" hidden="1">
      <c r="A691" s="373"/>
      <c r="B691" s="381"/>
      <c r="C691" s="382"/>
      <c r="D691" s="382"/>
      <c r="E691" s="374" t="s">
        <v>401</v>
      </c>
      <c r="F691" s="374"/>
      <c r="G691" s="375">
        <f t="shared" si="6"/>
        <v>0</v>
      </c>
      <c r="H691" s="375"/>
      <c r="I691" s="375"/>
    </row>
    <row r="692" spans="1:9" ht="15.75" hidden="1">
      <c r="A692" s="373"/>
      <c r="B692" s="381"/>
      <c r="C692" s="382"/>
      <c r="D692" s="382"/>
      <c r="E692" s="374" t="s">
        <v>710</v>
      </c>
      <c r="F692" s="374"/>
      <c r="G692" s="375">
        <f t="shared" si="6"/>
        <v>0</v>
      </c>
      <c r="H692" s="375"/>
      <c r="I692" s="375"/>
    </row>
    <row r="693" spans="1:9" ht="15.75" hidden="1">
      <c r="A693" s="373"/>
      <c r="B693" s="381"/>
      <c r="C693" s="382"/>
      <c r="D693" s="382"/>
      <c r="E693" s="384" t="s">
        <v>747</v>
      </c>
      <c r="F693" s="384"/>
      <c r="G693" s="375">
        <f t="shared" si="6"/>
        <v>0</v>
      </c>
      <c r="H693" s="375"/>
      <c r="I693" s="375"/>
    </row>
    <row r="694" spans="1:9" ht="15.75" hidden="1">
      <c r="A694" s="373"/>
      <c r="B694" s="381"/>
      <c r="C694" s="382"/>
      <c r="D694" s="382"/>
      <c r="E694" s="374" t="s">
        <v>430</v>
      </c>
      <c r="F694" s="374"/>
      <c r="G694" s="375">
        <f t="shared" si="6"/>
        <v>0</v>
      </c>
      <c r="H694" s="375"/>
      <c r="I694" s="375"/>
    </row>
    <row r="695" spans="1:9" ht="15.75" hidden="1">
      <c r="A695" s="373"/>
      <c r="B695" s="381"/>
      <c r="C695" s="382"/>
      <c r="D695" s="382"/>
      <c r="E695" s="374" t="s">
        <v>460</v>
      </c>
      <c r="F695" s="374"/>
      <c r="G695" s="375">
        <f t="shared" si="6"/>
        <v>0</v>
      </c>
      <c r="H695" s="375"/>
      <c r="I695" s="375"/>
    </row>
    <row r="696" spans="1:9" ht="15.75" hidden="1">
      <c r="A696" s="373"/>
      <c r="B696" s="381"/>
      <c r="C696" s="382"/>
      <c r="D696" s="382"/>
      <c r="E696" s="374" t="s">
        <v>472</v>
      </c>
      <c r="F696" s="374"/>
      <c r="G696" s="375">
        <f t="shared" si="6"/>
        <v>0</v>
      </c>
      <c r="H696" s="375"/>
      <c r="I696" s="375"/>
    </row>
    <row r="697" spans="1:9" ht="15.75" hidden="1">
      <c r="A697" s="373"/>
      <c r="B697" s="381"/>
      <c r="C697" s="382"/>
      <c r="D697" s="382"/>
      <c r="E697" s="374" t="s">
        <v>474</v>
      </c>
      <c r="F697" s="374"/>
      <c r="G697" s="375">
        <f t="shared" si="6"/>
        <v>0</v>
      </c>
      <c r="H697" s="375"/>
      <c r="I697" s="375"/>
    </row>
    <row r="698" spans="1:9" ht="27.75" customHeight="1">
      <c r="A698" s="373"/>
      <c r="B698" s="381"/>
      <c r="C698" s="382"/>
      <c r="D698" s="382"/>
      <c r="E698" s="374" t="s">
        <v>712</v>
      </c>
      <c r="F698" s="374">
        <v>4637</v>
      </c>
      <c r="G698" s="375">
        <f t="shared" si="6"/>
        <v>110346.4</v>
      </c>
      <c r="H698" s="375">
        <f>'[2]yndam arvest erash'!F104</f>
        <v>110346.4</v>
      </c>
      <c r="I698" s="375"/>
    </row>
    <row r="699" spans="1:9" ht="27.75" customHeight="1">
      <c r="A699" s="373"/>
      <c r="B699" s="381"/>
      <c r="C699" s="382"/>
      <c r="D699" s="382"/>
      <c r="E699" s="238" t="s">
        <v>530</v>
      </c>
      <c r="F699" s="374">
        <v>4655</v>
      </c>
      <c r="G699" s="383">
        <f>H699</f>
        <v>1050</v>
      </c>
      <c r="H699" s="383">
        <f>'[2]yndam arvest erash'!F111</f>
        <v>1050</v>
      </c>
      <c r="I699" s="375"/>
    </row>
    <row r="700" spans="1:9" ht="15.75" customHeight="1">
      <c r="A700" s="373"/>
      <c r="B700" s="381"/>
      <c r="C700" s="382"/>
      <c r="D700" s="382"/>
      <c r="E700" s="374" t="s">
        <v>707</v>
      </c>
      <c r="F700" s="374">
        <v>5113</v>
      </c>
      <c r="G700" s="375">
        <f>H700+I700</f>
        <v>0</v>
      </c>
      <c r="H700" s="375">
        <f>'[2]yndam arvest erash'!F137</f>
        <v>0</v>
      </c>
      <c r="I700" s="375">
        <f>[2]marzadproc!F154</f>
        <v>0</v>
      </c>
    </row>
    <row r="701" spans="1:9" ht="9.75" hidden="1" customHeight="1">
      <c r="A701" s="373">
        <v>2952</v>
      </c>
      <c r="B701" s="381" t="s">
        <v>351</v>
      </c>
      <c r="C701" s="382">
        <v>5</v>
      </c>
      <c r="D701" s="382">
        <v>2</v>
      </c>
      <c r="E701" s="374" t="s">
        <v>367</v>
      </c>
      <c r="F701" s="374"/>
      <c r="G701" s="375"/>
      <c r="H701" s="375"/>
      <c r="I701" s="375"/>
    </row>
    <row r="702" spans="1:9" ht="9.75" hidden="1" customHeight="1">
      <c r="A702" s="373"/>
      <c r="B702" s="381"/>
      <c r="C702" s="382"/>
      <c r="D702" s="382"/>
      <c r="E702" s="374" t="s">
        <v>691</v>
      </c>
      <c r="F702" s="374"/>
      <c r="G702" s="375"/>
      <c r="H702" s="375"/>
      <c r="I702" s="375"/>
    </row>
    <row r="703" spans="1:9" ht="9.75" hidden="1" customHeight="1">
      <c r="A703" s="373"/>
      <c r="B703" s="381"/>
      <c r="C703" s="382"/>
      <c r="D703" s="382"/>
      <c r="E703" s="374" t="s">
        <v>708</v>
      </c>
      <c r="F703" s="374"/>
      <c r="G703" s="375"/>
      <c r="H703" s="375"/>
      <c r="I703" s="375"/>
    </row>
    <row r="704" spans="1:9" ht="9.75" hidden="1" customHeight="1">
      <c r="A704" s="373"/>
      <c r="B704" s="381"/>
      <c r="C704" s="382"/>
      <c r="D704" s="382"/>
      <c r="E704" s="374" t="s">
        <v>708</v>
      </c>
      <c r="F704" s="374"/>
      <c r="G704" s="375"/>
      <c r="H704" s="375"/>
      <c r="I704" s="375"/>
    </row>
    <row r="705" spans="1:9" ht="9.75" hidden="1" customHeight="1">
      <c r="A705" s="373">
        <v>2960</v>
      </c>
      <c r="B705" s="367" t="s">
        <v>351</v>
      </c>
      <c r="C705" s="368">
        <v>6</v>
      </c>
      <c r="D705" s="368">
        <v>0</v>
      </c>
      <c r="E705" s="376" t="s">
        <v>368</v>
      </c>
      <c r="F705" s="376"/>
      <c r="G705" s="375"/>
      <c r="H705" s="375"/>
      <c r="I705" s="375"/>
    </row>
    <row r="706" spans="1:9" s="380" customFormat="1" ht="9.75" hidden="1" customHeight="1">
      <c r="A706" s="373"/>
      <c r="B706" s="367"/>
      <c r="C706" s="368"/>
      <c r="D706" s="368"/>
      <c r="E706" s="374" t="s">
        <v>197</v>
      </c>
      <c r="F706" s="374"/>
      <c r="G706" s="377"/>
      <c r="H706" s="377"/>
      <c r="I706" s="377"/>
    </row>
    <row r="707" spans="1:9" ht="9.75" hidden="1" customHeight="1">
      <c r="A707" s="373">
        <v>2961</v>
      </c>
      <c r="B707" s="381" t="s">
        <v>351</v>
      </c>
      <c r="C707" s="382">
        <v>6</v>
      </c>
      <c r="D707" s="382">
        <v>1</v>
      </c>
      <c r="E707" s="374" t="s">
        <v>368</v>
      </c>
      <c r="F707" s="374"/>
      <c r="G707" s="375"/>
      <c r="H707" s="375"/>
      <c r="I707" s="375"/>
    </row>
    <row r="708" spans="1:9" ht="9.75" hidden="1" customHeight="1">
      <c r="A708" s="373"/>
      <c r="B708" s="381"/>
      <c r="C708" s="382"/>
      <c r="D708" s="382"/>
      <c r="E708" s="374" t="s">
        <v>691</v>
      </c>
      <c r="F708" s="374"/>
      <c r="G708" s="375"/>
      <c r="H708" s="375"/>
      <c r="I708" s="375"/>
    </row>
    <row r="709" spans="1:9" ht="9.75" hidden="1" customHeight="1">
      <c r="A709" s="373"/>
      <c r="B709" s="381"/>
      <c r="C709" s="382"/>
      <c r="D709" s="382"/>
      <c r="E709" s="374" t="s">
        <v>708</v>
      </c>
      <c r="F709" s="374"/>
      <c r="G709" s="375"/>
      <c r="H709" s="375"/>
      <c r="I709" s="375"/>
    </row>
    <row r="710" spans="1:9" ht="9.75" hidden="1" customHeight="1">
      <c r="A710" s="373"/>
      <c r="B710" s="381"/>
      <c r="C710" s="382"/>
      <c r="D710" s="382"/>
      <c r="E710" s="374" t="s">
        <v>708</v>
      </c>
      <c r="F710" s="374"/>
      <c r="G710" s="375"/>
      <c r="H710" s="375"/>
      <c r="I710" s="375"/>
    </row>
    <row r="711" spans="1:9" ht="9.75" hidden="1" customHeight="1">
      <c r="A711" s="373">
        <v>2970</v>
      </c>
      <c r="B711" s="367" t="s">
        <v>351</v>
      </c>
      <c r="C711" s="368">
        <v>7</v>
      </c>
      <c r="D711" s="368">
        <v>0</v>
      </c>
      <c r="E711" s="376" t="s">
        <v>369</v>
      </c>
      <c r="F711" s="376"/>
      <c r="G711" s="375"/>
      <c r="H711" s="375"/>
      <c r="I711" s="375"/>
    </row>
    <row r="712" spans="1:9" s="380" customFormat="1" ht="9.75" hidden="1" customHeight="1">
      <c r="A712" s="373"/>
      <c r="B712" s="367"/>
      <c r="C712" s="368"/>
      <c r="D712" s="368"/>
      <c r="E712" s="374" t="s">
        <v>197</v>
      </c>
      <c r="F712" s="374"/>
      <c r="G712" s="377"/>
      <c r="H712" s="377"/>
      <c r="I712" s="377"/>
    </row>
    <row r="713" spans="1:9" ht="9.75" hidden="1" customHeight="1">
      <c r="A713" s="373">
        <v>2971</v>
      </c>
      <c r="B713" s="381" t="s">
        <v>351</v>
      </c>
      <c r="C713" s="382">
        <v>7</v>
      </c>
      <c r="D713" s="382">
        <v>1</v>
      </c>
      <c r="E713" s="374" t="s">
        <v>369</v>
      </c>
      <c r="F713" s="374"/>
      <c r="G713" s="375"/>
      <c r="H713" s="375"/>
      <c r="I713" s="375"/>
    </row>
    <row r="714" spans="1:9" ht="9.75" hidden="1" customHeight="1">
      <c r="A714" s="373"/>
      <c r="B714" s="381"/>
      <c r="C714" s="382"/>
      <c r="D714" s="382"/>
      <c r="E714" s="374" t="s">
        <v>691</v>
      </c>
      <c r="F714" s="374"/>
      <c r="G714" s="375"/>
      <c r="H714" s="375"/>
      <c r="I714" s="375"/>
    </row>
    <row r="715" spans="1:9" ht="9.75" hidden="1" customHeight="1">
      <c r="A715" s="373"/>
      <c r="B715" s="381"/>
      <c r="C715" s="382"/>
      <c r="D715" s="382"/>
      <c r="E715" s="374" t="s">
        <v>708</v>
      </c>
      <c r="F715" s="374"/>
      <c r="G715" s="375"/>
      <c r="H715" s="375"/>
      <c r="I715" s="375"/>
    </row>
    <row r="716" spans="1:9" ht="9.75" hidden="1" customHeight="1">
      <c r="A716" s="373"/>
      <c r="B716" s="381"/>
      <c r="C716" s="382"/>
      <c r="D716" s="382"/>
      <c r="E716" s="374" t="s">
        <v>708</v>
      </c>
      <c r="F716" s="374"/>
      <c r="G716" s="375"/>
      <c r="H716" s="375"/>
      <c r="I716" s="375"/>
    </row>
    <row r="717" spans="1:9" ht="9.75" hidden="1" customHeight="1">
      <c r="A717" s="373">
        <v>2980</v>
      </c>
      <c r="B717" s="367" t="s">
        <v>351</v>
      </c>
      <c r="C717" s="368">
        <v>8</v>
      </c>
      <c r="D717" s="368">
        <v>0</v>
      </c>
      <c r="E717" s="376" t="s">
        <v>370</v>
      </c>
      <c r="F717" s="376"/>
      <c r="G717" s="375"/>
      <c r="H717" s="375"/>
      <c r="I717" s="375"/>
    </row>
    <row r="718" spans="1:9" s="380" customFormat="1" ht="9.75" hidden="1" customHeight="1">
      <c r="A718" s="373"/>
      <c r="B718" s="367"/>
      <c r="C718" s="368"/>
      <c r="D718" s="368"/>
      <c r="E718" s="374" t="s">
        <v>197</v>
      </c>
      <c r="F718" s="374"/>
      <c r="G718" s="377"/>
      <c r="H718" s="377"/>
      <c r="I718" s="377"/>
    </row>
    <row r="719" spans="1:9" ht="9.75" hidden="1" customHeight="1">
      <c r="A719" s="373">
        <v>2981</v>
      </c>
      <c r="B719" s="381" t="s">
        <v>351</v>
      </c>
      <c r="C719" s="382">
        <v>8</v>
      </c>
      <c r="D719" s="382">
        <v>1</v>
      </c>
      <c r="E719" s="374" t="s">
        <v>370</v>
      </c>
      <c r="F719" s="374"/>
      <c r="G719" s="375"/>
      <c r="H719" s="375"/>
      <c r="I719" s="375"/>
    </row>
    <row r="720" spans="1:9" ht="9.75" hidden="1" customHeight="1">
      <c r="A720" s="373"/>
      <c r="B720" s="381"/>
      <c r="C720" s="382"/>
      <c r="D720" s="382"/>
      <c r="E720" s="374" t="s">
        <v>691</v>
      </c>
      <c r="F720" s="374"/>
      <c r="G720" s="375"/>
      <c r="H720" s="375"/>
      <c r="I720" s="375"/>
    </row>
    <row r="721" spans="1:9" ht="7.5" customHeight="1">
      <c r="A721" s="373"/>
      <c r="B721" s="381"/>
      <c r="C721" s="382"/>
      <c r="D721" s="382"/>
      <c r="E721" s="374" t="s">
        <v>708</v>
      </c>
      <c r="F721" s="374"/>
      <c r="G721" s="375"/>
      <c r="H721" s="375"/>
      <c r="I721" s="375"/>
    </row>
    <row r="722" spans="1:9" ht="9.75" customHeight="1">
      <c r="A722" s="373"/>
      <c r="B722" s="381"/>
      <c r="C722" s="382"/>
      <c r="D722" s="382"/>
      <c r="E722" s="374" t="s">
        <v>708</v>
      </c>
      <c r="F722" s="374"/>
      <c r="G722" s="375"/>
      <c r="H722" s="375"/>
      <c r="I722" s="375"/>
    </row>
    <row r="723" spans="1:9" ht="18.75" customHeight="1">
      <c r="A723" s="373"/>
      <c r="B723" s="381"/>
      <c r="C723" s="382"/>
      <c r="D723" s="382"/>
      <c r="E723" s="374" t="s">
        <v>713</v>
      </c>
      <c r="F723" s="374">
        <v>4657</v>
      </c>
      <c r="G723" s="375">
        <f>H723+I723</f>
        <v>0</v>
      </c>
      <c r="H723" s="375">
        <f>'[2]yndam arvest erash'!F113</f>
        <v>0</v>
      </c>
      <c r="I723" s="375"/>
    </row>
    <row r="724" spans="1:9" s="371" customFormat="1" ht="39" customHeight="1">
      <c r="A724" s="366">
        <v>3000</v>
      </c>
      <c r="B724" s="367" t="s">
        <v>371</v>
      </c>
      <c r="C724" s="368">
        <v>0</v>
      </c>
      <c r="D724" s="368">
        <v>0</v>
      </c>
      <c r="E724" s="369" t="s">
        <v>748</v>
      </c>
      <c r="F724" s="369"/>
      <c r="G724" s="383">
        <f>H724+I724</f>
        <v>5300</v>
      </c>
      <c r="H724" s="398">
        <f>H726+H736+H742+H745+H751+H757+H763+H771+H775</f>
        <v>5300</v>
      </c>
      <c r="I724" s="398">
        <f>I726+I736+I742+I745+I751+I757+I763+I771+I775</f>
        <v>0</v>
      </c>
    </row>
    <row r="725" spans="1:9" ht="11.25" customHeight="1">
      <c r="A725" s="373"/>
      <c r="B725" s="367"/>
      <c r="C725" s="368"/>
      <c r="D725" s="368"/>
      <c r="E725" s="374" t="s">
        <v>7</v>
      </c>
      <c r="F725" s="374"/>
      <c r="G725" s="383"/>
      <c r="H725" s="383"/>
      <c r="I725" s="383"/>
    </row>
    <row r="726" spans="1:9" ht="15.75" hidden="1">
      <c r="A726" s="373">
        <v>3010</v>
      </c>
      <c r="B726" s="367" t="s">
        <v>371</v>
      </c>
      <c r="C726" s="368">
        <v>1</v>
      </c>
      <c r="D726" s="368">
        <v>0</v>
      </c>
      <c r="E726" s="376" t="s">
        <v>373</v>
      </c>
      <c r="F726" s="376"/>
      <c r="G726" s="383">
        <f>H726+I726</f>
        <v>0</v>
      </c>
      <c r="H726" s="383">
        <f>H728+H732</f>
        <v>0</v>
      </c>
      <c r="I726" s="383"/>
    </row>
    <row r="727" spans="1:9" s="380" customFormat="1" ht="10.5" hidden="1" customHeight="1">
      <c r="A727" s="373"/>
      <c r="B727" s="367"/>
      <c r="C727" s="368"/>
      <c r="D727" s="368"/>
      <c r="E727" s="374" t="s">
        <v>197</v>
      </c>
      <c r="F727" s="374"/>
      <c r="G727" s="378"/>
      <c r="H727" s="378"/>
      <c r="I727" s="378"/>
    </row>
    <row r="728" spans="1:9" ht="15.75" hidden="1">
      <c r="A728" s="373">
        <v>3011</v>
      </c>
      <c r="B728" s="381" t="s">
        <v>371</v>
      </c>
      <c r="C728" s="382">
        <v>1</v>
      </c>
      <c r="D728" s="382">
        <v>1</v>
      </c>
      <c r="E728" s="374" t="s">
        <v>374</v>
      </c>
      <c r="F728" s="374"/>
      <c r="G728" s="383"/>
      <c r="H728" s="383"/>
      <c r="I728" s="383"/>
    </row>
    <row r="729" spans="1:9" ht="40.5" hidden="1">
      <c r="A729" s="373"/>
      <c r="B729" s="381"/>
      <c r="C729" s="382"/>
      <c r="D729" s="382"/>
      <c r="E729" s="374" t="s">
        <v>691</v>
      </c>
      <c r="F729" s="374"/>
      <c r="G729" s="383"/>
      <c r="H729" s="383"/>
      <c r="I729" s="383"/>
    </row>
    <row r="730" spans="1:9" ht="15.75" hidden="1">
      <c r="A730" s="373"/>
      <c r="B730" s="381"/>
      <c r="C730" s="382"/>
      <c r="D730" s="382"/>
      <c r="E730" s="374" t="s">
        <v>708</v>
      </c>
      <c r="F730" s="374"/>
      <c r="G730" s="383"/>
      <c r="H730" s="383"/>
      <c r="I730" s="383"/>
    </row>
    <row r="731" spans="1:9" ht="15.75" hidden="1">
      <c r="A731" s="373"/>
      <c r="B731" s="381"/>
      <c r="C731" s="382"/>
      <c r="D731" s="382"/>
      <c r="E731" s="374" t="s">
        <v>708</v>
      </c>
      <c r="F731" s="374"/>
      <c r="G731" s="383"/>
      <c r="H731" s="383"/>
      <c r="I731" s="383"/>
    </row>
    <row r="732" spans="1:9" ht="15.75" hidden="1">
      <c r="A732" s="373">
        <v>3012</v>
      </c>
      <c r="B732" s="381" t="s">
        <v>371</v>
      </c>
      <c r="C732" s="382">
        <v>1</v>
      </c>
      <c r="D732" s="382">
        <v>2</v>
      </c>
      <c r="E732" s="374" t="s">
        <v>375</v>
      </c>
      <c r="F732" s="374"/>
      <c r="G732" s="383"/>
      <c r="H732" s="383"/>
      <c r="I732" s="383"/>
    </row>
    <row r="733" spans="1:9" ht="40.5" hidden="1">
      <c r="A733" s="373"/>
      <c r="B733" s="381"/>
      <c r="C733" s="382"/>
      <c r="D733" s="382"/>
      <c r="E733" s="374" t="s">
        <v>691</v>
      </c>
      <c r="F733" s="374"/>
      <c r="G733" s="383"/>
      <c r="H733" s="383"/>
      <c r="I733" s="383"/>
    </row>
    <row r="734" spans="1:9" ht="15.75" hidden="1">
      <c r="A734" s="373"/>
      <c r="B734" s="381"/>
      <c r="C734" s="382"/>
      <c r="D734" s="382"/>
      <c r="E734" s="374" t="s">
        <v>708</v>
      </c>
      <c r="F734" s="374"/>
      <c r="G734" s="383"/>
      <c r="H734" s="383"/>
      <c r="I734" s="383"/>
    </row>
    <row r="735" spans="1:9" ht="15.75" hidden="1">
      <c r="A735" s="373"/>
      <c r="B735" s="381"/>
      <c r="C735" s="382"/>
      <c r="D735" s="382"/>
      <c r="E735" s="374" t="s">
        <v>708</v>
      </c>
      <c r="F735" s="374"/>
      <c r="G735" s="383"/>
      <c r="H735" s="383"/>
      <c r="I735" s="383"/>
    </row>
    <row r="736" spans="1:9" ht="15" hidden="1" customHeight="1">
      <c r="A736" s="373">
        <v>3020</v>
      </c>
      <c r="B736" s="367" t="s">
        <v>371</v>
      </c>
      <c r="C736" s="368">
        <v>2</v>
      </c>
      <c r="D736" s="368">
        <v>0</v>
      </c>
      <c r="E736" s="376" t="s">
        <v>376</v>
      </c>
      <c r="F736" s="376"/>
      <c r="G736" s="383">
        <f>H736+I736</f>
        <v>0</v>
      </c>
      <c r="H736" s="383">
        <f>H738</f>
        <v>0</v>
      </c>
      <c r="I736" s="383"/>
    </row>
    <row r="737" spans="1:9" s="380" customFormat="1" ht="10.5" hidden="1" customHeight="1">
      <c r="A737" s="373"/>
      <c r="B737" s="367"/>
      <c r="C737" s="368"/>
      <c r="D737" s="368"/>
      <c r="E737" s="374" t="s">
        <v>197</v>
      </c>
      <c r="F737" s="374"/>
      <c r="G737" s="378"/>
      <c r="H737" s="378"/>
      <c r="I737" s="378"/>
    </row>
    <row r="738" spans="1:9" ht="15.75" hidden="1">
      <c r="A738" s="373">
        <v>3021</v>
      </c>
      <c r="B738" s="381" t="s">
        <v>371</v>
      </c>
      <c r="C738" s="382">
        <v>2</v>
      </c>
      <c r="D738" s="382">
        <v>1</v>
      </c>
      <c r="E738" s="374" t="s">
        <v>376</v>
      </c>
      <c r="F738" s="374"/>
      <c r="G738" s="383"/>
      <c r="H738" s="383"/>
      <c r="I738" s="383"/>
    </row>
    <row r="739" spans="1:9" ht="40.5" hidden="1">
      <c r="A739" s="373"/>
      <c r="B739" s="381"/>
      <c r="C739" s="382"/>
      <c r="D739" s="382"/>
      <c r="E739" s="374" t="s">
        <v>691</v>
      </c>
      <c r="F739" s="374"/>
      <c r="G739" s="383"/>
      <c r="H739" s="383"/>
      <c r="I739" s="383"/>
    </row>
    <row r="740" spans="1:9" ht="15.75" hidden="1">
      <c r="A740" s="373"/>
      <c r="B740" s="381"/>
      <c r="C740" s="382"/>
      <c r="D740" s="382"/>
      <c r="E740" s="374" t="s">
        <v>708</v>
      </c>
      <c r="F740" s="374"/>
      <c r="G740" s="383"/>
      <c r="H740" s="383"/>
      <c r="I740" s="383"/>
    </row>
    <row r="741" spans="1:9" ht="15.75" hidden="1">
      <c r="A741" s="373"/>
      <c r="B741" s="381"/>
      <c r="C741" s="382"/>
      <c r="D741" s="382"/>
      <c r="E741" s="374" t="s">
        <v>708</v>
      </c>
      <c r="F741" s="374"/>
      <c r="G741" s="383"/>
      <c r="H741" s="383"/>
      <c r="I741" s="383"/>
    </row>
    <row r="742" spans="1:9" ht="15.75" hidden="1">
      <c r="A742" s="373">
        <v>3030</v>
      </c>
      <c r="B742" s="367" t="s">
        <v>371</v>
      </c>
      <c r="C742" s="368">
        <v>3</v>
      </c>
      <c r="D742" s="368">
        <v>0</v>
      </c>
      <c r="E742" s="376" t="s">
        <v>377</v>
      </c>
      <c r="F742" s="376"/>
      <c r="G742" s="383">
        <f>H742+I742</f>
        <v>0</v>
      </c>
      <c r="H742" s="383">
        <f>H744</f>
        <v>0</v>
      </c>
      <c r="I742" s="383"/>
    </row>
    <row r="743" spans="1:9" s="380" customFormat="1" ht="10.5" hidden="1" customHeight="1">
      <c r="A743" s="373"/>
      <c r="B743" s="367"/>
      <c r="C743" s="368"/>
      <c r="D743" s="368"/>
      <c r="E743" s="374" t="s">
        <v>197</v>
      </c>
      <c r="F743" s="374"/>
      <c r="G743" s="378"/>
      <c r="H743" s="378"/>
      <c r="I743" s="378"/>
    </row>
    <row r="744" spans="1:9" s="380" customFormat="1" ht="10.5" hidden="1" customHeight="1">
      <c r="A744" s="373">
        <v>3031</v>
      </c>
      <c r="B744" s="381" t="s">
        <v>371</v>
      </c>
      <c r="C744" s="382">
        <v>3</v>
      </c>
      <c r="D744" s="382">
        <v>1</v>
      </c>
      <c r="E744" s="374" t="s">
        <v>377</v>
      </c>
      <c r="F744" s="374"/>
      <c r="G744" s="378"/>
      <c r="H744" s="378"/>
      <c r="I744" s="378"/>
    </row>
    <row r="745" spans="1:9" ht="15.75" hidden="1">
      <c r="A745" s="373">
        <v>3040</v>
      </c>
      <c r="B745" s="367" t="s">
        <v>371</v>
      </c>
      <c r="C745" s="368">
        <v>4</v>
      </c>
      <c r="D745" s="368">
        <v>0</v>
      </c>
      <c r="E745" s="376" t="s">
        <v>378</v>
      </c>
      <c r="F745" s="376"/>
      <c r="G745" s="383">
        <f>H745+I745</f>
        <v>0</v>
      </c>
      <c r="H745" s="383">
        <f>H747</f>
        <v>0</v>
      </c>
      <c r="I745" s="383"/>
    </row>
    <row r="746" spans="1:9" s="380" customFormat="1" ht="10.5" hidden="1" customHeight="1">
      <c r="A746" s="373"/>
      <c r="B746" s="367"/>
      <c r="C746" s="368"/>
      <c r="D746" s="368"/>
      <c r="E746" s="374" t="s">
        <v>197</v>
      </c>
      <c r="F746" s="374"/>
      <c r="G746" s="378"/>
      <c r="H746" s="378"/>
      <c r="I746" s="378"/>
    </row>
    <row r="747" spans="1:9" ht="15.75" hidden="1">
      <c r="A747" s="373">
        <v>3041</v>
      </c>
      <c r="B747" s="381" t="s">
        <v>371</v>
      </c>
      <c r="C747" s="382">
        <v>4</v>
      </c>
      <c r="D747" s="382">
        <v>1</v>
      </c>
      <c r="E747" s="374" t="s">
        <v>378</v>
      </c>
      <c r="F747" s="374"/>
      <c r="G747" s="383"/>
      <c r="H747" s="383"/>
      <c r="I747" s="383"/>
    </row>
    <row r="748" spans="1:9" ht="40.5" hidden="1">
      <c r="A748" s="373"/>
      <c r="B748" s="381"/>
      <c r="C748" s="382"/>
      <c r="D748" s="382"/>
      <c r="E748" s="374" t="s">
        <v>691</v>
      </c>
      <c r="F748" s="374"/>
      <c r="G748" s="383"/>
      <c r="H748" s="383"/>
      <c r="I748" s="383"/>
    </row>
    <row r="749" spans="1:9" ht="15.75" hidden="1">
      <c r="A749" s="373"/>
      <c r="B749" s="381"/>
      <c r="C749" s="382"/>
      <c r="D749" s="382"/>
      <c r="E749" s="374" t="s">
        <v>708</v>
      </c>
      <c r="F749" s="374"/>
      <c r="G749" s="383"/>
      <c r="H749" s="383"/>
      <c r="I749" s="383"/>
    </row>
    <row r="750" spans="1:9" ht="15.75" hidden="1">
      <c r="A750" s="373"/>
      <c r="B750" s="381"/>
      <c r="C750" s="382"/>
      <c r="D750" s="382"/>
      <c r="E750" s="374" t="s">
        <v>708</v>
      </c>
      <c r="F750" s="374"/>
      <c r="G750" s="383"/>
      <c r="H750" s="383"/>
      <c r="I750" s="383"/>
    </row>
    <row r="751" spans="1:9" ht="15.75" hidden="1">
      <c r="A751" s="373">
        <v>3050</v>
      </c>
      <c r="B751" s="367" t="s">
        <v>371</v>
      </c>
      <c r="C751" s="368">
        <v>5</v>
      </c>
      <c r="D751" s="368">
        <v>0</v>
      </c>
      <c r="E751" s="376" t="s">
        <v>379</v>
      </c>
      <c r="F751" s="376"/>
      <c r="G751" s="383">
        <f>H751+I751</f>
        <v>0</v>
      </c>
      <c r="H751" s="383">
        <f>H753</f>
        <v>0</v>
      </c>
      <c r="I751" s="383"/>
    </row>
    <row r="752" spans="1:9" s="380" customFormat="1" ht="10.5" hidden="1" customHeight="1">
      <c r="A752" s="373"/>
      <c r="B752" s="367"/>
      <c r="C752" s="368"/>
      <c r="D752" s="368"/>
      <c r="E752" s="374" t="s">
        <v>197</v>
      </c>
      <c r="F752" s="374"/>
      <c r="G752" s="378"/>
      <c r="H752" s="378"/>
      <c r="I752" s="378"/>
    </row>
    <row r="753" spans="1:9" ht="15.75" hidden="1">
      <c r="A753" s="373">
        <v>3051</v>
      </c>
      <c r="B753" s="381" t="s">
        <v>371</v>
      </c>
      <c r="C753" s="382">
        <v>5</v>
      </c>
      <c r="D753" s="382">
        <v>1</v>
      </c>
      <c r="E753" s="374" t="s">
        <v>379</v>
      </c>
      <c r="F753" s="374"/>
      <c r="G753" s="383"/>
      <c r="H753" s="383"/>
      <c r="I753" s="383"/>
    </row>
    <row r="754" spans="1:9" ht="13.5" hidden="1" customHeight="1">
      <c r="A754" s="373"/>
      <c r="B754" s="381"/>
      <c r="C754" s="382"/>
      <c r="D754" s="382"/>
      <c r="E754" s="374" t="s">
        <v>691</v>
      </c>
      <c r="F754" s="374"/>
      <c r="G754" s="383"/>
      <c r="H754" s="383"/>
      <c r="I754" s="383"/>
    </row>
    <row r="755" spans="1:9" ht="15.75" hidden="1">
      <c r="A755" s="373"/>
      <c r="B755" s="381"/>
      <c r="C755" s="382"/>
      <c r="D755" s="382"/>
      <c r="E755" s="374" t="s">
        <v>708</v>
      </c>
      <c r="F755" s="374"/>
      <c r="G755" s="383"/>
      <c r="H755" s="383"/>
      <c r="I755" s="383"/>
    </row>
    <row r="756" spans="1:9" ht="15.75" hidden="1">
      <c r="A756" s="373"/>
      <c r="B756" s="381"/>
      <c r="C756" s="382"/>
      <c r="D756" s="382"/>
      <c r="E756" s="374" t="s">
        <v>708</v>
      </c>
      <c r="F756" s="374"/>
      <c r="G756" s="383"/>
      <c r="H756" s="383"/>
      <c r="I756" s="383"/>
    </row>
    <row r="757" spans="1:9" ht="15.75" hidden="1">
      <c r="A757" s="373">
        <v>3060</v>
      </c>
      <c r="B757" s="367" t="s">
        <v>371</v>
      </c>
      <c r="C757" s="368">
        <v>6</v>
      </c>
      <c r="D757" s="368">
        <v>0</v>
      </c>
      <c r="E757" s="376" t="s">
        <v>380</v>
      </c>
      <c r="F757" s="376"/>
      <c r="G757" s="383">
        <f>H757+I757</f>
        <v>0</v>
      </c>
      <c r="H757" s="383">
        <f>H759</f>
        <v>0</v>
      </c>
      <c r="I757" s="383"/>
    </row>
    <row r="758" spans="1:9" s="380" customFormat="1" ht="10.5" hidden="1" customHeight="1">
      <c r="A758" s="373"/>
      <c r="B758" s="367"/>
      <c r="C758" s="368"/>
      <c r="D758" s="368"/>
      <c r="E758" s="374" t="s">
        <v>197</v>
      </c>
      <c r="F758" s="374"/>
      <c r="G758" s="378"/>
      <c r="H758" s="378"/>
      <c r="I758" s="378"/>
    </row>
    <row r="759" spans="1:9" ht="15.75" hidden="1">
      <c r="A759" s="373">
        <v>3061</v>
      </c>
      <c r="B759" s="381" t="s">
        <v>371</v>
      </c>
      <c r="C759" s="382">
        <v>6</v>
      </c>
      <c r="D759" s="382">
        <v>1</v>
      </c>
      <c r="E759" s="374" t="s">
        <v>380</v>
      </c>
      <c r="F759" s="374"/>
      <c r="G759" s="383"/>
      <c r="H759" s="383"/>
      <c r="I759" s="383"/>
    </row>
    <row r="760" spans="1:9" ht="40.5" hidden="1">
      <c r="A760" s="373"/>
      <c r="B760" s="381"/>
      <c r="C760" s="382"/>
      <c r="D760" s="382"/>
      <c r="E760" s="374" t="s">
        <v>691</v>
      </c>
      <c r="F760" s="374"/>
      <c r="G760" s="383"/>
      <c r="H760" s="383"/>
      <c r="I760" s="383"/>
    </row>
    <row r="761" spans="1:9" ht="15.75" hidden="1">
      <c r="A761" s="373"/>
      <c r="B761" s="381"/>
      <c r="C761" s="382"/>
      <c r="D761" s="382"/>
      <c r="E761" s="374" t="s">
        <v>708</v>
      </c>
      <c r="F761" s="374"/>
      <c r="G761" s="383"/>
      <c r="H761" s="383"/>
      <c r="I761" s="383"/>
    </row>
    <row r="762" spans="1:9" ht="15.75" hidden="1">
      <c r="A762" s="373"/>
      <c r="B762" s="381"/>
      <c r="C762" s="382"/>
      <c r="D762" s="382"/>
      <c r="E762" s="374" t="s">
        <v>708</v>
      </c>
      <c r="F762" s="374"/>
      <c r="G762" s="383"/>
      <c r="H762" s="383"/>
      <c r="I762" s="383"/>
    </row>
    <row r="763" spans="1:9" ht="27">
      <c r="A763" s="373">
        <v>3070</v>
      </c>
      <c r="B763" s="367" t="s">
        <v>371</v>
      </c>
      <c r="C763" s="368">
        <v>7</v>
      </c>
      <c r="D763" s="368">
        <v>0</v>
      </c>
      <c r="E763" s="376" t="s">
        <v>381</v>
      </c>
      <c r="F763" s="376"/>
      <c r="G763" s="383">
        <f>H763+I763</f>
        <v>5300</v>
      </c>
      <c r="H763" s="383">
        <f>H765</f>
        <v>5300</v>
      </c>
      <c r="I763" s="383"/>
    </row>
    <row r="764" spans="1:9" s="380" customFormat="1" ht="10.5" customHeight="1">
      <c r="A764" s="373"/>
      <c r="B764" s="367"/>
      <c r="C764" s="368"/>
      <c r="D764" s="368"/>
      <c r="E764" s="374" t="s">
        <v>197</v>
      </c>
      <c r="F764" s="374"/>
      <c r="G764" s="378"/>
      <c r="H764" s="378"/>
      <c r="I764" s="378"/>
    </row>
    <row r="765" spans="1:9" ht="27">
      <c r="A765" s="373">
        <v>3071</v>
      </c>
      <c r="B765" s="381" t="s">
        <v>371</v>
      </c>
      <c r="C765" s="382">
        <v>7</v>
      </c>
      <c r="D765" s="382">
        <v>1</v>
      </c>
      <c r="E765" s="374" t="s">
        <v>381</v>
      </c>
      <c r="F765" s="374"/>
      <c r="G765" s="383">
        <f>H765+I765</f>
        <v>5300</v>
      </c>
      <c r="H765" s="383">
        <f>H769+H770+H767+H768</f>
        <v>5300</v>
      </c>
      <c r="I765" s="383"/>
    </row>
    <row r="766" spans="1:9" ht="20.25" customHeight="1">
      <c r="A766" s="373"/>
      <c r="B766" s="381"/>
      <c r="C766" s="382"/>
      <c r="D766" s="382"/>
      <c r="E766" s="374" t="s">
        <v>691</v>
      </c>
      <c r="F766" s="374"/>
      <c r="G766" s="383"/>
      <c r="H766" s="383"/>
      <c r="I766" s="383"/>
    </row>
    <row r="767" spans="1:9" ht="12.75" customHeight="1">
      <c r="A767" s="373"/>
      <c r="B767" s="381"/>
      <c r="C767" s="382"/>
      <c r="D767" s="382"/>
      <c r="E767" s="374" t="s">
        <v>699</v>
      </c>
      <c r="F767" s="374">
        <v>4239</v>
      </c>
      <c r="G767" s="383">
        <f>H767+I767</f>
        <v>300</v>
      </c>
      <c r="H767" s="383">
        <f>'[2]soc ogn'!F62</f>
        <v>300</v>
      </c>
      <c r="I767" s="383"/>
    </row>
    <row r="768" spans="1:9" ht="12.75" customHeight="1">
      <c r="A768" s="373"/>
      <c r="B768" s="381"/>
      <c r="C768" s="382"/>
      <c r="D768" s="382"/>
      <c r="E768" s="374" t="s">
        <v>749</v>
      </c>
      <c r="F768" s="374">
        <v>4267</v>
      </c>
      <c r="G768" s="383">
        <f>H768+I768</f>
        <v>0</v>
      </c>
      <c r="H768" s="383">
        <f>'[2]soc ogn'!F75</f>
        <v>0</v>
      </c>
      <c r="I768" s="383"/>
    </row>
    <row r="769" spans="1:9" ht="12" customHeight="1">
      <c r="A769" s="373"/>
      <c r="B769" s="381"/>
      <c r="C769" s="382"/>
      <c r="D769" s="382"/>
      <c r="E769" s="374" t="s">
        <v>737</v>
      </c>
      <c r="F769" s="374">
        <v>4729</v>
      </c>
      <c r="G769" s="383">
        <f>H769+I769</f>
        <v>5000</v>
      </c>
      <c r="H769" s="383">
        <f>'[2]soc ogn'!F127</f>
        <v>5000</v>
      </c>
      <c r="I769" s="383"/>
    </row>
    <row r="770" spans="1:9" ht="24.75" hidden="1" customHeight="1">
      <c r="A770" s="373"/>
      <c r="B770" s="381"/>
      <c r="C770" s="382"/>
      <c r="D770" s="382"/>
      <c r="E770" s="374" t="s">
        <v>750</v>
      </c>
      <c r="F770" s="374">
        <v>4819</v>
      </c>
      <c r="G770" s="375">
        <f>H770+I770</f>
        <v>0</v>
      </c>
      <c r="H770" s="375">
        <f>'[2]nvir. b`h'!F133</f>
        <v>0</v>
      </c>
      <c r="I770" s="375"/>
    </row>
    <row r="771" spans="1:9" ht="16.5" hidden="1" customHeight="1">
      <c r="A771" s="373">
        <v>3080</v>
      </c>
      <c r="B771" s="367" t="s">
        <v>371</v>
      </c>
      <c r="C771" s="368">
        <v>8</v>
      </c>
      <c r="D771" s="368">
        <v>0</v>
      </c>
      <c r="E771" s="376" t="s">
        <v>382</v>
      </c>
      <c r="F771" s="376"/>
      <c r="G771" s="375">
        <f>H771+I771</f>
        <v>0</v>
      </c>
      <c r="H771" s="375">
        <f>H773</f>
        <v>0</v>
      </c>
      <c r="I771" s="375"/>
    </row>
    <row r="772" spans="1:9" s="380" customFormat="1" ht="16.5" hidden="1" customHeight="1">
      <c r="A772" s="373"/>
      <c r="B772" s="367"/>
      <c r="C772" s="368"/>
      <c r="D772" s="368"/>
      <c r="E772" s="374" t="s">
        <v>197</v>
      </c>
      <c r="F772" s="374"/>
      <c r="G772" s="377"/>
      <c r="H772" s="377"/>
      <c r="I772" s="377"/>
    </row>
    <row r="773" spans="1:9" ht="16.5" hidden="1" customHeight="1">
      <c r="A773" s="373">
        <v>3081</v>
      </c>
      <c r="B773" s="381" t="s">
        <v>371</v>
      </c>
      <c r="C773" s="382">
        <v>8</v>
      </c>
      <c r="D773" s="382">
        <v>1</v>
      </c>
      <c r="E773" s="374" t="s">
        <v>382</v>
      </c>
      <c r="F773" s="374"/>
      <c r="G773" s="375"/>
      <c r="H773" s="375"/>
      <c r="I773" s="375"/>
    </row>
    <row r="774" spans="1:9" s="380" customFormat="1" ht="16.5" hidden="1" customHeight="1">
      <c r="A774" s="373"/>
      <c r="B774" s="367"/>
      <c r="C774" s="368"/>
      <c r="D774" s="368"/>
      <c r="E774" s="374" t="s">
        <v>197</v>
      </c>
      <c r="F774" s="374"/>
      <c r="G774" s="377"/>
      <c r="H774" s="377"/>
      <c r="I774" s="377"/>
    </row>
    <row r="775" spans="1:9" ht="16.5" hidden="1" customHeight="1">
      <c r="A775" s="373">
        <v>3090</v>
      </c>
      <c r="B775" s="367" t="s">
        <v>371</v>
      </c>
      <c r="C775" s="408">
        <v>9</v>
      </c>
      <c r="D775" s="368">
        <v>0</v>
      </c>
      <c r="E775" s="376" t="s">
        <v>383</v>
      </c>
      <c r="F775" s="376"/>
      <c r="G775" s="375">
        <f>H775+I775</f>
        <v>0</v>
      </c>
      <c r="H775" s="375">
        <f>H777+H781</f>
        <v>0</v>
      </c>
      <c r="I775" s="375"/>
    </row>
    <row r="776" spans="1:9" s="380" customFormat="1" ht="16.5" hidden="1" customHeight="1">
      <c r="A776" s="373"/>
      <c r="B776" s="367"/>
      <c r="C776" s="368"/>
      <c r="D776" s="368"/>
      <c r="E776" s="374" t="s">
        <v>197</v>
      </c>
      <c r="F776" s="374"/>
      <c r="G776" s="377"/>
      <c r="H776" s="377"/>
      <c r="I776" s="377"/>
    </row>
    <row r="777" spans="1:9" ht="16.5" hidden="1" customHeight="1">
      <c r="A777" s="373">
        <v>3091</v>
      </c>
      <c r="B777" s="381" t="s">
        <v>371</v>
      </c>
      <c r="C777" s="366">
        <v>9</v>
      </c>
      <c r="D777" s="382">
        <v>1</v>
      </c>
      <c r="E777" s="374" t="s">
        <v>383</v>
      </c>
      <c r="F777" s="374"/>
      <c r="G777" s="375"/>
      <c r="H777" s="375"/>
      <c r="I777" s="375"/>
    </row>
    <row r="778" spans="1:9" ht="16.5" hidden="1" customHeight="1">
      <c r="A778" s="373"/>
      <c r="B778" s="381"/>
      <c r="C778" s="382"/>
      <c r="D778" s="382"/>
      <c r="E778" s="374" t="s">
        <v>691</v>
      </c>
      <c r="F778" s="374"/>
      <c r="G778" s="375"/>
      <c r="H778" s="375"/>
      <c r="I778" s="375"/>
    </row>
    <row r="779" spans="1:9" ht="16.5" hidden="1" customHeight="1">
      <c r="A779" s="373"/>
      <c r="B779" s="381"/>
      <c r="C779" s="382"/>
      <c r="D779" s="382"/>
      <c r="E779" s="374" t="s">
        <v>708</v>
      </c>
      <c r="F779" s="374"/>
      <c r="G779" s="375"/>
      <c r="H779" s="375"/>
      <c r="I779" s="375"/>
    </row>
    <row r="780" spans="1:9" ht="16.5" hidden="1" customHeight="1">
      <c r="A780" s="373"/>
      <c r="B780" s="381"/>
      <c r="C780" s="382"/>
      <c r="D780" s="382"/>
      <c r="E780" s="374" t="s">
        <v>708</v>
      </c>
      <c r="F780" s="374"/>
      <c r="G780" s="375"/>
      <c r="H780" s="375"/>
      <c r="I780" s="375"/>
    </row>
    <row r="781" spans="1:9" ht="16.5" hidden="1" customHeight="1">
      <c r="A781" s="373">
        <v>3092</v>
      </c>
      <c r="B781" s="381" t="s">
        <v>371</v>
      </c>
      <c r="C781" s="366">
        <v>9</v>
      </c>
      <c r="D781" s="382">
        <v>2</v>
      </c>
      <c r="E781" s="374" t="s">
        <v>384</v>
      </c>
      <c r="F781" s="374"/>
      <c r="G781" s="375"/>
      <c r="H781" s="375"/>
      <c r="I781" s="375"/>
    </row>
    <row r="782" spans="1:9" ht="16.5" hidden="1" customHeight="1">
      <c r="A782" s="373"/>
      <c r="B782" s="381"/>
      <c r="C782" s="382"/>
      <c r="D782" s="382"/>
      <c r="E782" s="374" t="s">
        <v>691</v>
      </c>
      <c r="F782" s="374"/>
      <c r="G782" s="375"/>
      <c r="H782" s="375"/>
      <c r="I782" s="375"/>
    </row>
    <row r="783" spans="1:9" ht="16.5" hidden="1" customHeight="1">
      <c r="A783" s="373"/>
      <c r="B783" s="381"/>
      <c r="C783" s="382"/>
      <c r="D783" s="382"/>
      <c r="E783" s="374" t="s">
        <v>708</v>
      </c>
      <c r="F783" s="374"/>
      <c r="G783" s="375"/>
      <c r="H783" s="375"/>
      <c r="I783" s="375"/>
    </row>
    <row r="784" spans="1:9" ht="16.5" hidden="1" customHeight="1">
      <c r="A784" s="373"/>
      <c r="B784" s="381"/>
      <c r="C784" s="382"/>
      <c r="D784" s="382"/>
      <c r="E784" s="374" t="s">
        <v>708</v>
      </c>
      <c r="F784" s="374"/>
      <c r="G784" s="375"/>
      <c r="H784" s="375"/>
      <c r="I784" s="375"/>
    </row>
    <row r="785" spans="1:9" s="371" customFormat="1" ht="15" customHeight="1">
      <c r="A785" s="366">
        <v>3100</v>
      </c>
      <c r="B785" s="367" t="s">
        <v>385</v>
      </c>
      <c r="C785" s="367" t="s">
        <v>194</v>
      </c>
      <c r="D785" s="367" t="s">
        <v>194</v>
      </c>
      <c r="E785" s="409" t="s">
        <v>751</v>
      </c>
      <c r="F785" s="409"/>
      <c r="G785" s="383">
        <f>H785+I785-[2]ekamut!F124</f>
        <v>50000</v>
      </c>
      <c r="H785" s="392">
        <f>H787</f>
        <v>150000</v>
      </c>
      <c r="I785" s="392"/>
    </row>
    <row r="786" spans="1:9" ht="15.75" customHeight="1">
      <c r="A786" s="373"/>
      <c r="B786" s="367"/>
      <c r="C786" s="368"/>
      <c r="D786" s="368"/>
      <c r="E786" s="374" t="s">
        <v>7</v>
      </c>
      <c r="F786" s="374"/>
      <c r="G786" s="383"/>
      <c r="H786" s="383"/>
      <c r="I786" s="383"/>
    </row>
    <row r="787" spans="1:9" ht="13.5" customHeight="1">
      <c r="A787" s="373">
        <v>3110</v>
      </c>
      <c r="B787" s="410" t="s">
        <v>385</v>
      </c>
      <c r="C787" s="410" t="s">
        <v>10</v>
      </c>
      <c r="D787" s="410" t="s">
        <v>194</v>
      </c>
      <c r="E787" s="395" t="s">
        <v>387</v>
      </c>
      <c r="F787" s="395"/>
      <c r="G787" s="30">
        <f>H787+I787-[2]ekamut!F124</f>
        <v>50000</v>
      </c>
      <c r="H787" s="383">
        <f>H789</f>
        <v>150000</v>
      </c>
      <c r="I787" s="383">
        <f>I789</f>
        <v>0</v>
      </c>
    </row>
    <row r="788" spans="1:9" s="380" customFormat="1" ht="15.75">
      <c r="A788" s="373"/>
      <c r="B788" s="367"/>
      <c r="C788" s="368"/>
      <c r="D788" s="368"/>
      <c r="E788" s="374" t="s">
        <v>197</v>
      </c>
      <c r="F788" s="374"/>
      <c r="G788" s="378"/>
      <c r="H788" s="378"/>
      <c r="I788" s="378"/>
    </row>
    <row r="789" spans="1:9" ht="15.75">
      <c r="A789" s="373">
        <v>3112</v>
      </c>
      <c r="B789" s="410" t="s">
        <v>385</v>
      </c>
      <c r="C789" s="410" t="s">
        <v>10</v>
      </c>
      <c r="D789" s="410" t="s">
        <v>184</v>
      </c>
      <c r="E789" s="396" t="s">
        <v>388</v>
      </c>
      <c r="F789" s="396"/>
      <c r="G789" s="383">
        <f>H789+I789-[2]ekamut!F124</f>
        <v>50000</v>
      </c>
      <c r="H789" s="383">
        <f>H791</f>
        <v>150000</v>
      </c>
      <c r="I789" s="383">
        <f>I791</f>
        <v>0</v>
      </c>
    </row>
    <row r="790" spans="1:9" ht="12.75" customHeight="1">
      <c r="A790" s="373"/>
      <c r="B790" s="381"/>
      <c r="C790" s="382"/>
      <c r="D790" s="382"/>
      <c r="E790" s="389" t="s">
        <v>691</v>
      </c>
      <c r="F790" s="374"/>
      <c r="G790" s="383"/>
      <c r="H790" s="383"/>
      <c r="I790" s="383"/>
    </row>
    <row r="791" spans="1:9" ht="15" customHeight="1">
      <c r="A791" s="373"/>
      <c r="B791" s="381"/>
      <c r="C791" s="382"/>
      <c r="D791" s="382"/>
      <c r="E791" s="374" t="s">
        <v>752</v>
      </c>
      <c r="F791" s="374">
        <v>4891</v>
      </c>
      <c r="G791" s="383">
        <f>H791+I791-[2]ekamut!F124</f>
        <v>50000</v>
      </c>
      <c r="H791" s="383">
        <f>'[2]gorc caxs'!G307</f>
        <v>150000</v>
      </c>
      <c r="I791" s="383"/>
    </row>
    <row r="792" spans="1:9" ht="15.75" hidden="1">
      <c r="A792" s="411"/>
      <c r="B792" s="412"/>
      <c r="C792" s="382"/>
      <c r="D792" s="413"/>
      <c r="E792" s="414" t="s">
        <v>708</v>
      </c>
      <c r="F792" s="414"/>
      <c r="G792" s="415"/>
      <c r="H792" s="416"/>
      <c r="I792" s="417"/>
    </row>
    <row r="793" spans="1:9" ht="17.25" hidden="1" customHeight="1">
      <c r="A793" s="418"/>
      <c r="B793" s="419"/>
      <c r="C793" s="420"/>
      <c r="D793" s="421"/>
      <c r="E793" s="422" t="s">
        <v>708</v>
      </c>
      <c r="F793" s="423"/>
      <c r="G793" s="424"/>
      <c r="H793" s="425"/>
      <c r="I793" s="426"/>
    </row>
    <row r="794" spans="1:9">
      <c r="B794" s="428"/>
      <c r="C794" s="429"/>
      <c r="D794" s="430"/>
    </row>
    <row r="795" spans="1:9">
      <c r="B795" s="433"/>
      <c r="C795" s="429"/>
      <c r="D795" s="430"/>
    </row>
    <row r="796" spans="1:9">
      <c r="B796" s="433"/>
      <c r="C796" s="429"/>
      <c r="D796" s="430"/>
      <c r="E796" s="339"/>
      <c r="F796" s="339"/>
    </row>
    <row r="797" spans="1:9">
      <c r="B797" s="433"/>
      <c r="C797" s="434"/>
      <c r="D797" s="43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C33" sqref="C33"/>
    </sheetView>
  </sheetViews>
  <sheetFormatPr defaultRowHeight="15"/>
  <cols>
    <col min="1" max="1" width="5.140625" style="149" customWidth="1"/>
    <col min="2" max="2" width="4" style="159" customWidth="1"/>
    <col min="3" max="3" width="4.5703125" style="160" customWidth="1"/>
    <col min="4" max="4" width="4.140625" style="161" customWidth="1"/>
    <col min="5" max="5" width="43.140625" style="153" customWidth="1"/>
    <col min="6" max="6" width="13.42578125" style="154" customWidth="1"/>
    <col min="7" max="7" width="13.140625" style="155" customWidth="1"/>
    <col min="8" max="8" width="16.5703125" style="155" customWidth="1"/>
    <col min="9" max="9" width="22.28515625" style="155" customWidth="1"/>
    <col min="10" max="10" width="16.140625" style="155" bestFit="1" customWidth="1"/>
    <col min="11" max="11" width="16.28515625" style="155" customWidth="1"/>
    <col min="12" max="256" width="9.140625" style="155"/>
    <col min="257" max="257" width="5.140625" style="155" customWidth="1"/>
    <col min="258" max="258" width="4" style="155" customWidth="1"/>
    <col min="259" max="259" width="4.5703125" style="155" customWidth="1"/>
    <col min="260" max="260" width="4.140625" style="155" customWidth="1"/>
    <col min="261" max="261" width="43.140625" style="155" customWidth="1"/>
    <col min="262" max="262" width="13.42578125" style="155" customWidth="1"/>
    <col min="263" max="263" width="13.140625" style="155" customWidth="1"/>
    <col min="264" max="264" width="16.5703125" style="155" customWidth="1"/>
    <col min="265" max="265" width="22.28515625" style="155" customWidth="1"/>
    <col min="266" max="266" width="16.140625" style="155" bestFit="1" customWidth="1"/>
    <col min="267" max="267" width="16.28515625" style="155" customWidth="1"/>
    <col min="268" max="512" width="9.140625" style="155"/>
    <col min="513" max="513" width="5.140625" style="155" customWidth="1"/>
    <col min="514" max="514" width="4" style="155" customWidth="1"/>
    <col min="515" max="515" width="4.5703125" style="155" customWidth="1"/>
    <col min="516" max="516" width="4.140625" style="155" customWidth="1"/>
    <col min="517" max="517" width="43.140625" style="155" customWidth="1"/>
    <col min="518" max="518" width="13.42578125" style="155" customWidth="1"/>
    <col min="519" max="519" width="13.140625" style="155" customWidth="1"/>
    <col min="520" max="520" width="16.5703125" style="155" customWidth="1"/>
    <col min="521" max="521" width="22.28515625" style="155" customWidth="1"/>
    <col min="522" max="522" width="16.140625" style="155" bestFit="1" customWidth="1"/>
    <col min="523" max="523" width="16.28515625" style="155" customWidth="1"/>
    <col min="524" max="768" width="9.140625" style="155"/>
    <col min="769" max="769" width="5.140625" style="155" customWidth="1"/>
    <col min="770" max="770" width="4" style="155" customWidth="1"/>
    <col min="771" max="771" width="4.5703125" style="155" customWidth="1"/>
    <col min="772" max="772" width="4.140625" style="155" customWidth="1"/>
    <col min="773" max="773" width="43.140625" style="155" customWidth="1"/>
    <col min="774" max="774" width="13.42578125" style="155" customWidth="1"/>
    <col min="775" max="775" width="13.140625" style="155" customWidth="1"/>
    <col min="776" max="776" width="16.5703125" style="155" customWidth="1"/>
    <col min="777" max="777" width="22.28515625" style="155" customWidth="1"/>
    <col min="778" max="778" width="16.140625" style="155" bestFit="1" customWidth="1"/>
    <col min="779" max="779" width="16.28515625" style="155" customWidth="1"/>
    <col min="780" max="1024" width="9.140625" style="155"/>
    <col min="1025" max="1025" width="5.140625" style="155" customWidth="1"/>
    <col min="1026" max="1026" width="4" style="155" customWidth="1"/>
    <col min="1027" max="1027" width="4.5703125" style="155" customWidth="1"/>
    <col min="1028" max="1028" width="4.140625" style="155" customWidth="1"/>
    <col min="1029" max="1029" width="43.140625" style="155" customWidth="1"/>
    <col min="1030" max="1030" width="13.42578125" style="155" customWidth="1"/>
    <col min="1031" max="1031" width="13.140625" style="155" customWidth="1"/>
    <col min="1032" max="1032" width="16.5703125" style="155" customWidth="1"/>
    <col min="1033" max="1033" width="22.28515625" style="155" customWidth="1"/>
    <col min="1034" max="1034" width="16.140625" style="155" bestFit="1" customWidth="1"/>
    <col min="1035" max="1035" width="16.28515625" style="155" customWidth="1"/>
    <col min="1036" max="1280" width="9.140625" style="155"/>
    <col min="1281" max="1281" width="5.140625" style="155" customWidth="1"/>
    <col min="1282" max="1282" width="4" style="155" customWidth="1"/>
    <col min="1283" max="1283" width="4.5703125" style="155" customWidth="1"/>
    <col min="1284" max="1284" width="4.140625" style="155" customWidth="1"/>
    <col min="1285" max="1285" width="43.140625" style="155" customWidth="1"/>
    <col min="1286" max="1286" width="13.42578125" style="155" customWidth="1"/>
    <col min="1287" max="1287" width="13.140625" style="155" customWidth="1"/>
    <col min="1288" max="1288" width="16.5703125" style="155" customWidth="1"/>
    <col min="1289" max="1289" width="22.28515625" style="155" customWidth="1"/>
    <col min="1290" max="1290" width="16.140625" style="155" bestFit="1" customWidth="1"/>
    <col min="1291" max="1291" width="16.28515625" style="155" customWidth="1"/>
    <col min="1292" max="1536" width="9.140625" style="155"/>
    <col min="1537" max="1537" width="5.140625" style="155" customWidth="1"/>
    <col min="1538" max="1538" width="4" style="155" customWidth="1"/>
    <col min="1539" max="1539" width="4.5703125" style="155" customWidth="1"/>
    <col min="1540" max="1540" width="4.140625" style="155" customWidth="1"/>
    <col min="1541" max="1541" width="43.140625" style="155" customWidth="1"/>
    <col min="1542" max="1542" width="13.42578125" style="155" customWidth="1"/>
    <col min="1543" max="1543" width="13.140625" style="155" customWidth="1"/>
    <col min="1544" max="1544" width="16.5703125" style="155" customWidth="1"/>
    <col min="1545" max="1545" width="22.28515625" style="155" customWidth="1"/>
    <col min="1546" max="1546" width="16.140625" style="155" bestFit="1" customWidth="1"/>
    <col min="1547" max="1547" width="16.28515625" style="155" customWidth="1"/>
    <col min="1548" max="1792" width="9.140625" style="155"/>
    <col min="1793" max="1793" width="5.140625" style="155" customWidth="1"/>
    <col min="1794" max="1794" width="4" style="155" customWidth="1"/>
    <col min="1795" max="1795" width="4.5703125" style="155" customWidth="1"/>
    <col min="1796" max="1796" width="4.140625" style="155" customWidth="1"/>
    <col min="1797" max="1797" width="43.140625" style="155" customWidth="1"/>
    <col min="1798" max="1798" width="13.42578125" style="155" customWidth="1"/>
    <col min="1799" max="1799" width="13.140625" style="155" customWidth="1"/>
    <col min="1800" max="1800" width="16.5703125" style="155" customWidth="1"/>
    <col min="1801" max="1801" width="22.28515625" style="155" customWidth="1"/>
    <col min="1802" max="1802" width="16.140625" style="155" bestFit="1" customWidth="1"/>
    <col min="1803" max="1803" width="16.28515625" style="155" customWidth="1"/>
    <col min="1804" max="2048" width="9.140625" style="155"/>
    <col min="2049" max="2049" width="5.140625" style="155" customWidth="1"/>
    <col min="2050" max="2050" width="4" style="155" customWidth="1"/>
    <col min="2051" max="2051" width="4.5703125" style="155" customWidth="1"/>
    <col min="2052" max="2052" width="4.140625" style="155" customWidth="1"/>
    <col min="2053" max="2053" width="43.140625" style="155" customWidth="1"/>
    <col min="2054" max="2054" width="13.42578125" style="155" customWidth="1"/>
    <col min="2055" max="2055" width="13.140625" style="155" customWidth="1"/>
    <col min="2056" max="2056" width="16.5703125" style="155" customWidth="1"/>
    <col min="2057" max="2057" width="22.28515625" style="155" customWidth="1"/>
    <col min="2058" max="2058" width="16.140625" style="155" bestFit="1" customWidth="1"/>
    <col min="2059" max="2059" width="16.28515625" style="155" customWidth="1"/>
    <col min="2060" max="2304" width="9.140625" style="155"/>
    <col min="2305" max="2305" width="5.140625" style="155" customWidth="1"/>
    <col min="2306" max="2306" width="4" style="155" customWidth="1"/>
    <col min="2307" max="2307" width="4.5703125" style="155" customWidth="1"/>
    <col min="2308" max="2308" width="4.140625" style="155" customWidth="1"/>
    <col min="2309" max="2309" width="43.140625" style="155" customWidth="1"/>
    <col min="2310" max="2310" width="13.42578125" style="155" customWidth="1"/>
    <col min="2311" max="2311" width="13.140625" style="155" customWidth="1"/>
    <col min="2312" max="2312" width="16.5703125" style="155" customWidth="1"/>
    <col min="2313" max="2313" width="22.28515625" style="155" customWidth="1"/>
    <col min="2314" max="2314" width="16.140625" style="155" bestFit="1" customWidth="1"/>
    <col min="2315" max="2315" width="16.28515625" style="155" customWidth="1"/>
    <col min="2316" max="2560" width="9.140625" style="155"/>
    <col min="2561" max="2561" width="5.140625" style="155" customWidth="1"/>
    <col min="2562" max="2562" width="4" style="155" customWidth="1"/>
    <col min="2563" max="2563" width="4.5703125" style="155" customWidth="1"/>
    <col min="2564" max="2564" width="4.140625" style="155" customWidth="1"/>
    <col min="2565" max="2565" width="43.140625" style="155" customWidth="1"/>
    <col min="2566" max="2566" width="13.42578125" style="155" customWidth="1"/>
    <col min="2567" max="2567" width="13.140625" style="155" customWidth="1"/>
    <col min="2568" max="2568" width="16.5703125" style="155" customWidth="1"/>
    <col min="2569" max="2569" width="22.28515625" style="155" customWidth="1"/>
    <col min="2570" max="2570" width="16.140625" style="155" bestFit="1" customWidth="1"/>
    <col min="2571" max="2571" width="16.28515625" style="155" customWidth="1"/>
    <col min="2572" max="2816" width="9.140625" style="155"/>
    <col min="2817" max="2817" width="5.140625" style="155" customWidth="1"/>
    <col min="2818" max="2818" width="4" style="155" customWidth="1"/>
    <col min="2819" max="2819" width="4.5703125" style="155" customWidth="1"/>
    <col min="2820" max="2820" width="4.140625" style="155" customWidth="1"/>
    <col min="2821" max="2821" width="43.140625" style="155" customWidth="1"/>
    <col min="2822" max="2822" width="13.42578125" style="155" customWidth="1"/>
    <col min="2823" max="2823" width="13.140625" style="155" customWidth="1"/>
    <col min="2824" max="2824" width="16.5703125" style="155" customWidth="1"/>
    <col min="2825" max="2825" width="22.28515625" style="155" customWidth="1"/>
    <col min="2826" max="2826" width="16.140625" style="155" bestFit="1" customWidth="1"/>
    <col min="2827" max="2827" width="16.28515625" style="155" customWidth="1"/>
    <col min="2828" max="3072" width="9.140625" style="155"/>
    <col min="3073" max="3073" width="5.140625" style="155" customWidth="1"/>
    <col min="3074" max="3074" width="4" style="155" customWidth="1"/>
    <col min="3075" max="3075" width="4.5703125" style="155" customWidth="1"/>
    <col min="3076" max="3076" width="4.140625" style="155" customWidth="1"/>
    <col min="3077" max="3077" width="43.140625" style="155" customWidth="1"/>
    <col min="3078" max="3078" width="13.42578125" style="155" customWidth="1"/>
    <col min="3079" max="3079" width="13.140625" style="155" customWidth="1"/>
    <col min="3080" max="3080" width="16.5703125" style="155" customWidth="1"/>
    <col min="3081" max="3081" width="22.28515625" style="155" customWidth="1"/>
    <col min="3082" max="3082" width="16.140625" style="155" bestFit="1" customWidth="1"/>
    <col min="3083" max="3083" width="16.28515625" style="155" customWidth="1"/>
    <col min="3084" max="3328" width="9.140625" style="155"/>
    <col min="3329" max="3329" width="5.140625" style="155" customWidth="1"/>
    <col min="3330" max="3330" width="4" style="155" customWidth="1"/>
    <col min="3331" max="3331" width="4.5703125" style="155" customWidth="1"/>
    <col min="3332" max="3332" width="4.140625" style="155" customWidth="1"/>
    <col min="3333" max="3333" width="43.140625" style="155" customWidth="1"/>
    <col min="3334" max="3334" width="13.42578125" style="155" customWidth="1"/>
    <col min="3335" max="3335" width="13.140625" style="155" customWidth="1"/>
    <col min="3336" max="3336" width="16.5703125" style="155" customWidth="1"/>
    <col min="3337" max="3337" width="22.28515625" style="155" customWidth="1"/>
    <col min="3338" max="3338" width="16.140625" style="155" bestFit="1" customWidth="1"/>
    <col min="3339" max="3339" width="16.28515625" style="155" customWidth="1"/>
    <col min="3340" max="3584" width="9.140625" style="155"/>
    <col min="3585" max="3585" width="5.140625" style="155" customWidth="1"/>
    <col min="3586" max="3586" width="4" style="155" customWidth="1"/>
    <col min="3587" max="3587" width="4.5703125" style="155" customWidth="1"/>
    <col min="3588" max="3588" width="4.140625" style="155" customWidth="1"/>
    <col min="3589" max="3589" width="43.140625" style="155" customWidth="1"/>
    <col min="3590" max="3590" width="13.42578125" style="155" customWidth="1"/>
    <col min="3591" max="3591" width="13.140625" style="155" customWidth="1"/>
    <col min="3592" max="3592" width="16.5703125" style="155" customWidth="1"/>
    <col min="3593" max="3593" width="22.28515625" style="155" customWidth="1"/>
    <col min="3594" max="3594" width="16.140625" style="155" bestFit="1" customWidth="1"/>
    <col min="3595" max="3595" width="16.28515625" style="155" customWidth="1"/>
    <col min="3596" max="3840" width="9.140625" style="155"/>
    <col min="3841" max="3841" width="5.140625" style="155" customWidth="1"/>
    <col min="3842" max="3842" width="4" style="155" customWidth="1"/>
    <col min="3843" max="3843" width="4.5703125" style="155" customWidth="1"/>
    <col min="3844" max="3844" width="4.140625" style="155" customWidth="1"/>
    <col min="3845" max="3845" width="43.140625" style="155" customWidth="1"/>
    <col min="3846" max="3846" width="13.42578125" style="155" customWidth="1"/>
    <col min="3847" max="3847" width="13.140625" style="155" customWidth="1"/>
    <col min="3848" max="3848" width="16.5703125" style="155" customWidth="1"/>
    <col min="3849" max="3849" width="22.28515625" style="155" customWidth="1"/>
    <col min="3850" max="3850" width="16.140625" style="155" bestFit="1" customWidth="1"/>
    <col min="3851" max="3851" width="16.28515625" style="155" customWidth="1"/>
    <col min="3852" max="4096" width="9.140625" style="155"/>
    <col min="4097" max="4097" width="5.140625" style="155" customWidth="1"/>
    <col min="4098" max="4098" width="4" style="155" customWidth="1"/>
    <col min="4099" max="4099" width="4.5703125" style="155" customWidth="1"/>
    <col min="4100" max="4100" width="4.140625" style="155" customWidth="1"/>
    <col min="4101" max="4101" width="43.140625" style="155" customWidth="1"/>
    <col min="4102" max="4102" width="13.42578125" style="155" customWidth="1"/>
    <col min="4103" max="4103" width="13.140625" style="155" customWidth="1"/>
    <col min="4104" max="4104" width="16.5703125" style="155" customWidth="1"/>
    <col min="4105" max="4105" width="22.28515625" style="155" customWidth="1"/>
    <col min="4106" max="4106" width="16.140625" style="155" bestFit="1" customWidth="1"/>
    <col min="4107" max="4107" width="16.28515625" style="155" customWidth="1"/>
    <col min="4108" max="4352" width="9.140625" style="155"/>
    <col min="4353" max="4353" width="5.140625" style="155" customWidth="1"/>
    <col min="4354" max="4354" width="4" style="155" customWidth="1"/>
    <col min="4355" max="4355" width="4.5703125" style="155" customWidth="1"/>
    <col min="4356" max="4356" width="4.140625" style="155" customWidth="1"/>
    <col min="4357" max="4357" width="43.140625" style="155" customWidth="1"/>
    <col min="4358" max="4358" width="13.42578125" style="155" customWidth="1"/>
    <col min="4359" max="4359" width="13.140625" style="155" customWidth="1"/>
    <col min="4360" max="4360" width="16.5703125" style="155" customWidth="1"/>
    <col min="4361" max="4361" width="22.28515625" style="155" customWidth="1"/>
    <col min="4362" max="4362" width="16.140625" style="155" bestFit="1" customWidth="1"/>
    <col min="4363" max="4363" width="16.28515625" style="155" customWidth="1"/>
    <col min="4364" max="4608" width="9.140625" style="155"/>
    <col min="4609" max="4609" width="5.140625" style="155" customWidth="1"/>
    <col min="4610" max="4610" width="4" style="155" customWidth="1"/>
    <col min="4611" max="4611" width="4.5703125" style="155" customWidth="1"/>
    <col min="4612" max="4612" width="4.140625" style="155" customWidth="1"/>
    <col min="4613" max="4613" width="43.140625" style="155" customWidth="1"/>
    <col min="4614" max="4614" width="13.42578125" style="155" customWidth="1"/>
    <col min="4615" max="4615" width="13.140625" style="155" customWidth="1"/>
    <col min="4616" max="4616" width="16.5703125" style="155" customWidth="1"/>
    <col min="4617" max="4617" width="22.28515625" style="155" customWidth="1"/>
    <col min="4618" max="4618" width="16.140625" style="155" bestFit="1" customWidth="1"/>
    <col min="4619" max="4619" width="16.28515625" style="155" customWidth="1"/>
    <col min="4620" max="4864" width="9.140625" style="155"/>
    <col min="4865" max="4865" width="5.140625" style="155" customWidth="1"/>
    <col min="4866" max="4866" width="4" style="155" customWidth="1"/>
    <col min="4867" max="4867" width="4.5703125" style="155" customWidth="1"/>
    <col min="4868" max="4868" width="4.140625" style="155" customWidth="1"/>
    <col min="4869" max="4869" width="43.140625" style="155" customWidth="1"/>
    <col min="4870" max="4870" width="13.42578125" style="155" customWidth="1"/>
    <col min="4871" max="4871" width="13.140625" style="155" customWidth="1"/>
    <col min="4872" max="4872" width="16.5703125" style="155" customWidth="1"/>
    <col min="4873" max="4873" width="22.28515625" style="155" customWidth="1"/>
    <col min="4874" max="4874" width="16.140625" style="155" bestFit="1" customWidth="1"/>
    <col min="4875" max="4875" width="16.28515625" style="155" customWidth="1"/>
    <col min="4876" max="5120" width="9.140625" style="155"/>
    <col min="5121" max="5121" width="5.140625" style="155" customWidth="1"/>
    <col min="5122" max="5122" width="4" style="155" customWidth="1"/>
    <col min="5123" max="5123" width="4.5703125" style="155" customWidth="1"/>
    <col min="5124" max="5124" width="4.140625" style="155" customWidth="1"/>
    <col min="5125" max="5125" width="43.140625" style="155" customWidth="1"/>
    <col min="5126" max="5126" width="13.42578125" style="155" customWidth="1"/>
    <col min="5127" max="5127" width="13.140625" style="155" customWidth="1"/>
    <col min="5128" max="5128" width="16.5703125" style="155" customWidth="1"/>
    <col min="5129" max="5129" width="22.28515625" style="155" customWidth="1"/>
    <col min="5130" max="5130" width="16.140625" style="155" bestFit="1" customWidth="1"/>
    <col min="5131" max="5131" width="16.28515625" style="155" customWidth="1"/>
    <col min="5132" max="5376" width="9.140625" style="155"/>
    <col min="5377" max="5377" width="5.140625" style="155" customWidth="1"/>
    <col min="5378" max="5378" width="4" style="155" customWidth="1"/>
    <col min="5379" max="5379" width="4.5703125" style="155" customWidth="1"/>
    <col min="5380" max="5380" width="4.140625" style="155" customWidth="1"/>
    <col min="5381" max="5381" width="43.140625" style="155" customWidth="1"/>
    <col min="5382" max="5382" width="13.42578125" style="155" customWidth="1"/>
    <col min="5383" max="5383" width="13.140625" style="155" customWidth="1"/>
    <col min="5384" max="5384" width="16.5703125" style="155" customWidth="1"/>
    <col min="5385" max="5385" width="22.28515625" style="155" customWidth="1"/>
    <col min="5386" max="5386" width="16.140625" style="155" bestFit="1" customWidth="1"/>
    <col min="5387" max="5387" width="16.28515625" style="155" customWidth="1"/>
    <col min="5388" max="5632" width="9.140625" style="155"/>
    <col min="5633" max="5633" width="5.140625" style="155" customWidth="1"/>
    <col min="5634" max="5634" width="4" style="155" customWidth="1"/>
    <col min="5635" max="5635" width="4.5703125" style="155" customWidth="1"/>
    <col min="5636" max="5636" width="4.140625" style="155" customWidth="1"/>
    <col min="5637" max="5637" width="43.140625" style="155" customWidth="1"/>
    <col min="5638" max="5638" width="13.42578125" style="155" customWidth="1"/>
    <col min="5639" max="5639" width="13.140625" style="155" customWidth="1"/>
    <col min="5640" max="5640" width="16.5703125" style="155" customWidth="1"/>
    <col min="5641" max="5641" width="22.28515625" style="155" customWidth="1"/>
    <col min="5642" max="5642" width="16.140625" style="155" bestFit="1" customWidth="1"/>
    <col min="5643" max="5643" width="16.28515625" style="155" customWidth="1"/>
    <col min="5644" max="5888" width="9.140625" style="155"/>
    <col min="5889" max="5889" width="5.140625" style="155" customWidth="1"/>
    <col min="5890" max="5890" width="4" style="155" customWidth="1"/>
    <col min="5891" max="5891" width="4.5703125" style="155" customWidth="1"/>
    <col min="5892" max="5892" width="4.140625" style="155" customWidth="1"/>
    <col min="5893" max="5893" width="43.140625" style="155" customWidth="1"/>
    <col min="5894" max="5894" width="13.42578125" style="155" customWidth="1"/>
    <col min="5895" max="5895" width="13.140625" style="155" customWidth="1"/>
    <col min="5896" max="5896" width="16.5703125" style="155" customWidth="1"/>
    <col min="5897" max="5897" width="22.28515625" style="155" customWidth="1"/>
    <col min="5898" max="5898" width="16.140625" style="155" bestFit="1" customWidth="1"/>
    <col min="5899" max="5899" width="16.28515625" style="155" customWidth="1"/>
    <col min="5900" max="6144" width="9.140625" style="155"/>
    <col min="6145" max="6145" width="5.140625" style="155" customWidth="1"/>
    <col min="6146" max="6146" width="4" style="155" customWidth="1"/>
    <col min="6147" max="6147" width="4.5703125" style="155" customWidth="1"/>
    <col min="6148" max="6148" width="4.140625" style="155" customWidth="1"/>
    <col min="6149" max="6149" width="43.140625" style="155" customWidth="1"/>
    <col min="6150" max="6150" width="13.42578125" style="155" customWidth="1"/>
    <col min="6151" max="6151" width="13.140625" style="155" customWidth="1"/>
    <col min="6152" max="6152" width="16.5703125" style="155" customWidth="1"/>
    <col min="6153" max="6153" width="22.28515625" style="155" customWidth="1"/>
    <col min="6154" max="6154" width="16.140625" style="155" bestFit="1" customWidth="1"/>
    <col min="6155" max="6155" width="16.28515625" style="155" customWidth="1"/>
    <col min="6156" max="6400" width="9.140625" style="155"/>
    <col min="6401" max="6401" width="5.140625" style="155" customWidth="1"/>
    <col min="6402" max="6402" width="4" style="155" customWidth="1"/>
    <col min="6403" max="6403" width="4.5703125" style="155" customWidth="1"/>
    <col min="6404" max="6404" width="4.140625" style="155" customWidth="1"/>
    <col min="6405" max="6405" width="43.140625" style="155" customWidth="1"/>
    <col min="6406" max="6406" width="13.42578125" style="155" customWidth="1"/>
    <col min="6407" max="6407" width="13.140625" style="155" customWidth="1"/>
    <col min="6408" max="6408" width="16.5703125" style="155" customWidth="1"/>
    <col min="6409" max="6409" width="22.28515625" style="155" customWidth="1"/>
    <col min="6410" max="6410" width="16.140625" style="155" bestFit="1" customWidth="1"/>
    <col min="6411" max="6411" width="16.28515625" style="155" customWidth="1"/>
    <col min="6412" max="6656" width="9.140625" style="155"/>
    <col min="6657" max="6657" width="5.140625" style="155" customWidth="1"/>
    <col min="6658" max="6658" width="4" style="155" customWidth="1"/>
    <col min="6659" max="6659" width="4.5703125" style="155" customWidth="1"/>
    <col min="6660" max="6660" width="4.140625" style="155" customWidth="1"/>
    <col min="6661" max="6661" width="43.140625" style="155" customWidth="1"/>
    <col min="6662" max="6662" width="13.42578125" style="155" customWidth="1"/>
    <col min="6663" max="6663" width="13.140625" style="155" customWidth="1"/>
    <col min="6664" max="6664" width="16.5703125" style="155" customWidth="1"/>
    <col min="6665" max="6665" width="22.28515625" style="155" customWidth="1"/>
    <col min="6666" max="6666" width="16.140625" style="155" bestFit="1" customWidth="1"/>
    <col min="6667" max="6667" width="16.28515625" style="155" customWidth="1"/>
    <col min="6668" max="6912" width="9.140625" style="155"/>
    <col min="6913" max="6913" width="5.140625" style="155" customWidth="1"/>
    <col min="6914" max="6914" width="4" style="155" customWidth="1"/>
    <col min="6915" max="6915" width="4.5703125" style="155" customWidth="1"/>
    <col min="6916" max="6916" width="4.140625" style="155" customWidth="1"/>
    <col min="6917" max="6917" width="43.140625" style="155" customWidth="1"/>
    <col min="6918" max="6918" width="13.42578125" style="155" customWidth="1"/>
    <col min="6919" max="6919" width="13.140625" style="155" customWidth="1"/>
    <col min="6920" max="6920" width="16.5703125" style="155" customWidth="1"/>
    <col min="6921" max="6921" width="22.28515625" style="155" customWidth="1"/>
    <col min="6922" max="6922" width="16.140625" style="155" bestFit="1" customWidth="1"/>
    <col min="6923" max="6923" width="16.28515625" style="155" customWidth="1"/>
    <col min="6924" max="7168" width="9.140625" style="155"/>
    <col min="7169" max="7169" width="5.140625" style="155" customWidth="1"/>
    <col min="7170" max="7170" width="4" style="155" customWidth="1"/>
    <col min="7171" max="7171" width="4.5703125" style="155" customWidth="1"/>
    <col min="7172" max="7172" width="4.140625" style="155" customWidth="1"/>
    <col min="7173" max="7173" width="43.140625" style="155" customWidth="1"/>
    <col min="7174" max="7174" width="13.42578125" style="155" customWidth="1"/>
    <col min="7175" max="7175" width="13.140625" style="155" customWidth="1"/>
    <col min="7176" max="7176" width="16.5703125" style="155" customWidth="1"/>
    <col min="7177" max="7177" width="22.28515625" style="155" customWidth="1"/>
    <col min="7178" max="7178" width="16.140625" style="155" bestFit="1" customWidth="1"/>
    <col min="7179" max="7179" width="16.28515625" style="155" customWidth="1"/>
    <col min="7180" max="7424" width="9.140625" style="155"/>
    <col min="7425" max="7425" width="5.140625" style="155" customWidth="1"/>
    <col min="7426" max="7426" width="4" style="155" customWidth="1"/>
    <col min="7427" max="7427" width="4.5703125" style="155" customWidth="1"/>
    <col min="7428" max="7428" width="4.140625" style="155" customWidth="1"/>
    <col min="7429" max="7429" width="43.140625" style="155" customWidth="1"/>
    <col min="7430" max="7430" width="13.42578125" style="155" customWidth="1"/>
    <col min="7431" max="7431" width="13.140625" style="155" customWidth="1"/>
    <col min="7432" max="7432" width="16.5703125" style="155" customWidth="1"/>
    <col min="7433" max="7433" width="22.28515625" style="155" customWidth="1"/>
    <col min="7434" max="7434" width="16.140625" style="155" bestFit="1" customWidth="1"/>
    <col min="7435" max="7435" width="16.28515625" style="155" customWidth="1"/>
    <col min="7436" max="7680" width="9.140625" style="155"/>
    <col min="7681" max="7681" width="5.140625" style="155" customWidth="1"/>
    <col min="7682" max="7682" width="4" style="155" customWidth="1"/>
    <col min="7683" max="7683" width="4.5703125" style="155" customWidth="1"/>
    <col min="7684" max="7684" width="4.140625" style="155" customWidth="1"/>
    <col min="7685" max="7685" width="43.140625" style="155" customWidth="1"/>
    <col min="7686" max="7686" width="13.42578125" style="155" customWidth="1"/>
    <col min="7687" max="7687" width="13.140625" style="155" customWidth="1"/>
    <col min="7688" max="7688" width="16.5703125" style="155" customWidth="1"/>
    <col min="7689" max="7689" width="22.28515625" style="155" customWidth="1"/>
    <col min="7690" max="7690" width="16.140625" style="155" bestFit="1" customWidth="1"/>
    <col min="7691" max="7691" width="16.28515625" style="155" customWidth="1"/>
    <col min="7692" max="7936" width="9.140625" style="155"/>
    <col min="7937" max="7937" width="5.140625" style="155" customWidth="1"/>
    <col min="7938" max="7938" width="4" style="155" customWidth="1"/>
    <col min="7939" max="7939" width="4.5703125" style="155" customWidth="1"/>
    <col min="7940" max="7940" width="4.140625" style="155" customWidth="1"/>
    <col min="7941" max="7941" width="43.140625" style="155" customWidth="1"/>
    <col min="7942" max="7942" width="13.42578125" style="155" customWidth="1"/>
    <col min="7943" max="7943" width="13.140625" style="155" customWidth="1"/>
    <col min="7944" max="7944" width="16.5703125" style="155" customWidth="1"/>
    <col min="7945" max="7945" width="22.28515625" style="155" customWidth="1"/>
    <col min="7946" max="7946" width="16.140625" style="155" bestFit="1" customWidth="1"/>
    <col min="7947" max="7947" width="16.28515625" style="155" customWidth="1"/>
    <col min="7948" max="8192" width="9.140625" style="155"/>
    <col min="8193" max="8193" width="5.140625" style="155" customWidth="1"/>
    <col min="8194" max="8194" width="4" style="155" customWidth="1"/>
    <col min="8195" max="8195" width="4.5703125" style="155" customWidth="1"/>
    <col min="8196" max="8196" width="4.140625" style="155" customWidth="1"/>
    <col min="8197" max="8197" width="43.140625" style="155" customWidth="1"/>
    <col min="8198" max="8198" width="13.42578125" style="155" customWidth="1"/>
    <col min="8199" max="8199" width="13.140625" style="155" customWidth="1"/>
    <col min="8200" max="8200" width="16.5703125" style="155" customWidth="1"/>
    <col min="8201" max="8201" width="22.28515625" style="155" customWidth="1"/>
    <col min="8202" max="8202" width="16.140625" style="155" bestFit="1" customWidth="1"/>
    <col min="8203" max="8203" width="16.28515625" style="155" customWidth="1"/>
    <col min="8204" max="8448" width="9.140625" style="155"/>
    <col min="8449" max="8449" width="5.140625" style="155" customWidth="1"/>
    <col min="8450" max="8450" width="4" style="155" customWidth="1"/>
    <col min="8451" max="8451" width="4.5703125" style="155" customWidth="1"/>
    <col min="8452" max="8452" width="4.140625" style="155" customWidth="1"/>
    <col min="8453" max="8453" width="43.140625" style="155" customWidth="1"/>
    <col min="8454" max="8454" width="13.42578125" style="155" customWidth="1"/>
    <col min="8455" max="8455" width="13.140625" style="155" customWidth="1"/>
    <col min="8456" max="8456" width="16.5703125" style="155" customWidth="1"/>
    <col min="8457" max="8457" width="22.28515625" style="155" customWidth="1"/>
    <col min="8458" max="8458" width="16.140625" style="155" bestFit="1" customWidth="1"/>
    <col min="8459" max="8459" width="16.28515625" style="155" customWidth="1"/>
    <col min="8460" max="8704" width="9.140625" style="155"/>
    <col min="8705" max="8705" width="5.140625" style="155" customWidth="1"/>
    <col min="8706" max="8706" width="4" style="155" customWidth="1"/>
    <col min="8707" max="8707" width="4.5703125" style="155" customWidth="1"/>
    <col min="8708" max="8708" width="4.140625" style="155" customWidth="1"/>
    <col min="8709" max="8709" width="43.140625" style="155" customWidth="1"/>
    <col min="8710" max="8710" width="13.42578125" style="155" customWidth="1"/>
    <col min="8711" max="8711" width="13.140625" style="155" customWidth="1"/>
    <col min="8712" max="8712" width="16.5703125" style="155" customWidth="1"/>
    <col min="8713" max="8713" width="22.28515625" style="155" customWidth="1"/>
    <col min="8714" max="8714" width="16.140625" style="155" bestFit="1" customWidth="1"/>
    <col min="8715" max="8715" width="16.28515625" style="155" customWidth="1"/>
    <col min="8716" max="8960" width="9.140625" style="155"/>
    <col min="8961" max="8961" width="5.140625" style="155" customWidth="1"/>
    <col min="8962" max="8962" width="4" style="155" customWidth="1"/>
    <col min="8963" max="8963" width="4.5703125" style="155" customWidth="1"/>
    <col min="8964" max="8964" width="4.140625" style="155" customWidth="1"/>
    <col min="8965" max="8965" width="43.140625" style="155" customWidth="1"/>
    <col min="8966" max="8966" width="13.42578125" style="155" customWidth="1"/>
    <col min="8967" max="8967" width="13.140625" style="155" customWidth="1"/>
    <col min="8968" max="8968" width="16.5703125" style="155" customWidth="1"/>
    <col min="8969" max="8969" width="22.28515625" style="155" customWidth="1"/>
    <col min="8970" max="8970" width="16.140625" style="155" bestFit="1" customWidth="1"/>
    <col min="8971" max="8971" width="16.28515625" style="155" customWidth="1"/>
    <col min="8972" max="9216" width="9.140625" style="155"/>
    <col min="9217" max="9217" width="5.140625" style="155" customWidth="1"/>
    <col min="9218" max="9218" width="4" style="155" customWidth="1"/>
    <col min="9219" max="9219" width="4.5703125" style="155" customWidth="1"/>
    <col min="9220" max="9220" width="4.140625" style="155" customWidth="1"/>
    <col min="9221" max="9221" width="43.140625" style="155" customWidth="1"/>
    <col min="9222" max="9222" width="13.42578125" style="155" customWidth="1"/>
    <col min="9223" max="9223" width="13.140625" style="155" customWidth="1"/>
    <col min="9224" max="9224" width="16.5703125" style="155" customWidth="1"/>
    <col min="9225" max="9225" width="22.28515625" style="155" customWidth="1"/>
    <col min="9226" max="9226" width="16.140625" style="155" bestFit="1" customWidth="1"/>
    <col min="9227" max="9227" width="16.28515625" style="155" customWidth="1"/>
    <col min="9228" max="9472" width="9.140625" style="155"/>
    <col min="9473" max="9473" width="5.140625" style="155" customWidth="1"/>
    <col min="9474" max="9474" width="4" style="155" customWidth="1"/>
    <col min="9475" max="9475" width="4.5703125" style="155" customWidth="1"/>
    <col min="9476" max="9476" width="4.140625" style="155" customWidth="1"/>
    <col min="9477" max="9477" width="43.140625" style="155" customWidth="1"/>
    <col min="9478" max="9478" width="13.42578125" style="155" customWidth="1"/>
    <col min="9479" max="9479" width="13.140625" style="155" customWidth="1"/>
    <col min="9480" max="9480" width="16.5703125" style="155" customWidth="1"/>
    <col min="9481" max="9481" width="22.28515625" style="155" customWidth="1"/>
    <col min="9482" max="9482" width="16.140625" style="155" bestFit="1" customWidth="1"/>
    <col min="9483" max="9483" width="16.28515625" style="155" customWidth="1"/>
    <col min="9484" max="9728" width="9.140625" style="155"/>
    <col min="9729" max="9729" width="5.140625" style="155" customWidth="1"/>
    <col min="9730" max="9730" width="4" style="155" customWidth="1"/>
    <col min="9731" max="9731" width="4.5703125" style="155" customWidth="1"/>
    <col min="9732" max="9732" width="4.140625" style="155" customWidth="1"/>
    <col min="9733" max="9733" width="43.140625" style="155" customWidth="1"/>
    <col min="9734" max="9734" width="13.42578125" style="155" customWidth="1"/>
    <col min="9735" max="9735" width="13.140625" style="155" customWidth="1"/>
    <col min="9736" max="9736" width="16.5703125" style="155" customWidth="1"/>
    <col min="9737" max="9737" width="22.28515625" style="155" customWidth="1"/>
    <col min="9738" max="9738" width="16.140625" style="155" bestFit="1" customWidth="1"/>
    <col min="9739" max="9739" width="16.28515625" style="155" customWidth="1"/>
    <col min="9740" max="9984" width="9.140625" style="155"/>
    <col min="9985" max="9985" width="5.140625" style="155" customWidth="1"/>
    <col min="9986" max="9986" width="4" style="155" customWidth="1"/>
    <col min="9987" max="9987" width="4.5703125" style="155" customWidth="1"/>
    <col min="9988" max="9988" width="4.140625" style="155" customWidth="1"/>
    <col min="9989" max="9989" width="43.140625" style="155" customWidth="1"/>
    <col min="9990" max="9990" width="13.42578125" style="155" customWidth="1"/>
    <col min="9991" max="9991" width="13.140625" style="155" customWidth="1"/>
    <col min="9992" max="9992" width="16.5703125" style="155" customWidth="1"/>
    <col min="9993" max="9993" width="22.28515625" style="155" customWidth="1"/>
    <col min="9994" max="9994" width="16.140625" style="155" bestFit="1" customWidth="1"/>
    <col min="9995" max="9995" width="16.28515625" style="155" customWidth="1"/>
    <col min="9996" max="10240" width="9.140625" style="155"/>
    <col min="10241" max="10241" width="5.140625" style="155" customWidth="1"/>
    <col min="10242" max="10242" width="4" style="155" customWidth="1"/>
    <col min="10243" max="10243" width="4.5703125" style="155" customWidth="1"/>
    <col min="10244" max="10244" width="4.140625" style="155" customWidth="1"/>
    <col min="10245" max="10245" width="43.140625" style="155" customWidth="1"/>
    <col min="10246" max="10246" width="13.42578125" style="155" customWidth="1"/>
    <col min="10247" max="10247" width="13.140625" style="155" customWidth="1"/>
    <col min="10248" max="10248" width="16.5703125" style="155" customWidth="1"/>
    <col min="10249" max="10249" width="22.28515625" style="155" customWidth="1"/>
    <col min="10250" max="10250" width="16.140625" style="155" bestFit="1" customWidth="1"/>
    <col min="10251" max="10251" width="16.28515625" style="155" customWidth="1"/>
    <col min="10252" max="10496" width="9.140625" style="155"/>
    <col min="10497" max="10497" width="5.140625" style="155" customWidth="1"/>
    <col min="10498" max="10498" width="4" style="155" customWidth="1"/>
    <col min="10499" max="10499" width="4.5703125" style="155" customWidth="1"/>
    <col min="10500" max="10500" width="4.140625" style="155" customWidth="1"/>
    <col min="10501" max="10501" width="43.140625" style="155" customWidth="1"/>
    <col min="10502" max="10502" width="13.42578125" style="155" customWidth="1"/>
    <col min="10503" max="10503" width="13.140625" style="155" customWidth="1"/>
    <col min="10504" max="10504" width="16.5703125" style="155" customWidth="1"/>
    <col min="10505" max="10505" width="22.28515625" style="155" customWidth="1"/>
    <col min="10506" max="10506" width="16.140625" style="155" bestFit="1" customWidth="1"/>
    <col min="10507" max="10507" width="16.28515625" style="155" customWidth="1"/>
    <col min="10508" max="10752" width="9.140625" style="155"/>
    <col min="10753" max="10753" width="5.140625" style="155" customWidth="1"/>
    <col min="10754" max="10754" width="4" style="155" customWidth="1"/>
    <col min="10755" max="10755" width="4.5703125" style="155" customWidth="1"/>
    <col min="10756" max="10756" width="4.140625" style="155" customWidth="1"/>
    <col min="10757" max="10757" width="43.140625" style="155" customWidth="1"/>
    <col min="10758" max="10758" width="13.42578125" style="155" customWidth="1"/>
    <col min="10759" max="10759" width="13.140625" style="155" customWidth="1"/>
    <col min="10760" max="10760" width="16.5703125" style="155" customWidth="1"/>
    <col min="10761" max="10761" width="22.28515625" style="155" customWidth="1"/>
    <col min="10762" max="10762" width="16.140625" style="155" bestFit="1" customWidth="1"/>
    <col min="10763" max="10763" width="16.28515625" style="155" customWidth="1"/>
    <col min="10764" max="11008" width="9.140625" style="155"/>
    <col min="11009" max="11009" width="5.140625" style="155" customWidth="1"/>
    <col min="11010" max="11010" width="4" style="155" customWidth="1"/>
    <col min="11011" max="11011" width="4.5703125" style="155" customWidth="1"/>
    <col min="11012" max="11012" width="4.140625" style="155" customWidth="1"/>
    <col min="11013" max="11013" width="43.140625" style="155" customWidth="1"/>
    <col min="11014" max="11014" width="13.42578125" style="155" customWidth="1"/>
    <col min="11015" max="11015" width="13.140625" style="155" customWidth="1"/>
    <col min="11016" max="11016" width="16.5703125" style="155" customWidth="1"/>
    <col min="11017" max="11017" width="22.28515625" style="155" customWidth="1"/>
    <col min="11018" max="11018" width="16.140625" style="155" bestFit="1" customWidth="1"/>
    <col min="11019" max="11019" width="16.28515625" style="155" customWidth="1"/>
    <col min="11020" max="11264" width="9.140625" style="155"/>
    <col min="11265" max="11265" width="5.140625" style="155" customWidth="1"/>
    <col min="11266" max="11266" width="4" style="155" customWidth="1"/>
    <col min="11267" max="11267" width="4.5703125" style="155" customWidth="1"/>
    <col min="11268" max="11268" width="4.140625" style="155" customWidth="1"/>
    <col min="11269" max="11269" width="43.140625" style="155" customWidth="1"/>
    <col min="11270" max="11270" width="13.42578125" style="155" customWidth="1"/>
    <col min="11271" max="11271" width="13.140625" style="155" customWidth="1"/>
    <col min="11272" max="11272" width="16.5703125" style="155" customWidth="1"/>
    <col min="11273" max="11273" width="22.28515625" style="155" customWidth="1"/>
    <col min="11274" max="11274" width="16.140625" style="155" bestFit="1" customWidth="1"/>
    <col min="11275" max="11275" width="16.28515625" style="155" customWidth="1"/>
    <col min="11276" max="11520" width="9.140625" style="155"/>
    <col min="11521" max="11521" width="5.140625" style="155" customWidth="1"/>
    <col min="11522" max="11522" width="4" style="155" customWidth="1"/>
    <col min="11523" max="11523" width="4.5703125" style="155" customWidth="1"/>
    <col min="11524" max="11524" width="4.140625" style="155" customWidth="1"/>
    <col min="11525" max="11525" width="43.140625" style="155" customWidth="1"/>
    <col min="11526" max="11526" width="13.42578125" style="155" customWidth="1"/>
    <col min="11527" max="11527" width="13.140625" style="155" customWidth="1"/>
    <col min="11528" max="11528" width="16.5703125" style="155" customWidth="1"/>
    <col min="11529" max="11529" width="22.28515625" style="155" customWidth="1"/>
    <col min="11530" max="11530" width="16.140625" style="155" bestFit="1" customWidth="1"/>
    <col min="11531" max="11531" width="16.28515625" style="155" customWidth="1"/>
    <col min="11532" max="11776" width="9.140625" style="155"/>
    <col min="11777" max="11777" width="5.140625" style="155" customWidth="1"/>
    <col min="11778" max="11778" width="4" style="155" customWidth="1"/>
    <col min="11779" max="11779" width="4.5703125" style="155" customWidth="1"/>
    <col min="11780" max="11780" width="4.140625" style="155" customWidth="1"/>
    <col min="11781" max="11781" width="43.140625" style="155" customWidth="1"/>
    <col min="11782" max="11782" width="13.42578125" style="155" customWidth="1"/>
    <col min="11783" max="11783" width="13.140625" style="155" customWidth="1"/>
    <col min="11784" max="11784" width="16.5703125" style="155" customWidth="1"/>
    <col min="11785" max="11785" width="22.28515625" style="155" customWidth="1"/>
    <col min="11786" max="11786" width="16.140625" style="155" bestFit="1" customWidth="1"/>
    <col min="11787" max="11787" width="16.28515625" style="155" customWidth="1"/>
    <col min="11788" max="12032" width="9.140625" style="155"/>
    <col min="12033" max="12033" width="5.140625" style="155" customWidth="1"/>
    <col min="12034" max="12034" width="4" style="155" customWidth="1"/>
    <col min="12035" max="12035" width="4.5703125" style="155" customWidth="1"/>
    <col min="12036" max="12036" width="4.140625" style="155" customWidth="1"/>
    <col min="12037" max="12037" width="43.140625" style="155" customWidth="1"/>
    <col min="12038" max="12038" width="13.42578125" style="155" customWidth="1"/>
    <col min="12039" max="12039" width="13.140625" style="155" customWidth="1"/>
    <col min="12040" max="12040" width="16.5703125" style="155" customWidth="1"/>
    <col min="12041" max="12041" width="22.28515625" style="155" customWidth="1"/>
    <col min="12042" max="12042" width="16.140625" style="155" bestFit="1" customWidth="1"/>
    <col min="12043" max="12043" width="16.28515625" style="155" customWidth="1"/>
    <col min="12044" max="12288" width="9.140625" style="155"/>
    <col min="12289" max="12289" width="5.140625" style="155" customWidth="1"/>
    <col min="12290" max="12290" width="4" style="155" customWidth="1"/>
    <col min="12291" max="12291" width="4.5703125" style="155" customWidth="1"/>
    <col min="12292" max="12292" width="4.140625" style="155" customWidth="1"/>
    <col min="12293" max="12293" width="43.140625" style="155" customWidth="1"/>
    <col min="12294" max="12294" width="13.42578125" style="155" customWidth="1"/>
    <col min="12295" max="12295" width="13.140625" style="155" customWidth="1"/>
    <col min="12296" max="12296" width="16.5703125" style="155" customWidth="1"/>
    <col min="12297" max="12297" width="22.28515625" style="155" customWidth="1"/>
    <col min="12298" max="12298" width="16.140625" style="155" bestFit="1" customWidth="1"/>
    <col min="12299" max="12299" width="16.28515625" style="155" customWidth="1"/>
    <col min="12300" max="12544" width="9.140625" style="155"/>
    <col min="12545" max="12545" width="5.140625" style="155" customWidth="1"/>
    <col min="12546" max="12546" width="4" style="155" customWidth="1"/>
    <col min="12547" max="12547" width="4.5703125" style="155" customWidth="1"/>
    <col min="12548" max="12548" width="4.140625" style="155" customWidth="1"/>
    <col min="12549" max="12549" width="43.140625" style="155" customWidth="1"/>
    <col min="12550" max="12550" width="13.42578125" style="155" customWidth="1"/>
    <col min="12551" max="12551" width="13.140625" style="155" customWidth="1"/>
    <col min="12552" max="12552" width="16.5703125" style="155" customWidth="1"/>
    <col min="12553" max="12553" width="22.28515625" style="155" customWidth="1"/>
    <col min="12554" max="12554" width="16.140625" style="155" bestFit="1" customWidth="1"/>
    <col min="12555" max="12555" width="16.28515625" style="155" customWidth="1"/>
    <col min="12556" max="12800" width="9.140625" style="155"/>
    <col min="12801" max="12801" width="5.140625" style="155" customWidth="1"/>
    <col min="12802" max="12802" width="4" style="155" customWidth="1"/>
    <col min="12803" max="12803" width="4.5703125" style="155" customWidth="1"/>
    <col min="12804" max="12804" width="4.140625" style="155" customWidth="1"/>
    <col min="12805" max="12805" width="43.140625" style="155" customWidth="1"/>
    <col min="12806" max="12806" width="13.42578125" style="155" customWidth="1"/>
    <col min="12807" max="12807" width="13.140625" style="155" customWidth="1"/>
    <col min="12808" max="12808" width="16.5703125" style="155" customWidth="1"/>
    <col min="12809" max="12809" width="22.28515625" style="155" customWidth="1"/>
    <col min="12810" max="12810" width="16.140625" style="155" bestFit="1" customWidth="1"/>
    <col min="12811" max="12811" width="16.28515625" style="155" customWidth="1"/>
    <col min="12812" max="13056" width="9.140625" style="155"/>
    <col min="13057" max="13057" width="5.140625" style="155" customWidth="1"/>
    <col min="13058" max="13058" width="4" style="155" customWidth="1"/>
    <col min="13059" max="13059" width="4.5703125" style="155" customWidth="1"/>
    <col min="13060" max="13060" width="4.140625" style="155" customWidth="1"/>
    <col min="13061" max="13061" width="43.140625" style="155" customWidth="1"/>
    <col min="13062" max="13062" width="13.42578125" style="155" customWidth="1"/>
    <col min="13063" max="13063" width="13.140625" style="155" customWidth="1"/>
    <col min="13064" max="13064" width="16.5703125" style="155" customWidth="1"/>
    <col min="13065" max="13065" width="22.28515625" style="155" customWidth="1"/>
    <col min="13066" max="13066" width="16.140625" style="155" bestFit="1" customWidth="1"/>
    <col min="13067" max="13067" width="16.28515625" style="155" customWidth="1"/>
    <col min="13068" max="13312" width="9.140625" style="155"/>
    <col min="13313" max="13313" width="5.140625" style="155" customWidth="1"/>
    <col min="13314" max="13314" width="4" style="155" customWidth="1"/>
    <col min="13315" max="13315" width="4.5703125" style="155" customWidth="1"/>
    <col min="13316" max="13316" width="4.140625" style="155" customWidth="1"/>
    <col min="13317" max="13317" width="43.140625" style="155" customWidth="1"/>
    <col min="13318" max="13318" width="13.42578125" style="155" customWidth="1"/>
    <col min="13319" max="13319" width="13.140625" style="155" customWidth="1"/>
    <col min="13320" max="13320" width="16.5703125" style="155" customWidth="1"/>
    <col min="13321" max="13321" width="22.28515625" style="155" customWidth="1"/>
    <col min="13322" max="13322" width="16.140625" style="155" bestFit="1" customWidth="1"/>
    <col min="13323" max="13323" width="16.28515625" style="155" customWidth="1"/>
    <col min="13324" max="13568" width="9.140625" style="155"/>
    <col min="13569" max="13569" width="5.140625" style="155" customWidth="1"/>
    <col min="13570" max="13570" width="4" style="155" customWidth="1"/>
    <col min="13571" max="13571" width="4.5703125" style="155" customWidth="1"/>
    <col min="13572" max="13572" width="4.140625" style="155" customWidth="1"/>
    <col min="13573" max="13573" width="43.140625" style="155" customWidth="1"/>
    <col min="13574" max="13574" width="13.42578125" style="155" customWidth="1"/>
    <col min="13575" max="13575" width="13.140625" style="155" customWidth="1"/>
    <col min="13576" max="13576" width="16.5703125" style="155" customWidth="1"/>
    <col min="13577" max="13577" width="22.28515625" style="155" customWidth="1"/>
    <col min="13578" max="13578" width="16.140625" style="155" bestFit="1" customWidth="1"/>
    <col min="13579" max="13579" width="16.28515625" style="155" customWidth="1"/>
    <col min="13580" max="13824" width="9.140625" style="155"/>
    <col min="13825" max="13825" width="5.140625" style="155" customWidth="1"/>
    <col min="13826" max="13826" width="4" style="155" customWidth="1"/>
    <col min="13827" max="13827" width="4.5703125" style="155" customWidth="1"/>
    <col min="13828" max="13828" width="4.140625" style="155" customWidth="1"/>
    <col min="13829" max="13829" width="43.140625" style="155" customWidth="1"/>
    <col min="13830" max="13830" width="13.42578125" style="155" customWidth="1"/>
    <col min="13831" max="13831" width="13.140625" style="155" customWidth="1"/>
    <col min="13832" max="13832" width="16.5703125" style="155" customWidth="1"/>
    <col min="13833" max="13833" width="22.28515625" style="155" customWidth="1"/>
    <col min="13834" max="13834" width="16.140625" style="155" bestFit="1" customWidth="1"/>
    <col min="13835" max="13835" width="16.28515625" style="155" customWidth="1"/>
    <col min="13836" max="14080" width="9.140625" style="155"/>
    <col min="14081" max="14081" width="5.140625" style="155" customWidth="1"/>
    <col min="14082" max="14082" width="4" style="155" customWidth="1"/>
    <col min="14083" max="14083" width="4.5703125" style="155" customWidth="1"/>
    <col min="14084" max="14084" width="4.140625" style="155" customWidth="1"/>
    <col min="14085" max="14085" width="43.140625" style="155" customWidth="1"/>
    <col min="14086" max="14086" width="13.42578125" style="155" customWidth="1"/>
    <col min="14087" max="14087" width="13.140625" style="155" customWidth="1"/>
    <col min="14088" max="14088" width="16.5703125" style="155" customWidth="1"/>
    <col min="14089" max="14089" width="22.28515625" style="155" customWidth="1"/>
    <col min="14090" max="14090" width="16.140625" style="155" bestFit="1" customWidth="1"/>
    <col min="14091" max="14091" width="16.28515625" style="155" customWidth="1"/>
    <col min="14092" max="14336" width="9.140625" style="155"/>
    <col min="14337" max="14337" width="5.140625" style="155" customWidth="1"/>
    <col min="14338" max="14338" width="4" style="155" customWidth="1"/>
    <col min="14339" max="14339" width="4.5703125" style="155" customWidth="1"/>
    <col min="14340" max="14340" width="4.140625" style="155" customWidth="1"/>
    <col min="14341" max="14341" width="43.140625" style="155" customWidth="1"/>
    <col min="14342" max="14342" width="13.42578125" style="155" customWidth="1"/>
    <col min="14343" max="14343" width="13.140625" style="155" customWidth="1"/>
    <col min="14344" max="14344" width="16.5703125" style="155" customWidth="1"/>
    <col min="14345" max="14345" width="22.28515625" style="155" customWidth="1"/>
    <col min="14346" max="14346" width="16.140625" style="155" bestFit="1" customWidth="1"/>
    <col min="14347" max="14347" width="16.28515625" style="155" customWidth="1"/>
    <col min="14348" max="14592" width="9.140625" style="155"/>
    <col min="14593" max="14593" width="5.140625" style="155" customWidth="1"/>
    <col min="14594" max="14594" width="4" style="155" customWidth="1"/>
    <col min="14595" max="14595" width="4.5703125" style="155" customWidth="1"/>
    <col min="14596" max="14596" width="4.140625" style="155" customWidth="1"/>
    <col min="14597" max="14597" width="43.140625" style="155" customWidth="1"/>
    <col min="14598" max="14598" width="13.42578125" style="155" customWidth="1"/>
    <col min="14599" max="14599" width="13.140625" style="155" customWidth="1"/>
    <col min="14600" max="14600" width="16.5703125" style="155" customWidth="1"/>
    <col min="14601" max="14601" width="22.28515625" style="155" customWidth="1"/>
    <col min="14602" max="14602" width="16.140625" style="155" bestFit="1" customWidth="1"/>
    <col min="14603" max="14603" width="16.28515625" style="155" customWidth="1"/>
    <col min="14604" max="14848" width="9.140625" style="155"/>
    <col min="14849" max="14849" width="5.140625" style="155" customWidth="1"/>
    <col min="14850" max="14850" width="4" style="155" customWidth="1"/>
    <col min="14851" max="14851" width="4.5703125" style="155" customWidth="1"/>
    <col min="14852" max="14852" width="4.140625" style="155" customWidth="1"/>
    <col min="14853" max="14853" width="43.140625" style="155" customWidth="1"/>
    <col min="14854" max="14854" width="13.42578125" style="155" customWidth="1"/>
    <col min="14855" max="14855" width="13.140625" style="155" customWidth="1"/>
    <col min="14856" max="14856" width="16.5703125" style="155" customWidth="1"/>
    <col min="14857" max="14857" width="22.28515625" style="155" customWidth="1"/>
    <col min="14858" max="14858" width="16.140625" style="155" bestFit="1" customWidth="1"/>
    <col min="14859" max="14859" width="16.28515625" style="155" customWidth="1"/>
    <col min="14860" max="15104" width="9.140625" style="155"/>
    <col min="15105" max="15105" width="5.140625" style="155" customWidth="1"/>
    <col min="15106" max="15106" width="4" style="155" customWidth="1"/>
    <col min="15107" max="15107" width="4.5703125" style="155" customWidth="1"/>
    <col min="15108" max="15108" width="4.140625" style="155" customWidth="1"/>
    <col min="15109" max="15109" width="43.140625" style="155" customWidth="1"/>
    <col min="15110" max="15110" width="13.42578125" style="155" customWidth="1"/>
    <col min="15111" max="15111" width="13.140625" style="155" customWidth="1"/>
    <col min="15112" max="15112" width="16.5703125" style="155" customWidth="1"/>
    <col min="15113" max="15113" width="22.28515625" style="155" customWidth="1"/>
    <col min="15114" max="15114" width="16.140625" style="155" bestFit="1" customWidth="1"/>
    <col min="15115" max="15115" width="16.28515625" style="155" customWidth="1"/>
    <col min="15116" max="15360" width="9.140625" style="155"/>
    <col min="15361" max="15361" width="5.140625" style="155" customWidth="1"/>
    <col min="15362" max="15362" width="4" style="155" customWidth="1"/>
    <col min="15363" max="15363" width="4.5703125" style="155" customWidth="1"/>
    <col min="15364" max="15364" width="4.140625" style="155" customWidth="1"/>
    <col min="15365" max="15365" width="43.140625" style="155" customWidth="1"/>
    <col min="15366" max="15366" width="13.42578125" style="155" customWidth="1"/>
    <col min="15367" max="15367" width="13.140625" style="155" customWidth="1"/>
    <col min="15368" max="15368" width="16.5703125" style="155" customWidth="1"/>
    <col min="15369" max="15369" width="22.28515625" style="155" customWidth="1"/>
    <col min="15370" max="15370" width="16.140625" style="155" bestFit="1" customWidth="1"/>
    <col min="15371" max="15371" width="16.28515625" style="155" customWidth="1"/>
    <col min="15372" max="15616" width="9.140625" style="155"/>
    <col min="15617" max="15617" width="5.140625" style="155" customWidth="1"/>
    <col min="15618" max="15618" width="4" style="155" customWidth="1"/>
    <col min="15619" max="15619" width="4.5703125" style="155" customWidth="1"/>
    <col min="15620" max="15620" width="4.140625" style="155" customWidth="1"/>
    <col min="15621" max="15621" width="43.140625" style="155" customWidth="1"/>
    <col min="15622" max="15622" width="13.42578125" style="155" customWidth="1"/>
    <col min="15623" max="15623" width="13.140625" style="155" customWidth="1"/>
    <col min="15624" max="15624" width="16.5703125" style="155" customWidth="1"/>
    <col min="15625" max="15625" width="22.28515625" style="155" customWidth="1"/>
    <col min="15626" max="15626" width="16.140625" style="155" bestFit="1" customWidth="1"/>
    <col min="15627" max="15627" width="16.28515625" style="155" customWidth="1"/>
    <col min="15628" max="15872" width="9.140625" style="155"/>
    <col min="15873" max="15873" width="5.140625" style="155" customWidth="1"/>
    <col min="15874" max="15874" width="4" style="155" customWidth="1"/>
    <col min="15875" max="15875" width="4.5703125" style="155" customWidth="1"/>
    <col min="15876" max="15876" width="4.140625" style="155" customWidth="1"/>
    <col min="15877" max="15877" width="43.140625" style="155" customWidth="1"/>
    <col min="15878" max="15878" width="13.42578125" style="155" customWidth="1"/>
    <col min="15879" max="15879" width="13.140625" style="155" customWidth="1"/>
    <col min="15880" max="15880" width="16.5703125" style="155" customWidth="1"/>
    <col min="15881" max="15881" width="22.28515625" style="155" customWidth="1"/>
    <col min="15882" max="15882" width="16.140625" style="155" bestFit="1" customWidth="1"/>
    <col min="15883" max="15883" width="16.28515625" style="155" customWidth="1"/>
    <col min="15884" max="16128" width="9.140625" style="155"/>
    <col min="16129" max="16129" width="5.140625" style="155" customWidth="1"/>
    <col min="16130" max="16130" width="4" style="155" customWidth="1"/>
    <col min="16131" max="16131" width="4.5703125" style="155" customWidth="1"/>
    <col min="16132" max="16132" width="4.140625" style="155" customWidth="1"/>
    <col min="16133" max="16133" width="43.140625" style="155" customWidth="1"/>
    <col min="16134" max="16134" width="13.42578125" style="155" customWidth="1"/>
    <col min="16135" max="16135" width="13.140625" style="155" customWidth="1"/>
    <col min="16136" max="16136" width="16.5703125" style="155" customWidth="1"/>
    <col min="16137" max="16137" width="22.28515625" style="155" customWidth="1"/>
    <col min="16138" max="16138" width="16.140625" style="155" bestFit="1" customWidth="1"/>
    <col min="16139" max="16139" width="16.28515625" style="155" customWidth="1"/>
    <col min="16140" max="16384" width="9.140625" style="155"/>
  </cols>
  <sheetData>
    <row r="1" spans="1:11" s="75" customFormat="1" ht="20.25">
      <c r="A1" s="613" t="s">
        <v>173</v>
      </c>
      <c r="B1" s="613"/>
      <c r="C1" s="613"/>
      <c r="D1" s="613"/>
      <c r="E1" s="613"/>
      <c r="F1" s="613"/>
      <c r="G1" s="613"/>
      <c r="H1" s="613"/>
    </row>
    <row r="2" spans="1:11" s="75" customFormat="1" ht="36" customHeight="1">
      <c r="A2" s="614" t="s">
        <v>174</v>
      </c>
      <c r="B2" s="614"/>
      <c r="C2" s="614"/>
      <c r="D2" s="614"/>
      <c r="E2" s="614"/>
      <c r="F2" s="614"/>
      <c r="G2" s="614"/>
      <c r="H2" s="614"/>
    </row>
    <row r="3" spans="1:11" s="75" customFormat="1" ht="9.75" customHeight="1">
      <c r="A3" s="76" t="s">
        <v>175</v>
      </c>
      <c r="B3" s="77"/>
      <c r="C3" s="78"/>
      <c r="D3" s="78"/>
      <c r="E3" s="79"/>
      <c r="F3" s="76"/>
    </row>
    <row r="4" spans="1:11" s="75" customFormat="1" ht="18" thickBot="1">
      <c r="A4" s="80"/>
      <c r="B4" s="81"/>
      <c r="C4" s="82"/>
      <c r="D4" s="82"/>
      <c r="E4" s="83"/>
      <c r="G4" s="84" t="s">
        <v>176</v>
      </c>
      <c r="H4" s="84"/>
    </row>
    <row r="5" spans="1:11" s="86" customFormat="1" ht="15.75" customHeight="1">
      <c r="A5" s="615" t="s">
        <v>177</v>
      </c>
      <c r="B5" s="617" t="s">
        <v>178</v>
      </c>
      <c r="C5" s="619" t="s">
        <v>179</v>
      </c>
      <c r="D5" s="621" t="s">
        <v>180</v>
      </c>
      <c r="E5" s="623" t="s">
        <v>181</v>
      </c>
      <c r="F5" s="625" t="s">
        <v>182</v>
      </c>
      <c r="G5" s="626" t="s">
        <v>183</v>
      </c>
      <c r="H5" s="626"/>
    </row>
    <row r="6" spans="1:11" s="89" customFormat="1" ht="43.5" customHeight="1" thickBot="1">
      <c r="A6" s="616"/>
      <c r="B6" s="618"/>
      <c r="C6" s="620"/>
      <c r="D6" s="622"/>
      <c r="E6" s="624"/>
      <c r="F6" s="625"/>
      <c r="G6" s="87" t="s">
        <v>8</v>
      </c>
      <c r="H6" s="87" t="s">
        <v>9</v>
      </c>
      <c r="I6" s="88"/>
      <c r="J6" s="88"/>
    </row>
    <row r="7" spans="1:11" s="95" customFormat="1" ht="18" thickBot="1">
      <c r="A7" s="90" t="s">
        <v>10</v>
      </c>
      <c r="B7" s="91" t="s">
        <v>184</v>
      </c>
      <c r="C7" s="91" t="s">
        <v>185</v>
      </c>
      <c r="D7" s="92" t="s">
        <v>186</v>
      </c>
      <c r="E7" s="93" t="s">
        <v>187</v>
      </c>
      <c r="F7" s="94" t="s">
        <v>188</v>
      </c>
      <c r="G7" s="94" t="s">
        <v>189</v>
      </c>
      <c r="H7" s="94" t="s">
        <v>190</v>
      </c>
    </row>
    <row r="8" spans="1:11" s="103" customFormat="1" ht="58.5" thickBot="1">
      <c r="A8" s="96">
        <v>2000</v>
      </c>
      <c r="B8" s="97" t="s">
        <v>191</v>
      </c>
      <c r="C8" s="98" t="s">
        <v>14</v>
      </c>
      <c r="D8" s="99" t="s">
        <v>14</v>
      </c>
      <c r="E8" s="100" t="s">
        <v>192</v>
      </c>
      <c r="F8" s="57">
        <f>G8+H8-[1]ekamut!F124</f>
        <v>3777879.4123999998</v>
      </c>
      <c r="G8" s="19">
        <f>G9+G44+G62+G88+G141+G161+G181+G210+G240+G271+G303</f>
        <v>941845.53740000003</v>
      </c>
      <c r="H8" s="101">
        <f>H9+H44+H62+H88+H141+H161+H181+H210+H240+H271+H303</f>
        <v>2989033.875</v>
      </c>
      <c r="I8" s="102"/>
      <c r="J8" s="102"/>
    </row>
    <row r="9" spans="1:11" s="109" customFormat="1" ht="59.25" customHeight="1">
      <c r="A9" s="104">
        <v>2100</v>
      </c>
      <c r="B9" s="105" t="s">
        <v>193</v>
      </c>
      <c r="C9" s="106" t="s">
        <v>194</v>
      </c>
      <c r="D9" s="107" t="s">
        <v>194</v>
      </c>
      <c r="E9" s="108" t="s">
        <v>195</v>
      </c>
      <c r="F9" s="57">
        <f>G9+H9</f>
        <v>501862.26699999999</v>
      </c>
      <c r="G9" s="57">
        <f>G11+G16+G20+G25+G28+G31+G34+G37</f>
        <v>309412.26699999999</v>
      </c>
      <c r="H9" s="36">
        <f>H11+H16+H20+H25+H28+H31+H34+H37</f>
        <v>192450</v>
      </c>
      <c r="K9" s="110"/>
    </row>
    <row r="10" spans="1:11" s="75" customFormat="1" ht="17.25" hidden="1">
      <c r="A10" s="111"/>
      <c r="B10" s="105"/>
      <c r="C10" s="106"/>
      <c r="D10" s="107"/>
      <c r="E10" s="112" t="s">
        <v>7</v>
      </c>
      <c r="F10" s="113"/>
      <c r="G10" s="113"/>
      <c r="H10" s="113"/>
    </row>
    <row r="11" spans="1:11" s="120" customFormat="1" ht="54">
      <c r="A11" s="114">
        <v>2110</v>
      </c>
      <c r="B11" s="105" t="s">
        <v>193</v>
      </c>
      <c r="C11" s="115" t="s">
        <v>10</v>
      </c>
      <c r="D11" s="116" t="s">
        <v>194</v>
      </c>
      <c r="E11" s="117" t="s">
        <v>196</v>
      </c>
      <c r="F11" s="118">
        <f>G11+H11</f>
        <v>228484.5</v>
      </c>
      <c r="G11" s="118">
        <f>G13+G14+G15</f>
        <v>215084.5</v>
      </c>
      <c r="H11" s="119">
        <f>H13+H14+H15</f>
        <v>13400</v>
      </c>
    </row>
    <row r="12" spans="1:11" s="120" customFormat="1" ht="15" customHeight="1">
      <c r="A12" s="114"/>
      <c r="B12" s="105"/>
      <c r="C12" s="115"/>
      <c r="D12" s="116"/>
      <c r="E12" s="112" t="s">
        <v>197</v>
      </c>
      <c r="F12" s="118"/>
      <c r="G12" s="118"/>
      <c r="H12" s="118"/>
    </row>
    <row r="13" spans="1:11" s="75" customFormat="1" ht="27">
      <c r="A13" s="114">
        <v>2111</v>
      </c>
      <c r="B13" s="121" t="s">
        <v>193</v>
      </c>
      <c r="C13" s="122" t="s">
        <v>10</v>
      </c>
      <c r="D13" s="123" t="s">
        <v>10</v>
      </c>
      <c r="E13" s="112" t="s">
        <v>198</v>
      </c>
      <c r="F13" s="113">
        <f>G13+H13</f>
        <v>228484.5</v>
      </c>
      <c r="G13" s="113">
        <f>[1]aparat!F32</f>
        <v>215084.5</v>
      </c>
      <c r="H13" s="124">
        <f>[1]aparat!F149</f>
        <v>13400</v>
      </c>
    </row>
    <row r="14" spans="1:11" s="75" customFormat="1" ht="27" hidden="1">
      <c r="A14" s="114">
        <v>2112</v>
      </c>
      <c r="B14" s="121" t="s">
        <v>193</v>
      </c>
      <c r="C14" s="122" t="s">
        <v>10</v>
      </c>
      <c r="D14" s="123" t="s">
        <v>184</v>
      </c>
      <c r="E14" s="112" t="s">
        <v>199</v>
      </c>
      <c r="F14" s="113">
        <f>G14+H14</f>
        <v>0</v>
      </c>
      <c r="G14" s="113"/>
      <c r="H14" s="124"/>
    </row>
    <row r="15" spans="1:11" s="75" customFormat="1" ht="17.25" hidden="1">
      <c r="A15" s="114">
        <v>2113</v>
      </c>
      <c r="B15" s="121" t="s">
        <v>193</v>
      </c>
      <c r="C15" s="122" t="s">
        <v>10</v>
      </c>
      <c r="D15" s="123" t="s">
        <v>185</v>
      </c>
      <c r="E15" s="112" t="s">
        <v>200</v>
      </c>
      <c r="F15" s="113">
        <f>G15+H15</f>
        <v>0</v>
      </c>
      <c r="G15" s="113"/>
      <c r="H15" s="124"/>
    </row>
    <row r="16" spans="1:11" s="75" customFormat="1" ht="17.25" hidden="1">
      <c r="A16" s="114">
        <v>2120</v>
      </c>
      <c r="B16" s="105" t="s">
        <v>193</v>
      </c>
      <c r="C16" s="115" t="s">
        <v>184</v>
      </c>
      <c r="D16" s="116" t="s">
        <v>194</v>
      </c>
      <c r="E16" s="117" t="s">
        <v>201</v>
      </c>
      <c r="F16" s="113">
        <f>G16+H16</f>
        <v>0</v>
      </c>
      <c r="G16" s="113">
        <f>G18+G19</f>
        <v>0</v>
      </c>
      <c r="H16" s="124">
        <f>H18+H19</f>
        <v>0</v>
      </c>
    </row>
    <row r="17" spans="1:8" s="120" customFormat="1" ht="15" hidden="1" customHeight="1">
      <c r="A17" s="114"/>
      <c r="B17" s="105"/>
      <c r="C17" s="115"/>
      <c r="D17" s="116"/>
      <c r="E17" s="112" t="s">
        <v>197</v>
      </c>
      <c r="F17" s="118"/>
      <c r="G17" s="118"/>
      <c r="H17" s="119"/>
    </row>
    <row r="18" spans="1:8" s="75" customFormat="1" ht="17.25" hidden="1">
      <c r="A18" s="114">
        <v>2121</v>
      </c>
      <c r="B18" s="121" t="s">
        <v>193</v>
      </c>
      <c r="C18" s="122" t="s">
        <v>184</v>
      </c>
      <c r="D18" s="123" t="s">
        <v>10</v>
      </c>
      <c r="E18" s="125" t="s">
        <v>202</v>
      </c>
      <c r="F18" s="113">
        <f>G18+H18</f>
        <v>0</v>
      </c>
      <c r="G18" s="113"/>
      <c r="H18" s="124"/>
    </row>
    <row r="19" spans="1:8" s="75" customFormat="1" ht="27" hidden="1">
      <c r="A19" s="114">
        <v>2122</v>
      </c>
      <c r="B19" s="121" t="s">
        <v>193</v>
      </c>
      <c r="C19" s="122" t="s">
        <v>184</v>
      </c>
      <c r="D19" s="123" t="s">
        <v>184</v>
      </c>
      <c r="E19" s="112" t="s">
        <v>203</v>
      </c>
      <c r="F19" s="113">
        <f>G19+H19</f>
        <v>0</v>
      </c>
      <c r="G19" s="113"/>
      <c r="H19" s="124"/>
    </row>
    <row r="20" spans="1:8" s="75" customFormat="1" ht="13.5" customHeight="1">
      <c r="A20" s="114">
        <v>2130</v>
      </c>
      <c r="B20" s="105" t="s">
        <v>193</v>
      </c>
      <c r="C20" s="115" t="s">
        <v>185</v>
      </c>
      <c r="D20" s="116" t="s">
        <v>194</v>
      </c>
      <c r="E20" s="117" t="s">
        <v>204</v>
      </c>
      <c r="F20" s="113">
        <f>G20+H20</f>
        <v>3327</v>
      </c>
      <c r="G20" s="113">
        <f>G22+G23+G24</f>
        <v>3327</v>
      </c>
      <c r="H20" s="124">
        <f>H22+H23+H24</f>
        <v>0</v>
      </c>
    </row>
    <row r="21" spans="1:8" s="120" customFormat="1" ht="15" hidden="1" customHeight="1">
      <c r="A21" s="114"/>
      <c r="B21" s="105"/>
      <c r="C21" s="115"/>
      <c r="D21" s="116"/>
      <c r="E21" s="112" t="s">
        <v>197</v>
      </c>
      <c r="F21" s="118"/>
      <c r="G21" s="118"/>
      <c r="H21" s="119"/>
    </row>
    <row r="22" spans="1:8" s="75" customFormat="1" ht="27" hidden="1">
      <c r="A22" s="114">
        <v>2131</v>
      </c>
      <c r="B22" s="121" t="s">
        <v>193</v>
      </c>
      <c r="C22" s="122" t="s">
        <v>185</v>
      </c>
      <c r="D22" s="123" t="s">
        <v>10</v>
      </c>
      <c r="E22" s="112" t="s">
        <v>205</v>
      </c>
      <c r="F22" s="113">
        <f>G22+H22</f>
        <v>0</v>
      </c>
      <c r="G22" s="113"/>
      <c r="H22" s="124"/>
    </row>
    <row r="23" spans="1:8" s="75" customFormat="1" ht="27" hidden="1">
      <c r="A23" s="114">
        <v>2132</v>
      </c>
      <c r="B23" s="121" t="s">
        <v>193</v>
      </c>
      <c r="C23" s="122" t="s">
        <v>185</v>
      </c>
      <c r="D23" s="123" t="s">
        <v>184</v>
      </c>
      <c r="E23" s="112" t="s">
        <v>206</v>
      </c>
      <c r="F23" s="113">
        <f>G23+H23</f>
        <v>0</v>
      </c>
      <c r="G23" s="113"/>
      <c r="H23" s="124"/>
    </row>
    <row r="24" spans="1:8" s="75" customFormat="1" ht="14.25" customHeight="1">
      <c r="A24" s="114">
        <v>2133</v>
      </c>
      <c r="B24" s="121" t="s">
        <v>193</v>
      </c>
      <c r="C24" s="122" t="s">
        <v>185</v>
      </c>
      <c r="D24" s="123" t="s">
        <v>185</v>
      </c>
      <c r="E24" s="112" t="s">
        <v>207</v>
      </c>
      <c r="F24" s="113">
        <f>G24+H24</f>
        <v>3327</v>
      </c>
      <c r="G24" s="113">
        <f>'[1]zags '!F32+'[1]վեկտոր պլյուս'!F32</f>
        <v>3327</v>
      </c>
      <c r="H24" s="124">
        <f>'[1]zags '!F150+'[1]վեկտոր պլյուս'!F150</f>
        <v>0</v>
      </c>
    </row>
    <row r="25" spans="1:8" s="75" customFormat="1" ht="17.25" hidden="1">
      <c r="A25" s="114">
        <v>2140</v>
      </c>
      <c r="B25" s="105" t="s">
        <v>193</v>
      </c>
      <c r="C25" s="115" t="s">
        <v>186</v>
      </c>
      <c r="D25" s="116" t="s">
        <v>194</v>
      </c>
      <c r="E25" s="117" t="s">
        <v>208</v>
      </c>
      <c r="F25" s="113">
        <f>G25+H25</f>
        <v>0</v>
      </c>
      <c r="G25" s="113">
        <f>G27</f>
        <v>0</v>
      </c>
      <c r="H25" s="124">
        <f>H27</f>
        <v>0</v>
      </c>
    </row>
    <row r="26" spans="1:8" s="120" customFormat="1" ht="15" hidden="1" customHeight="1">
      <c r="A26" s="114"/>
      <c r="B26" s="105"/>
      <c r="C26" s="115"/>
      <c r="D26" s="116"/>
      <c r="E26" s="112" t="s">
        <v>197</v>
      </c>
      <c r="F26" s="118"/>
      <c r="G26" s="118"/>
      <c r="H26" s="119"/>
    </row>
    <row r="27" spans="1:8" s="75" customFormat="1" ht="17.25" hidden="1">
      <c r="A27" s="114">
        <v>2141</v>
      </c>
      <c r="B27" s="121" t="s">
        <v>193</v>
      </c>
      <c r="C27" s="122" t="s">
        <v>186</v>
      </c>
      <c r="D27" s="123" t="s">
        <v>10</v>
      </c>
      <c r="E27" s="112" t="s">
        <v>209</v>
      </c>
      <c r="F27" s="113">
        <f>G27+H27</f>
        <v>0</v>
      </c>
      <c r="G27" s="113"/>
      <c r="H27" s="124"/>
    </row>
    <row r="28" spans="1:8" s="75" customFormat="1" ht="40.5" hidden="1">
      <c r="A28" s="114">
        <v>2150</v>
      </c>
      <c r="B28" s="105" t="s">
        <v>193</v>
      </c>
      <c r="C28" s="115" t="s">
        <v>187</v>
      </c>
      <c r="D28" s="116" t="s">
        <v>194</v>
      </c>
      <c r="E28" s="117" t="s">
        <v>210</v>
      </c>
      <c r="F28" s="113">
        <f>G28+H28</f>
        <v>0</v>
      </c>
      <c r="G28" s="113">
        <f>G30</f>
        <v>0</v>
      </c>
      <c r="H28" s="124">
        <f>H30</f>
        <v>0</v>
      </c>
    </row>
    <row r="29" spans="1:8" s="120" customFormat="1" ht="15" hidden="1" customHeight="1">
      <c r="A29" s="114"/>
      <c r="B29" s="105"/>
      <c r="C29" s="115"/>
      <c r="D29" s="116"/>
      <c r="E29" s="112" t="s">
        <v>197</v>
      </c>
      <c r="F29" s="118"/>
      <c r="G29" s="118"/>
      <c r="H29" s="119"/>
    </row>
    <row r="30" spans="1:8" s="75" customFormat="1" ht="40.5" hidden="1">
      <c r="A30" s="114">
        <v>2151</v>
      </c>
      <c r="B30" s="121" t="s">
        <v>193</v>
      </c>
      <c r="C30" s="122" t="s">
        <v>187</v>
      </c>
      <c r="D30" s="123" t="s">
        <v>10</v>
      </c>
      <c r="E30" s="112" t="s">
        <v>211</v>
      </c>
      <c r="F30" s="113">
        <f>G30+H30</f>
        <v>0</v>
      </c>
      <c r="G30" s="113"/>
      <c r="H30" s="124"/>
    </row>
    <row r="31" spans="1:8" s="75" customFormat="1" ht="27">
      <c r="A31" s="114">
        <v>2160</v>
      </c>
      <c r="B31" s="105" t="s">
        <v>193</v>
      </c>
      <c r="C31" s="115" t="s">
        <v>188</v>
      </c>
      <c r="D31" s="116" t="s">
        <v>194</v>
      </c>
      <c r="E31" s="117" t="s">
        <v>212</v>
      </c>
      <c r="F31" s="124">
        <f>G31+H31</f>
        <v>270050.76699999999</v>
      </c>
      <c r="G31" s="124">
        <f>G33</f>
        <v>91000.767000000007</v>
      </c>
      <c r="H31" s="124">
        <f>H33</f>
        <v>179050</v>
      </c>
    </row>
    <row r="32" spans="1:8" s="120" customFormat="1" ht="15" customHeight="1">
      <c r="A32" s="114"/>
      <c r="B32" s="105"/>
      <c r="C32" s="115"/>
      <c r="D32" s="116"/>
      <c r="E32" s="112" t="s">
        <v>197</v>
      </c>
      <c r="F32" s="119"/>
      <c r="G32" s="119"/>
      <c r="H32" s="119"/>
    </row>
    <row r="33" spans="1:8" s="75" customFormat="1" ht="27">
      <c r="A33" s="114">
        <v>2161</v>
      </c>
      <c r="B33" s="121" t="s">
        <v>193</v>
      </c>
      <c r="C33" s="122" t="s">
        <v>188</v>
      </c>
      <c r="D33" s="123" t="s">
        <v>10</v>
      </c>
      <c r="E33" s="112" t="s">
        <v>213</v>
      </c>
      <c r="F33" s="124">
        <f>G33+H33</f>
        <v>270050.76699999999</v>
      </c>
      <c r="G33" s="124">
        <f>[1]turq!F32</f>
        <v>91000.767000000007</v>
      </c>
      <c r="H33" s="124">
        <f>[1]turq!F150</f>
        <v>179050</v>
      </c>
    </row>
    <row r="34" spans="1:8" s="75" customFormat="1" ht="17.25" hidden="1">
      <c r="A34" s="114">
        <v>2170</v>
      </c>
      <c r="B34" s="105" t="s">
        <v>193</v>
      </c>
      <c r="C34" s="115" t="s">
        <v>189</v>
      </c>
      <c r="D34" s="116" t="s">
        <v>194</v>
      </c>
      <c r="E34" s="117" t="s">
        <v>214</v>
      </c>
      <c r="F34" s="113">
        <f>G34+H34</f>
        <v>0</v>
      </c>
      <c r="G34" s="113">
        <f>G36</f>
        <v>0</v>
      </c>
      <c r="H34" s="113">
        <f>H36</f>
        <v>0</v>
      </c>
    </row>
    <row r="35" spans="1:8" s="120" customFormat="1" ht="18" hidden="1" customHeight="1">
      <c r="A35" s="114"/>
      <c r="B35" s="105"/>
      <c r="C35" s="115"/>
      <c r="D35" s="116"/>
      <c r="E35" s="112" t="s">
        <v>197</v>
      </c>
      <c r="F35" s="118"/>
      <c r="G35" s="118"/>
      <c r="H35" s="118"/>
    </row>
    <row r="36" spans="1:8" s="75" customFormat="1" ht="17.25" hidden="1">
      <c r="A36" s="114">
        <v>2171</v>
      </c>
      <c r="B36" s="121" t="s">
        <v>193</v>
      </c>
      <c r="C36" s="122" t="s">
        <v>189</v>
      </c>
      <c r="D36" s="123" t="s">
        <v>10</v>
      </c>
      <c r="E36" s="112" t="s">
        <v>214</v>
      </c>
      <c r="F36" s="113">
        <f>G36+H36</f>
        <v>0</v>
      </c>
      <c r="G36" s="113"/>
      <c r="H36" s="113"/>
    </row>
    <row r="37" spans="1:8" s="75" customFormat="1" ht="40.5" hidden="1">
      <c r="A37" s="114">
        <v>2180</v>
      </c>
      <c r="B37" s="105" t="s">
        <v>193</v>
      </c>
      <c r="C37" s="115" t="s">
        <v>190</v>
      </c>
      <c r="D37" s="116" t="s">
        <v>194</v>
      </c>
      <c r="E37" s="117" t="s">
        <v>215</v>
      </c>
      <c r="F37" s="113">
        <f>G37+H37</f>
        <v>0</v>
      </c>
      <c r="G37" s="113">
        <f>G39</f>
        <v>0</v>
      </c>
      <c r="H37" s="113">
        <f>H39</f>
        <v>0</v>
      </c>
    </row>
    <row r="38" spans="1:8" s="120" customFormat="1" ht="18" hidden="1" customHeight="1">
      <c r="A38" s="114"/>
      <c r="B38" s="105"/>
      <c r="C38" s="115"/>
      <c r="D38" s="116"/>
      <c r="E38" s="112" t="s">
        <v>197</v>
      </c>
      <c r="F38" s="118"/>
      <c r="G38" s="118"/>
      <c r="H38" s="118"/>
    </row>
    <row r="39" spans="1:8" s="75" customFormat="1" ht="40.5" hidden="1">
      <c r="A39" s="114">
        <v>2181</v>
      </c>
      <c r="B39" s="121" t="s">
        <v>193</v>
      </c>
      <c r="C39" s="122" t="s">
        <v>190</v>
      </c>
      <c r="D39" s="123" t="s">
        <v>10</v>
      </c>
      <c r="E39" s="112" t="s">
        <v>215</v>
      </c>
      <c r="F39" s="113">
        <f>G39+H39</f>
        <v>0</v>
      </c>
      <c r="G39" s="113"/>
      <c r="H39" s="113"/>
    </row>
    <row r="40" spans="1:8" s="75" customFormat="1" ht="18" hidden="1" customHeight="1">
      <c r="A40" s="114"/>
      <c r="B40" s="121"/>
      <c r="C40" s="122"/>
      <c r="D40" s="123"/>
      <c r="E40" s="126" t="s">
        <v>197</v>
      </c>
      <c r="F40" s="113"/>
      <c r="G40" s="113"/>
      <c r="H40" s="113"/>
    </row>
    <row r="41" spans="1:8" s="75" customFormat="1" ht="17.25" hidden="1">
      <c r="A41" s="114">
        <v>2182</v>
      </c>
      <c r="B41" s="121" t="s">
        <v>193</v>
      </c>
      <c r="C41" s="122" t="s">
        <v>190</v>
      </c>
      <c r="D41" s="123" t="s">
        <v>10</v>
      </c>
      <c r="E41" s="126" t="s">
        <v>216</v>
      </c>
      <c r="F41" s="113"/>
      <c r="G41" s="113"/>
      <c r="H41" s="113"/>
    </row>
    <row r="42" spans="1:8" s="75" customFormat="1" ht="27" hidden="1">
      <c r="A42" s="114">
        <v>2183</v>
      </c>
      <c r="B42" s="121" t="s">
        <v>193</v>
      </c>
      <c r="C42" s="122" t="s">
        <v>190</v>
      </c>
      <c r="D42" s="123" t="s">
        <v>10</v>
      </c>
      <c r="E42" s="126" t="s">
        <v>217</v>
      </c>
      <c r="F42" s="113"/>
      <c r="G42" s="113"/>
      <c r="H42" s="113"/>
    </row>
    <row r="43" spans="1:8" s="75" customFormat="1" ht="27" hidden="1">
      <c r="A43" s="114">
        <v>2184</v>
      </c>
      <c r="B43" s="121" t="s">
        <v>193</v>
      </c>
      <c r="C43" s="122" t="s">
        <v>190</v>
      </c>
      <c r="D43" s="123" t="s">
        <v>10</v>
      </c>
      <c r="E43" s="126" t="s">
        <v>218</v>
      </c>
      <c r="F43" s="113"/>
      <c r="G43" s="113"/>
      <c r="H43" s="113"/>
    </row>
    <row r="44" spans="1:8" s="109" customFormat="1" ht="30" hidden="1">
      <c r="A44" s="127">
        <v>2200</v>
      </c>
      <c r="B44" s="105" t="s">
        <v>219</v>
      </c>
      <c r="C44" s="115" t="s">
        <v>194</v>
      </c>
      <c r="D44" s="116" t="s">
        <v>194</v>
      </c>
      <c r="E44" s="108" t="s">
        <v>220</v>
      </c>
      <c r="F44" s="57">
        <f>G44+H44</f>
        <v>0</v>
      </c>
      <c r="G44" s="57">
        <f>G46+G49+G52+G55+G59</f>
        <v>0</v>
      </c>
      <c r="H44" s="57">
        <f>H46+H49+H52+H55+H59</f>
        <v>0</v>
      </c>
    </row>
    <row r="45" spans="1:8" s="75" customFormat="1" ht="18" hidden="1" customHeight="1">
      <c r="A45" s="111"/>
      <c r="B45" s="105"/>
      <c r="C45" s="106"/>
      <c r="D45" s="107"/>
      <c r="E45" s="112" t="s">
        <v>7</v>
      </c>
      <c r="F45" s="113"/>
      <c r="G45" s="113"/>
      <c r="H45" s="113"/>
    </row>
    <row r="46" spans="1:8" s="75" customFormat="1" ht="17.25" hidden="1">
      <c r="A46" s="114">
        <v>2210</v>
      </c>
      <c r="B46" s="105" t="s">
        <v>219</v>
      </c>
      <c r="C46" s="122" t="s">
        <v>10</v>
      </c>
      <c r="D46" s="123" t="s">
        <v>194</v>
      </c>
      <c r="E46" s="117" t="s">
        <v>221</v>
      </c>
      <c r="F46" s="113">
        <f>G46+H46</f>
        <v>0</v>
      </c>
      <c r="G46" s="113">
        <f>G48</f>
        <v>0</v>
      </c>
      <c r="H46" s="113">
        <f>H48</f>
        <v>0</v>
      </c>
    </row>
    <row r="47" spans="1:8" s="120" customFormat="1" ht="18" hidden="1" customHeight="1">
      <c r="A47" s="114"/>
      <c r="B47" s="105"/>
      <c r="C47" s="115"/>
      <c r="D47" s="116"/>
      <c r="E47" s="112" t="s">
        <v>197</v>
      </c>
      <c r="F47" s="118"/>
      <c r="G47" s="118"/>
      <c r="H47" s="118"/>
    </row>
    <row r="48" spans="1:8" s="75" customFormat="1" ht="17.25" hidden="1">
      <c r="A48" s="114">
        <v>2211</v>
      </c>
      <c r="B48" s="121" t="s">
        <v>219</v>
      </c>
      <c r="C48" s="122" t="s">
        <v>10</v>
      </c>
      <c r="D48" s="123" t="s">
        <v>10</v>
      </c>
      <c r="E48" s="112" t="s">
        <v>222</v>
      </c>
      <c r="F48" s="113">
        <f>G48+H48</f>
        <v>0</v>
      </c>
      <c r="G48" s="113"/>
      <c r="H48" s="113"/>
    </row>
    <row r="49" spans="1:8" s="75" customFormat="1" ht="17.25" hidden="1">
      <c r="A49" s="114">
        <v>2220</v>
      </c>
      <c r="B49" s="105" t="s">
        <v>219</v>
      </c>
      <c r="C49" s="115" t="s">
        <v>184</v>
      </c>
      <c r="D49" s="116" t="s">
        <v>194</v>
      </c>
      <c r="E49" s="117" t="s">
        <v>223</v>
      </c>
      <c r="F49" s="113">
        <f>G49+H49</f>
        <v>0</v>
      </c>
      <c r="G49" s="113">
        <f>G51</f>
        <v>0</v>
      </c>
      <c r="H49" s="113">
        <f>H51</f>
        <v>0</v>
      </c>
    </row>
    <row r="50" spans="1:8" s="120" customFormat="1" ht="18" hidden="1" customHeight="1">
      <c r="A50" s="114"/>
      <c r="B50" s="105"/>
      <c r="C50" s="115"/>
      <c r="D50" s="116"/>
      <c r="E50" s="112" t="s">
        <v>197</v>
      </c>
      <c r="F50" s="118"/>
      <c r="G50" s="118"/>
      <c r="H50" s="118"/>
    </row>
    <row r="51" spans="1:8" s="75" customFormat="1" ht="17.25" hidden="1">
      <c r="A51" s="114">
        <v>2221</v>
      </c>
      <c r="B51" s="121" t="s">
        <v>219</v>
      </c>
      <c r="C51" s="122" t="s">
        <v>184</v>
      </c>
      <c r="D51" s="123" t="s">
        <v>10</v>
      </c>
      <c r="E51" s="112" t="s">
        <v>224</v>
      </c>
      <c r="F51" s="113">
        <f>G51+H51</f>
        <v>0</v>
      </c>
      <c r="G51" s="113"/>
      <c r="H51" s="113"/>
    </row>
    <row r="52" spans="1:8" s="75" customFormat="1" ht="17.25" hidden="1">
      <c r="A52" s="114">
        <v>2230</v>
      </c>
      <c r="B52" s="105" t="s">
        <v>219</v>
      </c>
      <c r="C52" s="122" t="s">
        <v>185</v>
      </c>
      <c r="D52" s="123" t="s">
        <v>194</v>
      </c>
      <c r="E52" s="117" t="s">
        <v>225</v>
      </c>
      <c r="F52" s="113">
        <f>G52+H52</f>
        <v>0</v>
      </c>
      <c r="G52" s="113">
        <f>G54</f>
        <v>0</v>
      </c>
      <c r="H52" s="113">
        <f>H54</f>
        <v>0</v>
      </c>
    </row>
    <row r="53" spans="1:8" s="120" customFormat="1" ht="18" hidden="1" customHeight="1">
      <c r="A53" s="114"/>
      <c r="B53" s="105"/>
      <c r="C53" s="115"/>
      <c r="D53" s="116"/>
      <c r="E53" s="112" t="s">
        <v>197</v>
      </c>
      <c r="F53" s="118"/>
      <c r="G53" s="118"/>
      <c r="H53" s="118"/>
    </row>
    <row r="54" spans="1:8" s="75" customFormat="1" ht="17.25" hidden="1">
      <c r="A54" s="114">
        <v>2231</v>
      </c>
      <c r="B54" s="121" t="s">
        <v>219</v>
      </c>
      <c r="C54" s="122" t="s">
        <v>185</v>
      </c>
      <c r="D54" s="123" t="s">
        <v>10</v>
      </c>
      <c r="E54" s="112" t="s">
        <v>226</v>
      </c>
      <c r="F54" s="113">
        <f>G54+H54</f>
        <v>0</v>
      </c>
      <c r="G54" s="113"/>
      <c r="H54" s="113"/>
    </row>
    <row r="55" spans="1:8" s="75" customFormat="1" ht="27" hidden="1">
      <c r="A55" s="114">
        <v>2240</v>
      </c>
      <c r="B55" s="105" t="s">
        <v>219</v>
      </c>
      <c r="C55" s="115" t="s">
        <v>186</v>
      </c>
      <c r="D55" s="116" t="s">
        <v>194</v>
      </c>
      <c r="E55" s="117" t="s">
        <v>227</v>
      </c>
      <c r="F55" s="113">
        <f>G55+H55</f>
        <v>0</v>
      </c>
      <c r="G55" s="113">
        <f>G57</f>
        <v>0</v>
      </c>
      <c r="H55" s="113">
        <f>H57</f>
        <v>0</v>
      </c>
    </row>
    <row r="56" spans="1:8" s="120" customFormat="1" ht="18" hidden="1" customHeight="1">
      <c r="A56" s="114"/>
      <c r="B56" s="105"/>
      <c r="C56" s="115"/>
      <c r="D56" s="116"/>
      <c r="E56" s="112" t="s">
        <v>197</v>
      </c>
      <c r="F56" s="118"/>
      <c r="G56" s="118"/>
      <c r="H56" s="118"/>
    </row>
    <row r="57" spans="1:8" s="75" customFormat="1" ht="27" hidden="1">
      <c r="A57" s="114">
        <v>2241</v>
      </c>
      <c r="B57" s="121" t="s">
        <v>219</v>
      </c>
      <c r="C57" s="122" t="s">
        <v>186</v>
      </c>
      <c r="D57" s="123" t="s">
        <v>10</v>
      </c>
      <c r="E57" s="112" t="s">
        <v>227</v>
      </c>
      <c r="F57" s="113">
        <f>G57+H57</f>
        <v>0</v>
      </c>
      <c r="G57" s="113"/>
      <c r="H57" s="113"/>
    </row>
    <row r="58" spans="1:8" s="120" customFormat="1" ht="18" hidden="1" customHeight="1">
      <c r="A58" s="114"/>
      <c r="B58" s="105"/>
      <c r="C58" s="115"/>
      <c r="D58" s="116"/>
      <c r="E58" s="112" t="s">
        <v>197</v>
      </c>
      <c r="F58" s="118"/>
      <c r="G58" s="118"/>
      <c r="H58" s="118"/>
    </row>
    <row r="59" spans="1:8" s="75" customFormat="1" ht="17.25" hidden="1">
      <c r="A59" s="114">
        <v>2250</v>
      </c>
      <c r="B59" s="105" t="s">
        <v>219</v>
      </c>
      <c r="C59" s="115" t="s">
        <v>187</v>
      </c>
      <c r="D59" s="116" t="s">
        <v>194</v>
      </c>
      <c r="E59" s="117" t="s">
        <v>228</v>
      </c>
      <c r="F59" s="113">
        <f>G59+H59</f>
        <v>0</v>
      </c>
      <c r="G59" s="113">
        <f>G61</f>
        <v>0</v>
      </c>
      <c r="H59" s="113">
        <f>H61</f>
        <v>0</v>
      </c>
    </row>
    <row r="60" spans="1:8" s="120" customFormat="1" ht="18" hidden="1" customHeight="1">
      <c r="A60" s="114"/>
      <c r="B60" s="105"/>
      <c r="C60" s="115"/>
      <c r="D60" s="116"/>
      <c r="E60" s="112" t="s">
        <v>197</v>
      </c>
      <c r="F60" s="118"/>
      <c r="G60" s="118"/>
      <c r="H60" s="118"/>
    </row>
    <row r="61" spans="1:8" s="75" customFormat="1" ht="17.25" hidden="1">
      <c r="A61" s="114">
        <v>2251</v>
      </c>
      <c r="B61" s="121" t="s">
        <v>219</v>
      </c>
      <c r="C61" s="122" t="s">
        <v>187</v>
      </c>
      <c r="D61" s="123" t="s">
        <v>10</v>
      </c>
      <c r="E61" s="112" t="s">
        <v>228</v>
      </c>
      <c r="F61" s="113">
        <f>G61+H61</f>
        <v>0</v>
      </c>
      <c r="G61" s="113"/>
      <c r="H61" s="113"/>
    </row>
    <row r="62" spans="1:8" s="109" customFormat="1" ht="76.5" hidden="1">
      <c r="A62" s="127">
        <v>2300</v>
      </c>
      <c r="B62" s="128" t="s">
        <v>229</v>
      </c>
      <c r="C62" s="115" t="s">
        <v>194</v>
      </c>
      <c r="D62" s="116" t="s">
        <v>194</v>
      </c>
      <c r="E62" s="129" t="s">
        <v>230</v>
      </c>
      <c r="F62" s="57">
        <f>G62+H62</f>
        <v>0</v>
      </c>
      <c r="G62" s="57">
        <f>G64+G69+G72+G76+G79+G82+G85</f>
        <v>0</v>
      </c>
      <c r="H62" s="57">
        <f>H64+H69+H72+H76+H79+H82+H85</f>
        <v>0</v>
      </c>
    </row>
    <row r="63" spans="1:8" s="75" customFormat="1" ht="18" hidden="1" customHeight="1">
      <c r="A63" s="111"/>
      <c r="B63" s="105"/>
      <c r="C63" s="106"/>
      <c r="D63" s="107"/>
      <c r="E63" s="112" t="s">
        <v>7</v>
      </c>
      <c r="F63" s="113"/>
      <c r="G63" s="113"/>
      <c r="H63" s="113"/>
    </row>
    <row r="64" spans="1:8" s="75" customFormat="1" ht="17.25" hidden="1">
      <c r="A64" s="114">
        <v>2310</v>
      </c>
      <c r="B64" s="128" t="s">
        <v>229</v>
      </c>
      <c r="C64" s="115" t="s">
        <v>10</v>
      </c>
      <c r="D64" s="116" t="s">
        <v>194</v>
      </c>
      <c r="E64" s="117" t="s">
        <v>231</v>
      </c>
      <c r="F64" s="113">
        <f>G64+H64</f>
        <v>0</v>
      </c>
      <c r="G64" s="113">
        <f>G66+G67+G68</f>
        <v>0</v>
      </c>
      <c r="H64" s="113">
        <f>H66+H67+H68</f>
        <v>0</v>
      </c>
    </row>
    <row r="65" spans="1:8" s="120" customFormat="1" ht="18" hidden="1" customHeight="1">
      <c r="A65" s="114"/>
      <c r="B65" s="105"/>
      <c r="C65" s="115"/>
      <c r="D65" s="116"/>
      <c r="E65" s="112" t="s">
        <v>197</v>
      </c>
      <c r="F65" s="118"/>
      <c r="G65" s="118"/>
      <c r="H65" s="118"/>
    </row>
    <row r="66" spans="1:8" s="75" customFormat="1" ht="17.25" hidden="1">
      <c r="A66" s="114">
        <v>2311</v>
      </c>
      <c r="B66" s="130" t="s">
        <v>229</v>
      </c>
      <c r="C66" s="122" t="s">
        <v>10</v>
      </c>
      <c r="D66" s="123" t="s">
        <v>10</v>
      </c>
      <c r="E66" s="112" t="s">
        <v>232</v>
      </c>
      <c r="F66" s="113">
        <f>G66+H66</f>
        <v>0</v>
      </c>
      <c r="G66" s="113"/>
      <c r="H66" s="113"/>
    </row>
    <row r="67" spans="1:8" s="75" customFormat="1" ht="17.25" hidden="1">
      <c r="A67" s="114">
        <v>2312</v>
      </c>
      <c r="B67" s="130" t="s">
        <v>229</v>
      </c>
      <c r="C67" s="122" t="s">
        <v>10</v>
      </c>
      <c r="D67" s="123" t="s">
        <v>184</v>
      </c>
      <c r="E67" s="112" t="s">
        <v>233</v>
      </c>
      <c r="F67" s="113">
        <f>G67+H67</f>
        <v>0</v>
      </c>
      <c r="G67" s="113"/>
      <c r="H67" s="113"/>
    </row>
    <row r="68" spans="1:8" s="75" customFormat="1" ht="17.25" hidden="1">
      <c r="A68" s="114">
        <v>2313</v>
      </c>
      <c r="B68" s="130" t="s">
        <v>229</v>
      </c>
      <c r="C68" s="122" t="s">
        <v>10</v>
      </c>
      <c r="D68" s="123" t="s">
        <v>185</v>
      </c>
      <c r="E68" s="112" t="s">
        <v>234</v>
      </c>
      <c r="F68" s="113">
        <f>G68+H68</f>
        <v>0</v>
      </c>
      <c r="G68" s="113"/>
      <c r="H68" s="113"/>
    </row>
    <row r="69" spans="1:8" s="75" customFormat="1" ht="17.25" hidden="1">
      <c r="A69" s="114">
        <v>2320</v>
      </c>
      <c r="B69" s="128" t="s">
        <v>229</v>
      </c>
      <c r="C69" s="115" t="s">
        <v>184</v>
      </c>
      <c r="D69" s="116" t="s">
        <v>194</v>
      </c>
      <c r="E69" s="117" t="s">
        <v>235</v>
      </c>
      <c r="F69" s="113">
        <f>G69+H69</f>
        <v>0</v>
      </c>
      <c r="G69" s="113">
        <f>G71</f>
        <v>0</v>
      </c>
      <c r="H69" s="113">
        <f>H71</f>
        <v>0</v>
      </c>
    </row>
    <row r="70" spans="1:8" s="120" customFormat="1" ht="18" hidden="1" customHeight="1">
      <c r="A70" s="114"/>
      <c r="B70" s="105"/>
      <c r="C70" s="115"/>
      <c r="D70" s="116"/>
      <c r="E70" s="112" t="s">
        <v>197</v>
      </c>
      <c r="F70" s="118"/>
      <c r="G70" s="118"/>
      <c r="H70" s="118"/>
    </row>
    <row r="71" spans="1:8" s="75" customFormat="1" ht="17.25" hidden="1">
      <c r="A71" s="114">
        <v>2321</v>
      </c>
      <c r="B71" s="130" t="s">
        <v>229</v>
      </c>
      <c r="C71" s="122" t="s">
        <v>184</v>
      </c>
      <c r="D71" s="123" t="s">
        <v>10</v>
      </c>
      <c r="E71" s="112" t="s">
        <v>236</v>
      </c>
      <c r="F71" s="113">
        <f>G71+H71</f>
        <v>0</v>
      </c>
      <c r="G71" s="113"/>
      <c r="H71" s="113"/>
    </row>
    <row r="72" spans="1:8" s="75" customFormat="1" ht="27" hidden="1">
      <c r="A72" s="114">
        <v>2330</v>
      </c>
      <c r="B72" s="128" t="s">
        <v>229</v>
      </c>
      <c r="C72" s="115" t="s">
        <v>185</v>
      </c>
      <c r="D72" s="116" t="s">
        <v>194</v>
      </c>
      <c r="E72" s="117" t="s">
        <v>237</v>
      </c>
      <c r="F72" s="113">
        <f>G72+H72</f>
        <v>0</v>
      </c>
      <c r="G72" s="113">
        <f>G74+G75</f>
        <v>0</v>
      </c>
      <c r="H72" s="113">
        <f>H74+H75</f>
        <v>0</v>
      </c>
    </row>
    <row r="73" spans="1:8" s="120" customFormat="1" ht="18" hidden="1" customHeight="1">
      <c r="A73" s="114"/>
      <c r="B73" s="105"/>
      <c r="C73" s="115"/>
      <c r="D73" s="116"/>
      <c r="E73" s="112" t="s">
        <v>197</v>
      </c>
      <c r="F73" s="118"/>
      <c r="G73" s="118"/>
      <c r="H73" s="118"/>
    </row>
    <row r="74" spans="1:8" s="75" customFormat="1" ht="17.25" hidden="1">
      <c r="A74" s="114">
        <v>2331</v>
      </c>
      <c r="B74" s="130" t="s">
        <v>229</v>
      </c>
      <c r="C74" s="122" t="s">
        <v>185</v>
      </c>
      <c r="D74" s="123" t="s">
        <v>10</v>
      </c>
      <c r="E74" s="112" t="s">
        <v>238</v>
      </c>
      <c r="F74" s="113">
        <f>G74+H74</f>
        <v>0</v>
      </c>
      <c r="G74" s="113"/>
      <c r="H74" s="113"/>
    </row>
    <row r="75" spans="1:8" s="75" customFormat="1" ht="17.25" hidden="1">
      <c r="A75" s="114">
        <v>2332</v>
      </c>
      <c r="B75" s="130" t="s">
        <v>229</v>
      </c>
      <c r="C75" s="122" t="s">
        <v>185</v>
      </c>
      <c r="D75" s="123" t="s">
        <v>184</v>
      </c>
      <c r="E75" s="112" t="s">
        <v>239</v>
      </c>
      <c r="F75" s="113">
        <f>G75+H75</f>
        <v>0</v>
      </c>
      <c r="G75" s="113"/>
      <c r="H75" s="113"/>
    </row>
    <row r="76" spans="1:8" s="75" customFormat="1" ht="17.25" hidden="1">
      <c r="A76" s="114">
        <v>2340</v>
      </c>
      <c r="B76" s="128" t="s">
        <v>229</v>
      </c>
      <c r="C76" s="115" t="s">
        <v>186</v>
      </c>
      <c r="D76" s="116" t="s">
        <v>194</v>
      </c>
      <c r="E76" s="117" t="s">
        <v>240</v>
      </c>
      <c r="F76" s="113">
        <f>G76+H76</f>
        <v>0</v>
      </c>
      <c r="G76" s="113">
        <f>G78</f>
        <v>0</v>
      </c>
      <c r="H76" s="113">
        <f>H78</f>
        <v>0</v>
      </c>
    </row>
    <row r="77" spans="1:8" s="120" customFormat="1" ht="18" hidden="1" customHeight="1">
      <c r="A77" s="114"/>
      <c r="B77" s="105"/>
      <c r="C77" s="115"/>
      <c r="D77" s="116"/>
      <c r="E77" s="112" t="s">
        <v>197</v>
      </c>
      <c r="F77" s="118"/>
      <c r="G77" s="118"/>
      <c r="H77" s="118"/>
    </row>
    <row r="78" spans="1:8" s="75" customFormat="1" ht="17.25" hidden="1">
      <c r="A78" s="114">
        <v>2341</v>
      </c>
      <c r="B78" s="130" t="s">
        <v>229</v>
      </c>
      <c r="C78" s="122" t="s">
        <v>186</v>
      </c>
      <c r="D78" s="123" t="s">
        <v>10</v>
      </c>
      <c r="E78" s="112" t="s">
        <v>240</v>
      </c>
      <c r="F78" s="113">
        <f>G78+H78</f>
        <v>0</v>
      </c>
      <c r="G78" s="113"/>
      <c r="H78" s="113"/>
    </row>
    <row r="79" spans="1:8" s="75" customFormat="1" ht="17.25" hidden="1">
      <c r="A79" s="114">
        <v>2350</v>
      </c>
      <c r="B79" s="128" t="s">
        <v>229</v>
      </c>
      <c r="C79" s="115" t="s">
        <v>187</v>
      </c>
      <c r="D79" s="116" t="s">
        <v>194</v>
      </c>
      <c r="E79" s="117" t="s">
        <v>241</v>
      </c>
      <c r="F79" s="113">
        <f>G79+H79</f>
        <v>0</v>
      </c>
      <c r="G79" s="113">
        <f>G81</f>
        <v>0</v>
      </c>
      <c r="H79" s="113">
        <f>H81</f>
        <v>0</v>
      </c>
    </row>
    <row r="80" spans="1:8" s="120" customFormat="1" ht="18" hidden="1" customHeight="1">
      <c r="A80" s="114"/>
      <c r="B80" s="105"/>
      <c r="C80" s="115"/>
      <c r="D80" s="116"/>
      <c r="E80" s="112" t="s">
        <v>197</v>
      </c>
      <c r="F80" s="118"/>
      <c r="G80" s="118"/>
      <c r="H80" s="118"/>
    </row>
    <row r="81" spans="1:8" s="75" customFormat="1" ht="17.25" hidden="1">
      <c r="A81" s="114">
        <v>2351</v>
      </c>
      <c r="B81" s="130" t="s">
        <v>229</v>
      </c>
      <c r="C81" s="122" t="s">
        <v>187</v>
      </c>
      <c r="D81" s="123" t="s">
        <v>10</v>
      </c>
      <c r="E81" s="112" t="s">
        <v>242</v>
      </c>
      <c r="F81" s="113">
        <f>G81+H81</f>
        <v>0</v>
      </c>
      <c r="G81" s="113"/>
      <c r="H81" s="113"/>
    </row>
    <row r="82" spans="1:8" s="75" customFormat="1" ht="40.5" hidden="1">
      <c r="A82" s="114">
        <v>2360</v>
      </c>
      <c r="B82" s="128" t="s">
        <v>229</v>
      </c>
      <c r="C82" s="115" t="s">
        <v>188</v>
      </c>
      <c r="D82" s="116" t="s">
        <v>194</v>
      </c>
      <c r="E82" s="117" t="s">
        <v>243</v>
      </c>
      <c r="F82" s="113">
        <f>G82+H82</f>
        <v>0</v>
      </c>
      <c r="G82" s="113">
        <f>G84</f>
        <v>0</v>
      </c>
      <c r="H82" s="113">
        <f>H84</f>
        <v>0</v>
      </c>
    </row>
    <row r="83" spans="1:8" s="120" customFormat="1" ht="18" hidden="1" customHeight="1">
      <c r="A83" s="114"/>
      <c r="B83" s="105"/>
      <c r="C83" s="115"/>
      <c r="D83" s="116"/>
      <c r="E83" s="112" t="s">
        <v>197</v>
      </c>
      <c r="F83" s="118"/>
      <c r="G83" s="118"/>
      <c r="H83" s="118"/>
    </row>
    <row r="84" spans="1:8" s="75" customFormat="1" ht="40.5" hidden="1">
      <c r="A84" s="114">
        <v>2361</v>
      </c>
      <c r="B84" s="130" t="s">
        <v>229</v>
      </c>
      <c r="C84" s="122" t="s">
        <v>188</v>
      </c>
      <c r="D84" s="123" t="s">
        <v>10</v>
      </c>
      <c r="E84" s="112" t="s">
        <v>243</v>
      </c>
      <c r="F84" s="113">
        <f>G84+H84</f>
        <v>0</v>
      </c>
      <c r="G84" s="113"/>
      <c r="H84" s="113"/>
    </row>
    <row r="85" spans="1:8" s="75" customFormat="1" ht="27" hidden="1">
      <c r="A85" s="114">
        <v>2370</v>
      </c>
      <c r="B85" s="128" t="s">
        <v>229</v>
      </c>
      <c r="C85" s="115" t="s">
        <v>189</v>
      </c>
      <c r="D85" s="116" t="s">
        <v>194</v>
      </c>
      <c r="E85" s="117" t="s">
        <v>244</v>
      </c>
      <c r="F85" s="113">
        <f>G85+H85</f>
        <v>0</v>
      </c>
      <c r="G85" s="113">
        <f>G87</f>
        <v>0</v>
      </c>
      <c r="H85" s="113">
        <f>H87</f>
        <v>0</v>
      </c>
    </row>
    <row r="86" spans="1:8" s="120" customFormat="1" ht="18" hidden="1" customHeight="1">
      <c r="A86" s="114"/>
      <c r="B86" s="105"/>
      <c r="C86" s="115"/>
      <c r="D86" s="116"/>
      <c r="E86" s="112" t="s">
        <v>197</v>
      </c>
      <c r="F86" s="118"/>
      <c r="G86" s="118"/>
      <c r="H86" s="118"/>
    </row>
    <row r="87" spans="1:8" s="75" customFormat="1" ht="27" hidden="1">
      <c r="A87" s="114">
        <v>2371</v>
      </c>
      <c r="B87" s="130" t="s">
        <v>229</v>
      </c>
      <c r="C87" s="122" t="s">
        <v>189</v>
      </c>
      <c r="D87" s="123" t="s">
        <v>10</v>
      </c>
      <c r="E87" s="112" t="s">
        <v>245</v>
      </c>
      <c r="F87" s="113">
        <f>G87+H87</f>
        <v>0</v>
      </c>
      <c r="G87" s="113"/>
      <c r="H87" s="113"/>
    </row>
    <row r="88" spans="1:8" s="109" customFormat="1" ht="63">
      <c r="A88" s="127">
        <v>2400</v>
      </c>
      <c r="B88" s="128" t="s">
        <v>246</v>
      </c>
      <c r="C88" s="115" t="s">
        <v>194</v>
      </c>
      <c r="D88" s="116" t="s">
        <v>194</v>
      </c>
      <c r="E88" s="129" t="s">
        <v>247</v>
      </c>
      <c r="F88" s="57">
        <f>G88+H88</f>
        <v>772987.68</v>
      </c>
      <c r="G88" s="57">
        <f>G90+G94+G100+G108+G113+G120+G123+G129+G138</f>
        <v>34677</v>
      </c>
      <c r="H88" s="57">
        <f>H90+H94+H100+H108+H113+H120+H123+H129+H138</f>
        <v>738310.68</v>
      </c>
    </row>
    <row r="89" spans="1:8" s="75" customFormat="1" ht="13.5" hidden="1" customHeight="1">
      <c r="A89" s="111"/>
      <c r="B89" s="105"/>
      <c r="C89" s="106"/>
      <c r="D89" s="107"/>
      <c r="E89" s="112" t="s">
        <v>7</v>
      </c>
      <c r="F89" s="113"/>
      <c r="G89" s="113"/>
      <c r="H89" s="113"/>
    </row>
    <row r="90" spans="1:8" s="75" customFormat="1" ht="27" hidden="1">
      <c r="A90" s="114">
        <v>2410</v>
      </c>
      <c r="B90" s="128" t="s">
        <v>246</v>
      </c>
      <c r="C90" s="115" t="s">
        <v>10</v>
      </c>
      <c r="D90" s="116" t="s">
        <v>194</v>
      </c>
      <c r="E90" s="117" t="s">
        <v>248</v>
      </c>
      <c r="F90" s="113">
        <f>G90+H90</f>
        <v>0</v>
      </c>
      <c r="G90" s="113">
        <f>G92+G93</f>
        <v>0</v>
      </c>
      <c r="H90" s="113">
        <f>H92+H93</f>
        <v>0</v>
      </c>
    </row>
    <row r="91" spans="1:8" s="120" customFormat="1" ht="15" hidden="1" customHeight="1">
      <c r="A91" s="114"/>
      <c r="B91" s="105"/>
      <c r="C91" s="115"/>
      <c r="D91" s="116"/>
      <c r="E91" s="112" t="s">
        <v>197</v>
      </c>
      <c r="F91" s="118"/>
      <c r="G91" s="118"/>
      <c r="H91" s="118"/>
    </row>
    <row r="92" spans="1:8" s="75" customFormat="1" ht="27" hidden="1">
      <c r="A92" s="114">
        <v>2411</v>
      </c>
      <c r="B92" s="130" t="s">
        <v>246</v>
      </c>
      <c r="C92" s="122" t="s">
        <v>10</v>
      </c>
      <c r="D92" s="123" t="s">
        <v>10</v>
      </c>
      <c r="E92" s="112" t="s">
        <v>249</v>
      </c>
      <c r="F92" s="113">
        <f>G92+H92</f>
        <v>0</v>
      </c>
      <c r="G92" s="113"/>
      <c r="H92" s="113"/>
    </row>
    <row r="93" spans="1:8" s="75" customFormat="1" ht="27" hidden="1">
      <c r="A93" s="114">
        <v>2412</v>
      </c>
      <c r="B93" s="130" t="s">
        <v>246</v>
      </c>
      <c r="C93" s="122" t="s">
        <v>10</v>
      </c>
      <c r="D93" s="123" t="s">
        <v>184</v>
      </c>
      <c r="E93" s="112" t="s">
        <v>250</v>
      </c>
      <c r="F93" s="113">
        <f>G93+H93</f>
        <v>0</v>
      </c>
      <c r="G93" s="113"/>
      <c r="H93" s="113"/>
    </row>
    <row r="94" spans="1:8" s="75" customFormat="1" ht="27">
      <c r="A94" s="114">
        <v>2420</v>
      </c>
      <c r="B94" s="128" t="s">
        <v>246</v>
      </c>
      <c r="C94" s="115" t="s">
        <v>184</v>
      </c>
      <c r="D94" s="116" t="s">
        <v>194</v>
      </c>
      <c r="E94" s="117" t="s">
        <v>251</v>
      </c>
      <c r="F94" s="124">
        <f>G94+H94</f>
        <v>5836</v>
      </c>
      <c r="G94" s="124">
        <f>G96+G97+G98+G99</f>
        <v>5836</v>
      </c>
      <c r="H94" s="124">
        <f>H96+H97+H98+H99</f>
        <v>0</v>
      </c>
    </row>
    <row r="95" spans="1:8" s="120" customFormat="1" ht="15" customHeight="1">
      <c r="A95" s="114"/>
      <c r="B95" s="105"/>
      <c r="C95" s="115"/>
      <c r="D95" s="116"/>
      <c r="E95" s="112" t="s">
        <v>197</v>
      </c>
      <c r="F95" s="119"/>
      <c r="G95" s="119"/>
      <c r="H95" s="119"/>
    </row>
    <row r="96" spans="1:8" s="75" customFormat="1" ht="12.75" customHeight="1">
      <c r="A96" s="114">
        <v>2421</v>
      </c>
      <c r="B96" s="130" t="s">
        <v>246</v>
      </c>
      <c r="C96" s="122" t="s">
        <v>184</v>
      </c>
      <c r="D96" s="123" t="s">
        <v>10</v>
      </c>
      <c r="E96" s="112" t="s">
        <v>252</v>
      </c>
      <c r="F96" s="124">
        <f>G96+H96</f>
        <v>5836</v>
      </c>
      <c r="G96" s="124">
        <f>[1]gjuxatntes!F33</f>
        <v>5836</v>
      </c>
      <c r="H96" s="124">
        <f>[1]gjuxatntes!F151</f>
        <v>0</v>
      </c>
    </row>
    <row r="97" spans="1:8" s="75" customFormat="1" ht="17.25">
      <c r="A97" s="114">
        <v>2422</v>
      </c>
      <c r="B97" s="130" t="s">
        <v>246</v>
      </c>
      <c r="C97" s="122" t="s">
        <v>184</v>
      </c>
      <c r="D97" s="123" t="s">
        <v>184</v>
      </c>
      <c r="E97" s="112" t="s">
        <v>253</v>
      </c>
      <c r="F97" s="113">
        <f t="shared" ref="F97:F108" si="0">G97+H97</f>
        <v>0</v>
      </c>
      <c r="G97" s="124"/>
      <c r="H97" s="113"/>
    </row>
    <row r="98" spans="1:8" s="75" customFormat="1" ht="17.25">
      <c r="A98" s="114">
        <v>2423</v>
      </c>
      <c r="B98" s="130" t="s">
        <v>246</v>
      </c>
      <c r="C98" s="122" t="s">
        <v>184</v>
      </c>
      <c r="D98" s="123" t="s">
        <v>185</v>
      </c>
      <c r="E98" s="112" t="s">
        <v>254</v>
      </c>
      <c r="F98" s="113">
        <f t="shared" si="0"/>
        <v>0</v>
      </c>
      <c r="G98" s="124"/>
      <c r="H98" s="113"/>
    </row>
    <row r="99" spans="1:8" s="75" customFormat="1" ht="17.25">
      <c r="A99" s="114">
        <v>2424</v>
      </c>
      <c r="B99" s="130" t="s">
        <v>246</v>
      </c>
      <c r="C99" s="122" t="s">
        <v>184</v>
      </c>
      <c r="D99" s="123" t="s">
        <v>186</v>
      </c>
      <c r="E99" s="112" t="s">
        <v>255</v>
      </c>
      <c r="F99" s="113">
        <f t="shared" si="0"/>
        <v>0</v>
      </c>
      <c r="G99" s="124"/>
      <c r="H99" s="113"/>
    </row>
    <row r="100" spans="1:8" s="75" customFormat="1" ht="17.25">
      <c r="A100" s="114">
        <v>2430</v>
      </c>
      <c r="B100" s="128" t="s">
        <v>246</v>
      </c>
      <c r="C100" s="115" t="s">
        <v>185</v>
      </c>
      <c r="D100" s="116" t="s">
        <v>194</v>
      </c>
      <c r="E100" s="117" t="s">
        <v>256</v>
      </c>
      <c r="F100" s="113">
        <f t="shared" si="0"/>
        <v>426531.42700000003</v>
      </c>
      <c r="G100" s="124">
        <f>G102+G103+G104+G105+G106+G107</f>
        <v>0</v>
      </c>
      <c r="H100" s="113">
        <f>H102+H103+H104+H105+H106+H107</f>
        <v>426531.42700000003</v>
      </c>
    </row>
    <row r="101" spans="1:8" s="120" customFormat="1" ht="15.75" customHeight="1">
      <c r="A101" s="114"/>
      <c r="B101" s="105"/>
      <c r="C101" s="115"/>
      <c r="D101" s="116"/>
      <c r="E101" s="112" t="s">
        <v>197</v>
      </c>
      <c r="F101" s="118"/>
      <c r="G101" s="119"/>
      <c r="H101" s="118"/>
    </row>
    <row r="102" spans="1:8" s="75" customFormat="1" ht="17.25">
      <c r="A102" s="114">
        <v>2431</v>
      </c>
      <c r="B102" s="130" t="s">
        <v>246</v>
      </c>
      <c r="C102" s="122" t="s">
        <v>185</v>
      </c>
      <c r="D102" s="123" t="s">
        <v>10</v>
      </c>
      <c r="E102" s="112" t="s">
        <v>257</v>
      </c>
      <c r="F102" s="113">
        <f t="shared" si="0"/>
        <v>0</v>
      </c>
      <c r="G102" s="124"/>
      <c r="H102" s="113"/>
    </row>
    <row r="103" spans="1:8" s="75" customFormat="1" ht="17.25">
      <c r="A103" s="114">
        <v>2432</v>
      </c>
      <c r="B103" s="130" t="s">
        <v>246</v>
      </c>
      <c r="C103" s="122" t="s">
        <v>185</v>
      </c>
      <c r="D103" s="123" t="s">
        <v>184</v>
      </c>
      <c r="E103" s="112" t="s">
        <v>258</v>
      </c>
      <c r="F103" s="113">
        <f t="shared" si="0"/>
        <v>426531.42700000003</v>
      </c>
      <c r="G103" s="124"/>
      <c r="H103" s="113">
        <f>[1]gazafikacum!F134</f>
        <v>426531.42700000003</v>
      </c>
    </row>
    <row r="104" spans="1:8" s="75" customFormat="1" ht="17.25">
      <c r="A104" s="114">
        <v>2433</v>
      </c>
      <c r="B104" s="130" t="s">
        <v>246</v>
      </c>
      <c r="C104" s="122" t="s">
        <v>185</v>
      </c>
      <c r="D104" s="123" t="s">
        <v>185</v>
      </c>
      <c r="E104" s="112" t="s">
        <v>259</v>
      </c>
      <c r="F104" s="113">
        <f t="shared" si="0"/>
        <v>0</v>
      </c>
      <c r="G104" s="124"/>
      <c r="H104" s="113"/>
    </row>
    <row r="105" spans="1:8" s="75" customFormat="1" ht="17.25">
      <c r="A105" s="114">
        <v>2434</v>
      </c>
      <c r="B105" s="130" t="s">
        <v>246</v>
      </c>
      <c r="C105" s="122" t="s">
        <v>185</v>
      </c>
      <c r="D105" s="123" t="s">
        <v>186</v>
      </c>
      <c r="E105" s="112" t="s">
        <v>260</v>
      </c>
      <c r="F105" s="113">
        <f t="shared" si="0"/>
        <v>0</v>
      </c>
      <c r="G105" s="124"/>
      <c r="H105" s="113"/>
    </row>
    <row r="106" spans="1:8" s="75" customFormat="1" ht="17.25">
      <c r="A106" s="114">
        <v>2435</v>
      </c>
      <c r="B106" s="130" t="s">
        <v>246</v>
      </c>
      <c r="C106" s="122" t="s">
        <v>185</v>
      </c>
      <c r="D106" s="123" t="s">
        <v>187</v>
      </c>
      <c r="E106" s="112" t="s">
        <v>261</v>
      </c>
      <c r="F106" s="113">
        <f t="shared" si="0"/>
        <v>0</v>
      </c>
      <c r="G106" s="124"/>
      <c r="H106" s="113"/>
    </row>
    <row r="107" spans="1:8" s="75" customFormat="1" ht="17.25">
      <c r="A107" s="114">
        <v>2436</v>
      </c>
      <c r="B107" s="130" t="s">
        <v>246</v>
      </c>
      <c r="C107" s="122" t="s">
        <v>185</v>
      </c>
      <c r="D107" s="123" t="s">
        <v>188</v>
      </c>
      <c r="E107" s="112" t="s">
        <v>262</v>
      </c>
      <c r="F107" s="113">
        <f t="shared" si="0"/>
        <v>0</v>
      </c>
      <c r="G107" s="124"/>
      <c r="H107" s="113"/>
    </row>
    <row r="108" spans="1:8" s="75" customFormat="1" ht="27">
      <c r="A108" s="114">
        <v>2440</v>
      </c>
      <c r="B108" s="128" t="s">
        <v>246</v>
      </c>
      <c r="C108" s="115" t="s">
        <v>186</v>
      </c>
      <c r="D108" s="116" t="s">
        <v>194</v>
      </c>
      <c r="E108" s="117" t="s">
        <v>263</v>
      </c>
      <c r="F108" s="113">
        <f t="shared" si="0"/>
        <v>0</v>
      </c>
      <c r="G108" s="124">
        <f>G110+G111+G112</f>
        <v>0</v>
      </c>
      <c r="H108" s="113">
        <f>H110+H111+H112</f>
        <v>0</v>
      </c>
    </row>
    <row r="109" spans="1:8" s="120" customFormat="1" ht="15.75" customHeight="1">
      <c r="A109" s="114"/>
      <c r="B109" s="105"/>
      <c r="C109" s="115"/>
      <c r="D109" s="116"/>
      <c r="E109" s="112" t="s">
        <v>197</v>
      </c>
      <c r="F109" s="118"/>
      <c r="G109" s="119"/>
      <c r="H109" s="118"/>
    </row>
    <row r="110" spans="1:8" s="75" customFormat="1" ht="27">
      <c r="A110" s="114">
        <v>2441</v>
      </c>
      <c r="B110" s="130" t="s">
        <v>246</v>
      </c>
      <c r="C110" s="122" t="s">
        <v>186</v>
      </c>
      <c r="D110" s="123" t="s">
        <v>10</v>
      </c>
      <c r="E110" s="112" t="s">
        <v>264</v>
      </c>
      <c r="F110" s="113">
        <f>G110+H110</f>
        <v>0</v>
      </c>
      <c r="G110" s="124"/>
      <c r="H110" s="113"/>
    </row>
    <row r="111" spans="1:8" s="75" customFormat="1" ht="17.25">
      <c r="A111" s="114">
        <v>2442</v>
      </c>
      <c r="B111" s="130" t="s">
        <v>246</v>
      </c>
      <c r="C111" s="122" t="s">
        <v>186</v>
      </c>
      <c r="D111" s="123" t="s">
        <v>184</v>
      </c>
      <c r="E111" s="112" t="s">
        <v>265</v>
      </c>
      <c r="F111" s="113">
        <f t="shared" ref="F111:F120" si="1">G111+H111</f>
        <v>0</v>
      </c>
      <c r="G111" s="124"/>
      <c r="H111" s="113"/>
    </row>
    <row r="112" spans="1:8" s="75" customFormat="1" ht="17.25">
      <c r="A112" s="114">
        <v>2443</v>
      </c>
      <c r="B112" s="130" t="s">
        <v>246</v>
      </c>
      <c r="C112" s="122" t="s">
        <v>186</v>
      </c>
      <c r="D112" s="123" t="s">
        <v>185</v>
      </c>
      <c r="E112" s="112" t="s">
        <v>266</v>
      </c>
      <c r="F112" s="113">
        <f t="shared" si="1"/>
        <v>0</v>
      </c>
      <c r="G112" s="124"/>
      <c r="H112" s="113"/>
    </row>
    <row r="113" spans="1:8" s="75" customFormat="1" ht="13.5" customHeight="1">
      <c r="A113" s="114">
        <v>2450</v>
      </c>
      <c r="B113" s="128" t="s">
        <v>246</v>
      </c>
      <c r="C113" s="115" t="s">
        <v>187</v>
      </c>
      <c r="D113" s="116" t="s">
        <v>194</v>
      </c>
      <c r="E113" s="117" t="s">
        <v>267</v>
      </c>
      <c r="F113" s="113">
        <f t="shared" si="1"/>
        <v>600620.25300000003</v>
      </c>
      <c r="G113" s="124">
        <f>G115+G116+G117+G118+G119</f>
        <v>28841</v>
      </c>
      <c r="H113" s="113">
        <f>H115+H116+H117+H118+H119</f>
        <v>571779.25300000003</v>
      </c>
    </row>
    <row r="114" spans="1:8" s="120" customFormat="1" ht="12" customHeight="1">
      <c r="A114" s="114"/>
      <c r="B114" s="105"/>
      <c r="C114" s="115"/>
      <c r="D114" s="116"/>
      <c r="E114" s="112" t="s">
        <v>197</v>
      </c>
      <c r="F114" s="118"/>
      <c r="G114" s="119"/>
      <c r="H114" s="118"/>
    </row>
    <row r="115" spans="1:8" s="75" customFormat="1" ht="15" customHeight="1">
      <c r="A115" s="114">
        <v>2451</v>
      </c>
      <c r="B115" s="130" t="s">
        <v>246</v>
      </c>
      <c r="C115" s="122" t="s">
        <v>187</v>
      </c>
      <c r="D115" s="123" t="s">
        <v>10</v>
      </c>
      <c r="E115" s="112" t="s">
        <v>268</v>
      </c>
      <c r="F115" s="113">
        <f t="shared" si="1"/>
        <v>600620.25300000003</v>
      </c>
      <c r="G115" s="124">
        <f>'[1]chanap transp'!F32</f>
        <v>28841</v>
      </c>
      <c r="H115" s="113">
        <f>'[1]chanap transp'!F150</f>
        <v>571779.25300000003</v>
      </c>
    </row>
    <row r="116" spans="1:8" s="75" customFormat="1" ht="27.75" hidden="1" customHeight="1">
      <c r="A116" s="114">
        <v>2452</v>
      </c>
      <c r="B116" s="130" t="s">
        <v>246</v>
      </c>
      <c r="C116" s="122" t="s">
        <v>187</v>
      </c>
      <c r="D116" s="123" t="s">
        <v>184</v>
      </c>
      <c r="E116" s="112" t="s">
        <v>269</v>
      </c>
      <c r="F116" s="113">
        <f t="shared" si="1"/>
        <v>0</v>
      </c>
      <c r="G116" s="124"/>
      <c r="H116" s="113"/>
    </row>
    <row r="117" spans="1:8" s="75" customFormat="1" ht="27.75" hidden="1" customHeight="1">
      <c r="A117" s="114">
        <v>2453</v>
      </c>
      <c r="B117" s="130" t="s">
        <v>246</v>
      </c>
      <c r="C117" s="122" t="s">
        <v>187</v>
      </c>
      <c r="D117" s="123" t="s">
        <v>185</v>
      </c>
      <c r="E117" s="112" t="s">
        <v>270</v>
      </c>
      <c r="F117" s="113">
        <f t="shared" si="1"/>
        <v>0</v>
      </c>
      <c r="G117" s="124"/>
      <c r="H117" s="113"/>
    </row>
    <row r="118" spans="1:8" s="75" customFormat="1" ht="27.75" hidden="1" customHeight="1">
      <c r="A118" s="114">
        <v>2454</v>
      </c>
      <c r="B118" s="130" t="s">
        <v>246</v>
      </c>
      <c r="C118" s="122" t="s">
        <v>187</v>
      </c>
      <c r="D118" s="123" t="s">
        <v>186</v>
      </c>
      <c r="E118" s="112" t="s">
        <v>271</v>
      </c>
      <c r="F118" s="113">
        <f t="shared" si="1"/>
        <v>0</v>
      </c>
      <c r="G118" s="124"/>
      <c r="H118" s="113"/>
    </row>
    <row r="119" spans="1:8" s="75" customFormat="1" ht="27.75" hidden="1" customHeight="1">
      <c r="A119" s="114">
        <v>2455</v>
      </c>
      <c r="B119" s="130" t="s">
        <v>246</v>
      </c>
      <c r="C119" s="122" t="s">
        <v>187</v>
      </c>
      <c r="D119" s="123" t="s">
        <v>187</v>
      </c>
      <c r="E119" s="112" t="s">
        <v>272</v>
      </c>
      <c r="F119" s="113">
        <f t="shared" si="1"/>
        <v>0</v>
      </c>
      <c r="G119" s="124"/>
      <c r="H119" s="113"/>
    </row>
    <row r="120" spans="1:8" s="75" customFormat="1" ht="27.75" hidden="1" customHeight="1">
      <c r="A120" s="114">
        <v>2460</v>
      </c>
      <c r="B120" s="128" t="s">
        <v>246</v>
      </c>
      <c r="C120" s="115" t="s">
        <v>188</v>
      </c>
      <c r="D120" s="116" t="s">
        <v>194</v>
      </c>
      <c r="E120" s="117" t="s">
        <v>273</v>
      </c>
      <c r="F120" s="113">
        <f t="shared" si="1"/>
        <v>0</v>
      </c>
      <c r="G120" s="124">
        <f>G122</f>
        <v>0</v>
      </c>
      <c r="H120" s="113">
        <f>H122</f>
        <v>0</v>
      </c>
    </row>
    <row r="121" spans="1:8" s="120" customFormat="1" ht="27.75" hidden="1" customHeight="1">
      <c r="A121" s="114"/>
      <c r="B121" s="105"/>
      <c r="C121" s="115"/>
      <c r="D121" s="116"/>
      <c r="E121" s="112" t="s">
        <v>197</v>
      </c>
      <c r="F121" s="118"/>
      <c r="G121" s="119"/>
      <c r="H121" s="118"/>
    </row>
    <row r="122" spans="1:8" s="75" customFormat="1" ht="27.75" hidden="1" customHeight="1">
      <c r="A122" s="114">
        <v>2461</v>
      </c>
      <c r="B122" s="130" t="s">
        <v>246</v>
      </c>
      <c r="C122" s="122" t="s">
        <v>188</v>
      </c>
      <c r="D122" s="123" t="s">
        <v>10</v>
      </c>
      <c r="E122" s="112" t="s">
        <v>274</v>
      </c>
      <c r="F122" s="113">
        <f>G122+H122</f>
        <v>0</v>
      </c>
      <c r="G122" s="124"/>
      <c r="H122" s="113"/>
    </row>
    <row r="123" spans="1:8" s="75" customFormat="1" ht="27.75" hidden="1" customHeight="1">
      <c r="A123" s="114">
        <v>2470</v>
      </c>
      <c r="B123" s="128" t="s">
        <v>246</v>
      </c>
      <c r="C123" s="115" t="s">
        <v>189</v>
      </c>
      <c r="D123" s="116" t="s">
        <v>194</v>
      </c>
      <c r="E123" s="117" t="s">
        <v>275</v>
      </c>
      <c r="F123" s="113">
        <f>G123+H123</f>
        <v>0</v>
      </c>
      <c r="G123" s="124">
        <f>G125+G126+G127+G128</f>
        <v>0</v>
      </c>
      <c r="H123" s="113">
        <f>H125+H126+H127+H128</f>
        <v>0</v>
      </c>
    </row>
    <row r="124" spans="1:8" s="120" customFormat="1" ht="27.75" hidden="1" customHeight="1">
      <c r="A124" s="114"/>
      <c r="B124" s="105"/>
      <c r="C124" s="115"/>
      <c r="D124" s="116"/>
      <c r="E124" s="112" t="s">
        <v>197</v>
      </c>
      <c r="F124" s="118"/>
      <c r="G124" s="119"/>
      <c r="H124" s="118"/>
    </row>
    <row r="125" spans="1:8" s="75" customFormat="1" ht="27.75" hidden="1" customHeight="1">
      <c r="A125" s="114">
        <v>2471</v>
      </c>
      <c r="B125" s="130" t="s">
        <v>246</v>
      </c>
      <c r="C125" s="122" t="s">
        <v>189</v>
      </c>
      <c r="D125" s="123" t="s">
        <v>10</v>
      </c>
      <c r="E125" s="112" t="s">
        <v>276</v>
      </c>
      <c r="F125" s="113">
        <f>G125+H125</f>
        <v>0</v>
      </c>
      <c r="G125" s="124"/>
      <c r="H125" s="113"/>
    </row>
    <row r="126" spans="1:8" s="75" customFormat="1" ht="27.75" hidden="1" customHeight="1">
      <c r="A126" s="114">
        <v>2472</v>
      </c>
      <c r="B126" s="130" t="s">
        <v>246</v>
      </c>
      <c r="C126" s="122" t="s">
        <v>189</v>
      </c>
      <c r="D126" s="123" t="s">
        <v>184</v>
      </c>
      <c r="E126" s="112" t="s">
        <v>277</v>
      </c>
      <c r="F126" s="113">
        <f t="shared" ref="F126:F138" si="2">G126+H126</f>
        <v>0</v>
      </c>
      <c r="G126" s="124"/>
      <c r="H126" s="113"/>
    </row>
    <row r="127" spans="1:8" s="75" customFormat="1" ht="27.75" hidden="1" customHeight="1">
      <c r="A127" s="114">
        <v>2473</v>
      </c>
      <c r="B127" s="130" t="s">
        <v>246</v>
      </c>
      <c r="C127" s="122" t="s">
        <v>189</v>
      </c>
      <c r="D127" s="123" t="s">
        <v>185</v>
      </c>
      <c r="E127" s="112" t="s">
        <v>278</v>
      </c>
      <c r="F127" s="113">
        <f t="shared" si="2"/>
        <v>0</v>
      </c>
      <c r="G127" s="124"/>
      <c r="H127" s="113"/>
    </row>
    <row r="128" spans="1:8" s="75" customFormat="1" ht="27.75" hidden="1" customHeight="1">
      <c r="A128" s="114">
        <v>2474</v>
      </c>
      <c r="B128" s="130" t="s">
        <v>246</v>
      </c>
      <c r="C128" s="122" t="s">
        <v>189</v>
      </c>
      <c r="D128" s="123" t="s">
        <v>186</v>
      </c>
      <c r="E128" s="112" t="s">
        <v>279</v>
      </c>
      <c r="F128" s="113">
        <f t="shared" si="2"/>
        <v>0</v>
      </c>
      <c r="G128" s="124"/>
      <c r="H128" s="113"/>
    </row>
    <row r="129" spans="1:8" s="75" customFormat="1" ht="27.75" customHeight="1">
      <c r="A129" s="114">
        <v>2480</v>
      </c>
      <c r="B129" s="128" t="s">
        <v>246</v>
      </c>
      <c r="C129" s="115" t="s">
        <v>190</v>
      </c>
      <c r="D129" s="116" t="s">
        <v>194</v>
      </c>
      <c r="E129" s="117" t="s">
        <v>280</v>
      </c>
      <c r="F129" s="124">
        <f t="shared" si="2"/>
        <v>0</v>
      </c>
      <c r="G129" s="124">
        <f>G131+G132+G133+G134+G135+G136+G137</f>
        <v>0</v>
      </c>
      <c r="H129" s="124">
        <f>H131+H132+H133+H134+H135+H136+H137</f>
        <v>0</v>
      </c>
    </row>
    <row r="130" spans="1:8" s="120" customFormat="1" ht="13.5" customHeight="1">
      <c r="A130" s="114"/>
      <c r="B130" s="105"/>
      <c r="C130" s="115"/>
      <c r="D130" s="116"/>
      <c r="E130" s="112" t="s">
        <v>197</v>
      </c>
      <c r="F130" s="119"/>
      <c r="G130" s="119"/>
      <c r="H130" s="119"/>
    </row>
    <row r="131" spans="1:8" s="75" customFormat="1" ht="27.75" hidden="1" customHeight="1">
      <c r="A131" s="114">
        <v>2481</v>
      </c>
      <c r="B131" s="130" t="s">
        <v>246</v>
      </c>
      <c r="C131" s="122" t="s">
        <v>190</v>
      </c>
      <c r="D131" s="123" t="s">
        <v>10</v>
      </c>
      <c r="E131" s="112" t="s">
        <v>281</v>
      </c>
      <c r="F131" s="124">
        <f t="shared" si="2"/>
        <v>0</v>
      </c>
      <c r="G131" s="124"/>
      <c r="H131" s="124"/>
    </row>
    <row r="132" spans="1:8" s="75" customFormat="1" ht="27.75" hidden="1" customHeight="1">
      <c r="A132" s="114">
        <v>2482</v>
      </c>
      <c r="B132" s="130" t="s">
        <v>246</v>
      </c>
      <c r="C132" s="122" t="s">
        <v>190</v>
      </c>
      <c r="D132" s="123" t="s">
        <v>184</v>
      </c>
      <c r="E132" s="112" t="s">
        <v>282</v>
      </c>
      <c r="F132" s="124">
        <f t="shared" si="2"/>
        <v>0</v>
      </c>
      <c r="G132" s="124"/>
      <c r="H132" s="124"/>
    </row>
    <row r="133" spans="1:8" s="75" customFormat="1" ht="27.75" hidden="1" customHeight="1">
      <c r="A133" s="114">
        <v>2483</v>
      </c>
      <c r="B133" s="130" t="s">
        <v>246</v>
      </c>
      <c r="C133" s="122" t="s">
        <v>190</v>
      </c>
      <c r="D133" s="123" t="s">
        <v>185</v>
      </c>
      <c r="E133" s="112" t="s">
        <v>283</v>
      </c>
      <c r="F133" s="124">
        <f t="shared" si="2"/>
        <v>0</v>
      </c>
      <c r="G133" s="124"/>
      <c r="H133" s="124"/>
    </row>
    <row r="134" spans="1:8" s="75" customFormat="1" ht="27.75" hidden="1" customHeight="1">
      <c r="A134" s="114">
        <v>2484</v>
      </c>
      <c r="B134" s="130" t="s">
        <v>246</v>
      </c>
      <c r="C134" s="122" t="s">
        <v>190</v>
      </c>
      <c r="D134" s="123" t="s">
        <v>186</v>
      </c>
      <c r="E134" s="112" t="s">
        <v>284</v>
      </c>
      <c r="F134" s="124">
        <f t="shared" si="2"/>
        <v>0</v>
      </c>
      <c r="G134" s="124"/>
      <c r="H134" s="124"/>
    </row>
    <row r="135" spans="1:8" s="75" customFormat="1" ht="27" customHeight="1">
      <c r="A135" s="114">
        <v>2485</v>
      </c>
      <c r="B135" s="130" t="s">
        <v>246</v>
      </c>
      <c r="C135" s="122" t="s">
        <v>190</v>
      </c>
      <c r="D135" s="123" t="s">
        <v>187</v>
      </c>
      <c r="E135" s="112" t="s">
        <v>285</v>
      </c>
      <c r="F135" s="124">
        <f t="shared" si="2"/>
        <v>0</v>
      </c>
      <c r="G135" s="124">
        <f>'[1]transp nax'!F32</f>
        <v>0</v>
      </c>
      <c r="H135" s="124">
        <f>'[1]transp nax'!F150</f>
        <v>0</v>
      </c>
    </row>
    <row r="136" spans="1:8" s="75" customFormat="1" ht="27.75" hidden="1" customHeight="1">
      <c r="A136" s="114">
        <v>2486</v>
      </c>
      <c r="B136" s="130" t="s">
        <v>246</v>
      </c>
      <c r="C136" s="122" t="s">
        <v>190</v>
      </c>
      <c r="D136" s="123" t="s">
        <v>188</v>
      </c>
      <c r="E136" s="112" t="s">
        <v>286</v>
      </c>
      <c r="F136" s="124">
        <f t="shared" si="2"/>
        <v>0</v>
      </c>
      <c r="G136" s="124"/>
      <c r="H136" s="124"/>
    </row>
    <row r="137" spans="1:8" s="75" customFormat="1" ht="27.75" hidden="1" customHeight="1">
      <c r="A137" s="114">
        <v>2487</v>
      </c>
      <c r="B137" s="130" t="s">
        <v>246</v>
      </c>
      <c r="C137" s="122" t="s">
        <v>190</v>
      </c>
      <c r="D137" s="123" t="s">
        <v>189</v>
      </c>
      <c r="E137" s="112" t="s">
        <v>287</v>
      </c>
      <c r="F137" s="124">
        <f t="shared" si="2"/>
        <v>0</v>
      </c>
      <c r="G137" s="124">
        <f>'[1]ajl nax'!F32</f>
        <v>0</v>
      </c>
      <c r="H137" s="124">
        <f>'[1]ajl nax'!F150</f>
        <v>0</v>
      </c>
    </row>
    <row r="138" spans="1:8" s="75" customFormat="1" ht="27" customHeight="1">
      <c r="A138" s="114">
        <v>2490</v>
      </c>
      <c r="B138" s="128" t="s">
        <v>246</v>
      </c>
      <c r="C138" s="115" t="s">
        <v>288</v>
      </c>
      <c r="D138" s="116" t="s">
        <v>194</v>
      </c>
      <c r="E138" s="117" t="s">
        <v>289</v>
      </c>
      <c r="F138" s="124">
        <f t="shared" si="2"/>
        <v>-260000</v>
      </c>
      <c r="G138" s="124">
        <f>G140</f>
        <v>0</v>
      </c>
      <c r="H138" s="124">
        <f>H140</f>
        <v>-260000</v>
      </c>
    </row>
    <row r="139" spans="1:8" s="120" customFormat="1" ht="12.75" customHeight="1">
      <c r="A139" s="114"/>
      <c r="B139" s="105"/>
      <c r="C139" s="115"/>
      <c r="D139" s="116"/>
      <c r="E139" s="112" t="s">
        <v>197</v>
      </c>
      <c r="F139" s="119"/>
      <c r="G139" s="119"/>
      <c r="H139" s="119"/>
    </row>
    <row r="140" spans="1:8" s="75" customFormat="1" ht="27">
      <c r="A140" s="114">
        <v>2491</v>
      </c>
      <c r="B140" s="130" t="s">
        <v>246</v>
      </c>
      <c r="C140" s="122" t="s">
        <v>288</v>
      </c>
      <c r="D140" s="123" t="s">
        <v>10</v>
      </c>
      <c r="E140" s="112" t="s">
        <v>289</v>
      </c>
      <c r="F140" s="124">
        <f>G140+H140</f>
        <v>-260000</v>
      </c>
      <c r="G140" s="124">
        <f>'[1]tntes harab'!F34</f>
        <v>0</v>
      </c>
      <c r="H140" s="124">
        <f>'[1]tntes harab'!F152</f>
        <v>-260000</v>
      </c>
    </row>
    <row r="141" spans="1:8" s="109" customFormat="1" ht="49.5" customHeight="1">
      <c r="A141" s="127">
        <v>2500</v>
      </c>
      <c r="B141" s="128" t="s">
        <v>290</v>
      </c>
      <c r="C141" s="115" t="s">
        <v>194</v>
      </c>
      <c r="D141" s="116" t="s">
        <v>194</v>
      </c>
      <c r="E141" s="129" t="s">
        <v>291</v>
      </c>
      <c r="F141" s="36">
        <f>G141+H141</f>
        <v>101207.95</v>
      </c>
      <c r="G141" s="36">
        <f>G143+G146+G149+G152+G155+G158</f>
        <v>93390.15</v>
      </c>
      <c r="H141" s="36">
        <f>H143+H146+H149+H152+H155+H158</f>
        <v>7817.8</v>
      </c>
    </row>
    <row r="142" spans="1:8" s="75" customFormat="1" ht="13.5" customHeight="1">
      <c r="A142" s="111"/>
      <c r="B142" s="105"/>
      <c r="C142" s="106"/>
      <c r="D142" s="107"/>
      <c r="E142" s="112" t="s">
        <v>7</v>
      </c>
      <c r="F142" s="113"/>
      <c r="G142" s="113"/>
      <c r="H142" s="113"/>
    </row>
    <row r="143" spans="1:8" s="75" customFormat="1" ht="12" customHeight="1">
      <c r="A143" s="114">
        <v>2510</v>
      </c>
      <c r="B143" s="128" t="s">
        <v>290</v>
      </c>
      <c r="C143" s="115" t="s">
        <v>10</v>
      </c>
      <c r="D143" s="116" t="s">
        <v>194</v>
      </c>
      <c r="E143" s="117" t="s">
        <v>292</v>
      </c>
      <c r="F143" s="124">
        <f>G143+H143</f>
        <v>89976.7</v>
      </c>
      <c r="G143" s="124">
        <f>G145</f>
        <v>87318.9</v>
      </c>
      <c r="H143" s="124">
        <f>H145</f>
        <v>2657.8</v>
      </c>
    </row>
    <row r="144" spans="1:8" s="120" customFormat="1" ht="15" customHeight="1">
      <c r="A144" s="114"/>
      <c r="B144" s="105"/>
      <c r="C144" s="115"/>
      <c r="D144" s="116"/>
      <c r="E144" s="112" t="s">
        <v>197</v>
      </c>
      <c r="F144" s="119"/>
      <c r="G144" s="119"/>
      <c r="H144" s="119"/>
    </row>
    <row r="145" spans="1:8" s="75" customFormat="1" ht="14.25" customHeight="1">
      <c r="A145" s="114">
        <v>2511</v>
      </c>
      <c r="B145" s="130" t="s">
        <v>290</v>
      </c>
      <c r="C145" s="122" t="s">
        <v>10</v>
      </c>
      <c r="D145" s="123" t="s">
        <v>10</v>
      </c>
      <c r="E145" s="112" t="s">
        <v>292</v>
      </c>
      <c r="F145" s="124">
        <f>G145+H145</f>
        <v>89976.7</v>
      </c>
      <c r="G145" s="124">
        <f>[1]axb!F32</f>
        <v>87318.9</v>
      </c>
      <c r="H145" s="124">
        <f>[1]axb!F150</f>
        <v>2657.8</v>
      </c>
    </row>
    <row r="146" spans="1:8" s="75" customFormat="1" ht="17.25" hidden="1">
      <c r="A146" s="114">
        <v>2520</v>
      </c>
      <c r="B146" s="128" t="s">
        <v>290</v>
      </c>
      <c r="C146" s="115" t="s">
        <v>184</v>
      </c>
      <c r="D146" s="116" t="s">
        <v>194</v>
      </c>
      <c r="E146" s="117" t="s">
        <v>293</v>
      </c>
      <c r="F146" s="124">
        <f>G146+H146</f>
        <v>0</v>
      </c>
      <c r="G146" s="124">
        <f>G147</f>
        <v>0</v>
      </c>
      <c r="H146" s="124">
        <f>H147</f>
        <v>0</v>
      </c>
    </row>
    <row r="147" spans="1:8" s="120" customFormat="1" ht="15" hidden="1" customHeight="1">
      <c r="A147" s="114"/>
      <c r="B147" s="105"/>
      <c r="C147" s="115"/>
      <c r="D147" s="116"/>
      <c r="E147" s="112" t="s">
        <v>197</v>
      </c>
      <c r="F147" s="119"/>
      <c r="G147" s="119"/>
      <c r="H147" s="119"/>
    </row>
    <row r="148" spans="1:8" s="75" customFormat="1" ht="17.25" hidden="1">
      <c r="A148" s="114">
        <v>2521</v>
      </c>
      <c r="B148" s="130" t="s">
        <v>290</v>
      </c>
      <c r="C148" s="122" t="s">
        <v>184</v>
      </c>
      <c r="D148" s="123" t="s">
        <v>10</v>
      </c>
      <c r="E148" s="112" t="s">
        <v>294</v>
      </c>
      <c r="F148" s="124">
        <f>G148+H148</f>
        <v>0</v>
      </c>
      <c r="G148" s="124"/>
      <c r="H148" s="124"/>
    </row>
    <row r="149" spans="1:8" s="75" customFormat="1" ht="17.25" hidden="1">
      <c r="A149" s="114">
        <v>2530</v>
      </c>
      <c r="B149" s="128" t="s">
        <v>290</v>
      </c>
      <c r="C149" s="115" t="s">
        <v>185</v>
      </c>
      <c r="D149" s="116" t="s">
        <v>194</v>
      </c>
      <c r="E149" s="117" t="s">
        <v>295</v>
      </c>
      <c r="F149" s="124">
        <f>G149+H149</f>
        <v>0</v>
      </c>
      <c r="G149" s="124">
        <f>G151</f>
        <v>0</v>
      </c>
      <c r="H149" s="124">
        <f>H151</f>
        <v>0</v>
      </c>
    </row>
    <row r="150" spans="1:8" s="120" customFormat="1" ht="15" hidden="1" customHeight="1">
      <c r="A150" s="114"/>
      <c r="B150" s="105"/>
      <c r="C150" s="115"/>
      <c r="D150" s="116"/>
      <c r="E150" s="112" t="s">
        <v>197</v>
      </c>
      <c r="F150" s="119"/>
      <c r="G150" s="119"/>
      <c r="H150" s="119"/>
    </row>
    <row r="151" spans="1:8" s="75" customFormat="1" ht="17.25" hidden="1">
      <c r="A151" s="114">
        <v>2531</v>
      </c>
      <c r="B151" s="130" t="s">
        <v>290</v>
      </c>
      <c r="C151" s="122" t="s">
        <v>185</v>
      </c>
      <c r="D151" s="123" t="s">
        <v>10</v>
      </c>
      <c r="E151" s="112" t="s">
        <v>295</v>
      </c>
      <c r="F151" s="124">
        <f>G151+H151</f>
        <v>0</v>
      </c>
      <c r="G151" s="124"/>
      <c r="H151" s="124"/>
    </row>
    <row r="152" spans="1:8" s="75" customFormat="1" ht="27" hidden="1">
      <c r="A152" s="114">
        <v>2540</v>
      </c>
      <c r="B152" s="128" t="s">
        <v>290</v>
      </c>
      <c r="C152" s="115" t="s">
        <v>186</v>
      </c>
      <c r="D152" s="116" t="s">
        <v>194</v>
      </c>
      <c r="E152" s="117" t="s">
        <v>296</v>
      </c>
      <c r="F152" s="124">
        <f>G152+H152</f>
        <v>0</v>
      </c>
      <c r="G152" s="124">
        <f>G154</f>
        <v>0</v>
      </c>
      <c r="H152" s="124">
        <f>H154</f>
        <v>0</v>
      </c>
    </row>
    <row r="153" spans="1:8" s="120" customFormat="1" ht="15" hidden="1" customHeight="1">
      <c r="A153" s="114"/>
      <c r="B153" s="105"/>
      <c r="C153" s="115"/>
      <c r="D153" s="116"/>
      <c r="E153" s="112" t="s">
        <v>197</v>
      </c>
      <c r="F153" s="119"/>
      <c r="G153" s="119"/>
      <c r="H153" s="119"/>
    </row>
    <row r="154" spans="1:8" s="75" customFormat="1" ht="27" hidden="1">
      <c r="A154" s="114">
        <v>2541</v>
      </c>
      <c r="B154" s="130" t="s">
        <v>290</v>
      </c>
      <c r="C154" s="122" t="s">
        <v>186</v>
      </c>
      <c r="D154" s="123" t="s">
        <v>10</v>
      </c>
      <c r="E154" s="112" t="s">
        <v>296</v>
      </c>
      <c r="F154" s="124">
        <f>G154+H154</f>
        <v>0</v>
      </c>
      <c r="G154" s="124"/>
      <c r="H154" s="124"/>
    </row>
    <row r="155" spans="1:8" s="75" customFormat="1" ht="27" hidden="1">
      <c r="A155" s="114">
        <v>2550</v>
      </c>
      <c r="B155" s="128" t="s">
        <v>290</v>
      </c>
      <c r="C155" s="115" t="s">
        <v>187</v>
      </c>
      <c r="D155" s="116" t="s">
        <v>194</v>
      </c>
      <c r="E155" s="117" t="s">
        <v>297</v>
      </c>
      <c r="F155" s="124">
        <f>G155+H155</f>
        <v>0</v>
      </c>
      <c r="G155" s="124">
        <f>G157</f>
        <v>0</v>
      </c>
      <c r="H155" s="124">
        <f>H157</f>
        <v>0</v>
      </c>
    </row>
    <row r="156" spans="1:8" s="120" customFormat="1" ht="15" hidden="1" customHeight="1">
      <c r="A156" s="114"/>
      <c r="B156" s="105"/>
      <c r="C156" s="115"/>
      <c r="D156" s="116"/>
      <c r="E156" s="112" t="s">
        <v>197</v>
      </c>
      <c r="F156" s="119"/>
      <c r="G156" s="119"/>
      <c r="H156" s="119"/>
    </row>
    <row r="157" spans="1:8" s="75" customFormat="1" ht="27" hidden="1">
      <c r="A157" s="114">
        <v>2551</v>
      </c>
      <c r="B157" s="130" t="s">
        <v>290</v>
      </c>
      <c r="C157" s="122" t="s">
        <v>187</v>
      </c>
      <c r="D157" s="123" t="s">
        <v>10</v>
      </c>
      <c r="E157" s="112" t="s">
        <v>297</v>
      </c>
      <c r="F157" s="124">
        <f>G157+H157</f>
        <v>0</v>
      </c>
      <c r="G157" s="124"/>
      <c r="H157" s="124"/>
    </row>
    <row r="158" spans="1:8" s="75" customFormat="1" ht="27">
      <c r="A158" s="114">
        <v>2560</v>
      </c>
      <c r="B158" s="128" t="s">
        <v>290</v>
      </c>
      <c r="C158" s="115" t="s">
        <v>188</v>
      </c>
      <c r="D158" s="116" t="s">
        <v>194</v>
      </c>
      <c r="E158" s="117" t="s">
        <v>298</v>
      </c>
      <c r="F158" s="124">
        <f>G158+H158</f>
        <v>11231.25</v>
      </c>
      <c r="G158" s="124">
        <f>G160</f>
        <v>6071.25</v>
      </c>
      <c r="H158" s="124">
        <f>H160</f>
        <v>5160</v>
      </c>
    </row>
    <row r="159" spans="1:8" s="120" customFormat="1" ht="15" customHeight="1">
      <c r="A159" s="114"/>
      <c r="B159" s="105"/>
      <c r="C159" s="115"/>
      <c r="D159" s="116"/>
      <c r="E159" s="112" t="s">
        <v>197</v>
      </c>
      <c r="F159" s="119"/>
      <c r="G159" s="119"/>
      <c r="H159" s="119"/>
    </row>
    <row r="160" spans="1:8" s="75" customFormat="1" ht="27">
      <c r="A160" s="114">
        <v>2561</v>
      </c>
      <c r="B160" s="130" t="s">
        <v>290</v>
      </c>
      <c r="C160" s="122" t="s">
        <v>188</v>
      </c>
      <c r="D160" s="123" t="s">
        <v>10</v>
      </c>
      <c r="E160" s="112" t="s">
        <v>298</v>
      </c>
      <c r="F160" s="124">
        <f>G160+H160</f>
        <v>11231.25</v>
      </c>
      <c r="G160" s="124">
        <f>'[1]srgaka mig'!F32</f>
        <v>6071.25</v>
      </c>
      <c r="H160" s="124">
        <f>'[1]srgaka mig'!F150</f>
        <v>5160</v>
      </c>
    </row>
    <row r="161" spans="1:8" s="109" customFormat="1" ht="76.5">
      <c r="A161" s="127">
        <v>2600</v>
      </c>
      <c r="B161" s="128" t="s">
        <v>299</v>
      </c>
      <c r="C161" s="115" t="s">
        <v>194</v>
      </c>
      <c r="D161" s="116" t="s">
        <v>194</v>
      </c>
      <c r="E161" s="129" t="s">
        <v>300</v>
      </c>
      <c r="F161" s="57">
        <f>G161+H161</f>
        <v>855855.37600000005</v>
      </c>
      <c r="G161" s="57">
        <f>G163+G166+G169+G172+G175+G178</f>
        <v>31439.8</v>
      </c>
      <c r="H161" s="36">
        <f>H163+H166+H169+H172+H175+H178</f>
        <v>824415.576</v>
      </c>
    </row>
    <row r="162" spans="1:8" s="75" customFormat="1" ht="13.5" customHeight="1">
      <c r="A162" s="111"/>
      <c r="B162" s="105"/>
      <c r="C162" s="106"/>
      <c r="D162" s="107"/>
      <c r="E162" s="112" t="s">
        <v>7</v>
      </c>
      <c r="F162" s="113"/>
      <c r="G162" s="113"/>
      <c r="H162" s="113"/>
    </row>
    <row r="163" spans="1:8" s="75" customFormat="1" ht="17.25">
      <c r="A163" s="114">
        <v>2610</v>
      </c>
      <c r="B163" s="128" t="s">
        <v>299</v>
      </c>
      <c r="C163" s="115" t="s">
        <v>10</v>
      </c>
      <c r="D163" s="116" t="s">
        <v>194</v>
      </c>
      <c r="E163" s="117" t="s">
        <v>301</v>
      </c>
      <c r="F163" s="124">
        <f>G163+H163</f>
        <v>465545.076</v>
      </c>
      <c r="G163" s="124">
        <f>G165</f>
        <v>10448.5</v>
      </c>
      <c r="H163" s="124">
        <f>H165</f>
        <v>455096.576</v>
      </c>
    </row>
    <row r="164" spans="1:8" s="120" customFormat="1" ht="12.75" customHeight="1">
      <c r="A164" s="114"/>
      <c r="B164" s="105"/>
      <c r="C164" s="115"/>
      <c r="D164" s="116"/>
      <c r="E164" s="112" t="s">
        <v>197</v>
      </c>
      <c r="F164" s="119"/>
      <c r="G164" s="119"/>
      <c r="H164" s="119"/>
    </row>
    <row r="165" spans="1:8" s="75" customFormat="1" ht="15" customHeight="1">
      <c r="A165" s="114">
        <v>2611</v>
      </c>
      <c r="B165" s="130" t="s">
        <v>299</v>
      </c>
      <c r="C165" s="122" t="s">
        <v>10</v>
      </c>
      <c r="D165" s="123" t="s">
        <v>10</v>
      </c>
      <c r="E165" s="112" t="s">
        <v>302</v>
      </c>
      <c r="F165" s="124">
        <f>G165+H165</f>
        <v>465545.076</v>
      </c>
      <c r="G165" s="124">
        <f>'[1]bnak shin'!F32</f>
        <v>10448.5</v>
      </c>
      <c r="H165" s="124">
        <f>'[1]bnak shin'!F150</f>
        <v>455096.576</v>
      </c>
    </row>
    <row r="166" spans="1:8" s="75" customFormat="1" ht="0.75" hidden="1" customHeight="1">
      <c r="A166" s="114">
        <v>2620</v>
      </c>
      <c r="B166" s="128" t="s">
        <v>299</v>
      </c>
      <c r="C166" s="115" t="s">
        <v>184</v>
      </c>
      <c r="D166" s="116" t="s">
        <v>194</v>
      </c>
      <c r="E166" s="117" t="s">
        <v>303</v>
      </c>
      <c r="F166" s="124">
        <f>G166+H166</f>
        <v>0</v>
      </c>
      <c r="G166" s="124">
        <f>G168</f>
        <v>0</v>
      </c>
      <c r="H166" s="124">
        <f>H168</f>
        <v>0</v>
      </c>
    </row>
    <row r="167" spans="1:8" s="120" customFormat="1" ht="15" hidden="1" customHeight="1">
      <c r="A167" s="114" t="s">
        <v>304</v>
      </c>
      <c r="B167" s="105"/>
      <c r="C167" s="115"/>
      <c r="D167" s="116"/>
      <c r="E167" s="112" t="s">
        <v>197</v>
      </c>
      <c r="F167" s="119"/>
      <c r="G167" s="119"/>
      <c r="H167" s="119"/>
    </row>
    <row r="168" spans="1:8" s="75" customFormat="1" ht="17.25" hidden="1">
      <c r="A168" s="114">
        <v>2621</v>
      </c>
      <c r="B168" s="130" t="s">
        <v>299</v>
      </c>
      <c r="C168" s="122" t="s">
        <v>184</v>
      </c>
      <c r="D168" s="123" t="s">
        <v>10</v>
      </c>
      <c r="E168" s="112" t="s">
        <v>303</v>
      </c>
      <c r="F168" s="124">
        <f>G168+H168</f>
        <v>0</v>
      </c>
      <c r="G168" s="124"/>
      <c r="H168" s="124"/>
    </row>
    <row r="169" spans="1:8" s="75" customFormat="1" ht="17.25">
      <c r="A169" s="114">
        <v>2630</v>
      </c>
      <c r="B169" s="128" t="s">
        <v>299</v>
      </c>
      <c r="C169" s="115" t="s">
        <v>185</v>
      </c>
      <c r="D169" s="116" t="s">
        <v>194</v>
      </c>
      <c r="E169" s="117" t="s">
        <v>305</v>
      </c>
      <c r="F169" s="124">
        <f>G169+H169</f>
        <v>370219</v>
      </c>
      <c r="G169" s="124">
        <f>G171</f>
        <v>900</v>
      </c>
      <c r="H169" s="124">
        <f>H171</f>
        <v>369319</v>
      </c>
    </row>
    <row r="170" spans="1:8" s="120" customFormat="1" ht="15" customHeight="1">
      <c r="A170" s="114"/>
      <c r="B170" s="105"/>
      <c r="C170" s="115"/>
      <c r="D170" s="116"/>
      <c r="E170" s="112" t="s">
        <v>197</v>
      </c>
      <c r="F170" s="119"/>
      <c r="G170" s="119"/>
      <c r="H170" s="119"/>
    </row>
    <row r="171" spans="1:8" s="75" customFormat="1" ht="17.25">
      <c r="A171" s="114">
        <v>2631</v>
      </c>
      <c r="B171" s="130" t="s">
        <v>299</v>
      </c>
      <c r="C171" s="122" t="s">
        <v>185</v>
      </c>
      <c r="D171" s="123" t="s">
        <v>10</v>
      </c>
      <c r="E171" s="112" t="s">
        <v>306</v>
      </c>
      <c r="F171" s="124">
        <f>G171+H171</f>
        <v>370219</v>
      </c>
      <c r="G171" s="124">
        <f>[1]jramatakararum!F32</f>
        <v>900</v>
      </c>
      <c r="H171" s="124">
        <f>[1]jramatakararum!F150</f>
        <v>369319</v>
      </c>
    </row>
    <row r="172" spans="1:8" s="75" customFormat="1" ht="15" customHeight="1">
      <c r="A172" s="114">
        <v>2640</v>
      </c>
      <c r="B172" s="128" t="s">
        <v>299</v>
      </c>
      <c r="C172" s="115" t="s">
        <v>186</v>
      </c>
      <c r="D172" s="116" t="s">
        <v>194</v>
      </c>
      <c r="E172" s="117" t="s">
        <v>307</v>
      </c>
      <c r="F172" s="113">
        <f>G172+H172</f>
        <v>20091.3</v>
      </c>
      <c r="G172" s="113">
        <f>G174</f>
        <v>20091.3</v>
      </c>
      <c r="H172" s="124">
        <f>H174</f>
        <v>0</v>
      </c>
    </row>
    <row r="173" spans="1:8" s="120" customFormat="1" ht="12.75" customHeight="1">
      <c r="A173" s="114"/>
      <c r="B173" s="105"/>
      <c r="C173" s="115"/>
      <c r="D173" s="116"/>
      <c r="E173" s="112" t="s">
        <v>197</v>
      </c>
      <c r="F173" s="118"/>
      <c r="G173" s="118"/>
      <c r="H173" s="119"/>
    </row>
    <row r="174" spans="1:8" s="75" customFormat="1" ht="14.25" customHeight="1">
      <c r="A174" s="114">
        <v>2641</v>
      </c>
      <c r="B174" s="130" t="s">
        <v>299</v>
      </c>
      <c r="C174" s="122" t="s">
        <v>186</v>
      </c>
      <c r="D174" s="123" t="s">
        <v>10</v>
      </c>
      <c r="E174" s="112" t="s">
        <v>308</v>
      </c>
      <c r="F174" s="113">
        <f>G174+H174</f>
        <v>20091.3</v>
      </c>
      <c r="G174" s="113">
        <f>[1]lusav!F32</f>
        <v>20091.3</v>
      </c>
      <c r="H174" s="124">
        <f>[1]lusav!F150</f>
        <v>0</v>
      </c>
    </row>
    <row r="175" spans="1:8" s="75" customFormat="1" ht="40.5" hidden="1">
      <c r="A175" s="114">
        <v>2650</v>
      </c>
      <c r="B175" s="128" t="s">
        <v>299</v>
      </c>
      <c r="C175" s="115" t="s">
        <v>187</v>
      </c>
      <c r="D175" s="116" t="s">
        <v>194</v>
      </c>
      <c r="E175" s="117" t="s">
        <v>309</v>
      </c>
      <c r="F175" s="113">
        <f>G175+H175</f>
        <v>0</v>
      </c>
      <c r="G175" s="113">
        <f>G177</f>
        <v>0</v>
      </c>
      <c r="H175" s="113">
        <f>H177</f>
        <v>0</v>
      </c>
    </row>
    <row r="176" spans="1:8" s="120" customFormat="1" ht="15" hidden="1" customHeight="1">
      <c r="A176" s="114"/>
      <c r="B176" s="105"/>
      <c r="C176" s="115"/>
      <c r="D176" s="116"/>
      <c r="E176" s="112" t="s">
        <v>197</v>
      </c>
      <c r="F176" s="118"/>
      <c r="G176" s="118"/>
      <c r="H176" s="118"/>
    </row>
    <row r="177" spans="1:8" s="75" customFormat="1" ht="40.5" hidden="1">
      <c r="A177" s="114">
        <v>2651</v>
      </c>
      <c r="B177" s="130" t="s">
        <v>299</v>
      </c>
      <c r="C177" s="122" t="s">
        <v>187</v>
      </c>
      <c r="D177" s="123" t="s">
        <v>10</v>
      </c>
      <c r="E177" s="112" t="s">
        <v>309</v>
      </c>
      <c r="F177" s="113">
        <f>G177+H177</f>
        <v>0</v>
      </c>
      <c r="G177" s="113"/>
      <c r="H177" s="113"/>
    </row>
    <row r="178" spans="1:8" s="75" customFormat="1" ht="27" hidden="1">
      <c r="A178" s="114">
        <v>2660</v>
      </c>
      <c r="B178" s="128" t="s">
        <v>299</v>
      </c>
      <c r="C178" s="115" t="s">
        <v>188</v>
      </c>
      <c r="D178" s="116" t="s">
        <v>194</v>
      </c>
      <c r="E178" s="117" t="s">
        <v>310</v>
      </c>
      <c r="F178" s="113">
        <f>G178+H178</f>
        <v>0</v>
      </c>
      <c r="G178" s="113">
        <f>G180</f>
        <v>0</v>
      </c>
      <c r="H178" s="113">
        <f>H180</f>
        <v>0</v>
      </c>
    </row>
    <row r="179" spans="1:8" s="120" customFormat="1" ht="15" hidden="1" customHeight="1">
      <c r="A179" s="114"/>
      <c r="B179" s="105"/>
      <c r="C179" s="115"/>
      <c r="D179" s="116"/>
      <c r="E179" s="112" t="s">
        <v>197</v>
      </c>
      <c r="F179" s="118"/>
      <c r="G179" s="118"/>
      <c r="H179" s="118"/>
    </row>
    <row r="180" spans="1:8" s="75" customFormat="1" ht="27" hidden="1">
      <c r="A180" s="114">
        <v>2661</v>
      </c>
      <c r="B180" s="130" t="s">
        <v>299</v>
      </c>
      <c r="C180" s="122" t="s">
        <v>188</v>
      </c>
      <c r="D180" s="123" t="s">
        <v>10</v>
      </c>
      <c r="E180" s="112" t="s">
        <v>310</v>
      </c>
      <c r="F180" s="113">
        <f>G180+H180</f>
        <v>0</v>
      </c>
      <c r="G180" s="113"/>
      <c r="H180" s="113"/>
    </row>
    <row r="181" spans="1:8" s="109" customFormat="1" ht="40.5" hidden="1">
      <c r="A181" s="127">
        <v>2700</v>
      </c>
      <c r="B181" s="128" t="s">
        <v>311</v>
      </c>
      <c r="C181" s="115" t="s">
        <v>194</v>
      </c>
      <c r="D181" s="116" t="s">
        <v>194</v>
      </c>
      <c r="E181" s="131" t="s">
        <v>312</v>
      </c>
      <c r="F181" s="57">
        <f>G181+H181</f>
        <v>0</v>
      </c>
      <c r="G181" s="57">
        <f>G183+G188+G194+G200+G203+G206</f>
        <v>0</v>
      </c>
      <c r="H181" s="57">
        <f>H183+H188+H194+H200+H203+H206</f>
        <v>0</v>
      </c>
    </row>
    <row r="182" spans="1:8" s="75" customFormat="1" ht="13.5" hidden="1" customHeight="1">
      <c r="A182" s="111"/>
      <c r="B182" s="105"/>
      <c r="C182" s="106"/>
      <c r="D182" s="107"/>
      <c r="E182" s="112" t="s">
        <v>7</v>
      </c>
      <c r="F182" s="113"/>
      <c r="G182" s="113"/>
      <c r="H182" s="113"/>
    </row>
    <row r="183" spans="1:8" s="75" customFormat="1" ht="27" hidden="1">
      <c r="A183" s="114">
        <v>2710</v>
      </c>
      <c r="B183" s="128" t="s">
        <v>311</v>
      </c>
      <c r="C183" s="115" t="s">
        <v>10</v>
      </c>
      <c r="D183" s="116" t="s">
        <v>194</v>
      </c>
      <c r="E183" s="117" t="s">
        <v>313</v>
      </c>
      <c r="F183" s="113">
        <f>G183+H183</f>
        <v>0</v>
      </c>
      <c r="G183" s="113">
        <f>G185+G186+G187</f>
        <v>0</v>
      </c>
      <c r="H183" s="113">
        <f>H185+H186+H187</f>
        <v>0</v>
      </c>
    </row>
    <row r="184" spans="1:8" s="120" customFormat="1" ht="15" hidden="1" customHeight="1">
      <c r="A184" s="114"/>
      <c r="B184" s="105"/>
      <c r="C184" s="115"/>
      <c r="D184" s="116"/>
      <c r="E184" s="112" t="s">
        <v>197</v>
      </c>
      <c r="F184" s="118"/>
      <c r="G184" s="118"/>
      <c r="H184" s="118"/>
    </row>
    <row r="185" spans="1:8" s="75" customFormat="1" ht="17.25" hidden="1">
      <c r="A185" s="114">
        <v>2711</v>
      </c>
      <c r="B185" s="130" t="s">
        <v>311</v>
      </c>
      <c r="C185" s="122" t="s">
        <v>10</v>
      </c>
      <c r="D185" s="123" t="s">
        <v>10</v>
      </c>
      <c r="E185" s="112" t="s">
        <v>314</v>
      </c>
      <c r="F185" s="113"/>
      <c r="G185" s="113"/>
      <c r="H185" s="113"/>
    </row>
    <row r="186" spans="1:8" s="75" customFormat="1" ht="17.25" hidden="1">
      <c r="A186" s="114">
        <v>2712</v>
      </c>
      <c r="B186" s="130" t="s">
        <v>311</v>
      </c>
      <c r="C186" s="122" t="s">
        <v>10</v>
      </c>
      <c r="D186" s="123" t="s">
        <v>184</v>
      </c>
      <c r="E186" s="112" t="s">
        <v>315</v>
      </c>
      <c r="F186" s="113"/>
      <c r="G186" s="113"/>
      <c r="H186" s="113"/>
    </row>
    <row r="187" spans="1:8" s="75" customFormat="1" ht="17.25" hidden="1">
      <c r="A187" s="114">
        <v>2713</v>
      </c>
      <c r="B187" s="130" t="s">
        <v>311</v>
      </c>
      <c r="C187" s="122" t="s">
        <v>10</v>
      </c>
      <c r="D187" s="123" t="s">
        <v>185</v>
      </c>
      <c r="E187" s="112" t="s">
        <v>316</v>
      </c>
      <c r="F187" s="113"/>
      <c r="G187" s="113"/>
      <c r="H187" s="113"/>
    </row>
    <row r="188" spans="1:8" s="75" customFormat="1" ht="17.25" hidden="1">
      <c r="A188" s="114">
        <v>2720</v>
      </c>
      <c r="B188" s="128" t="s">
        <v>311</v>
      </c>
      <c r="C188" s="115" t="s">
        <v>184</v>
      </c>
      <c r="D188" s="116" t="s">
        <v>194</v>
      </c>
      <c r="E188" s="117" t="s">
        <v>317</v>
      </c>
      <c r="F188" s="113">
        <f>G188+H188</f>
        <v>0</v>
      </c>
      <c r="G188" s="113">
        <f>G190+G191+G192+G193</f>
        <v>0</v>
      </c>
      <c r="H188" s="113">
        <f>H190+H191+H192+H193</f>
        <v>0</v>
      </c>
    </row>
    <row r="189" spans="1:8" s="120" customFormat="1" ht="15" hidden="1" customHeight="1">
      <c r="A189" s="114"/>
      <c r="B189" s="105"/>
      <c r="C189" s="115"/>
      <c r="D189" s="116"/>
      <c r="E189" s="112" t="s">
        <v>197</v>
      </c>
      <c r="F189" s="118"/>
      <c r="G189" s="118"/>
      <c r="H189" s="118"/>
    </row>
    <row r="190" spans="1:8" s="75" customFormat="1" ht="17.25" hidden="1">
      <c r="A190" s="114">
        <v>2721</v>
      </c>
      <c r="B190" s="130" t="s">
        <v>311</v>
      </c>
      <c r="C190" s="122" t="s">
        <v>184</v>
      </c>
      <c r="D190" s="123" t="s">
        <v>10</v>
      </c>
      <c r="E190" s="112" t="s">
        <v>318</v>
      </c>
      <c r="F190" s="113">
        <f>G190+H190</f>
        <v>0</v>
      </c>
      <c r="G190" s="113"/>
      <c r="H190" s="113"/>
    </row>
    <row r="191" spans="1:8" s="75" customFormat="1" ht="17.25" hidden="1">
      <c r="A191" s="114">
        <v>2722</v>
      </c>
      <c r="B191" s="130" t="s">
        <v>311</v>
      </c>
      <c r="C191" s="122" t="s">
        <v>184</v>
      </c>
      <c r="D191" s="123" t="s">
        <v>184</v>
      </c>
      <c r="E191" s="112" t="s">
        <v>319</v>
      </c>
      <c r="F191" s="113">
        <f>G191+H191</f>
        <v>0</v>
      </c>
      <c r="G191" s="113"/>
      <c r="H191" s="113"/>
    </row>
    <row r="192" spans="1:8" s="75" customFormat="1" ht="17.25" hidden="1">
      <c r="A192" s="114">
        <v>2723</v>
      </c>
      <c r="B192" s="130" t="s">
        <v>311</v>
      </c>
      <c r="C192" s="122" t="s">
        <v>184</v>
      </c>
      <c r="D192" s="123" t="s">
        <v>185</v>
      </c>
      <c r="E192" s="112" t="s">
        <v>320</v>
      </c>
      <c r="F192" s="113">
        <f>G192+H192</f>
        <v>0</v>
      </c>
      <c r="G192" s="113"/>
      <c r="H192" s="113"/>
    </row>
    <row r="193" spans="1:8" s="75" customFormat="1" ht="17.25" hidden="1">
      <c r="A193" s="114">
        <v>2724</v>
      </c>
      <c r="B193" s="130" t="s">
        <v>311</v>
      </c>
      <c r="C193" s="122" t="s">
        <v>184</v>
      </c>
      <c r="D193" s="123" t="s">
        <v>186</v>
      </c>
      <c r="E193" s="112" t="s">
        <v>321</v>
      </c>
      <c r="F193" s="113">
        <f>G193+H193</f>
        <v>0</v>
      </c>
      <c r="G193" s="113"/>
      <c r="H193" s="113"/>
    </row>
    <row r="194" spans="1:8" s="75" customFormat="1" ht="17.25" hidden="1">
      <c r="A194" s="114">
        <v>2730</v>
      </c>
      <c r="B194" s="128" t="s">
        <v>311</v>
      </c>
      <c r="C194" s="115" t="s">
        <v>185</v>
      </c>
      <c r="D194" s="116" t="s">
        <v>194</v>
      </c>
      <c r="E194" s="117" t="s">
        <v>322</v>
      </c>
      <c r="F194" s="113">
        <f>G194+H194</f>
        <v>0</v>
      </c>
      <c r="G194" s="113">
        <f>G196+G197+G198+G199</f>
        <v>0</v>
      </c>
      <c r="H194" s="113">
        <f>H196+H197+H198+H199</f>
        <v>0</v>
      </c>
    </row>
    <row r="195" spans="1:8" s="120" customFormat="1" ht="15" hidden="1" customHeight="1">
      <c r="A195" s="114"/>
      <c r="B195" s="105"/>
      <c r="C195" s="115"/>
      <c r="D195" s="116"/>
      <c r="E195" s="112" t="s">
        <v>197</v>
      </c>
      <c r="F195" s="118"/>
      <c r="G195" s="118"/>
      <c r="H195" s="118"/>
    </row>
    <row r="196" spans="1:8" s="75" customFormat="1" ht="27" hidden="1">
      <c r="A196" s="114">
        <v>2731</v>
      </c>
      <c r="B196" s="130" t="s">
        <v>311</v>
      </c>
      <c r="C196" s="122" t="s">
        <v>185</v>
      </c>
      <c r="D196" s="123" t="s">
        <v>10</v>
      </c>
      <c r="E196" s="112" t="s">
        <v>323</v>
      </c>
      <c r="F196" s="113">
        <f>G196+H196</f>
        <v>0</v>
      </c>
      <c r="G196" s="113"/>
      <c r="H196" s="113"/>
    </row>
    <row r="197" spans="1:8" s="75" customFormat="1" ht="27" hidden="1">
      <c r="A197" s="114">
        <v>2732</v>
      </c>
      <c r="B197" s="130" t="s">
        <v>311</v>
      </c>
      <c r="C197" s="122" t="s">
        <v>185</v>
      </c>
      <c r="D197" s="123" t="s">
        <v>184</v>
      </c>
      <c r="E197" s="112" t="s">
        <v>324</v>
      </c>
      <c r="F197" s="113">
        <f>G197+H197</f>
        <v>0</v>
      </c>
      <c r="G197" s="113"/>
      <c r="H197" s="113"/>
    </row>
    <row r="198" spans="1:8" s="75" customFormat="1" ht="27" hidden="1">
      <c r="A198" s="114">
        <v>2733</v>
      </c>
      <c r="B198" s="130" t="s">
        <v>311</v>
      </c>
      <c r="C198" s="122" t="s">
        <v>185</v>
      </c>
      <c r="D198" s="123" t="s">
        <v>185</v>
      </c>
      <c r="E198" s="112" t="s">
        <v>325</v>
      </c>
      <c r="F198" s="113">
        <f>G198+H198</f>
        <v>0</v>
      </c>
      <c r="G198" s="113"/>
      <c r="H198" s="113"/>
    </row>
    <row r="199" spans="1:8" s="75" customFormat="1" ht="27" hidden="1">
      <c r="A199" s="114">
        <v>2734</v>
      </c>
      <c r="B199" s="130" t="s">
        <v>311</v>
      </c>
      <c r="C199" s="122" t="s">
        <v>185</v>
      </c>
      <c r="D199" s="123" t="s">
        <v>186</v>
      </c>
      <c r="E199" s="112" t="s">
        <v>326</v>
      </c>
      <c r="F199" s="113">
        <f>G199+H199</f>
        <v>0</v>
      </c>
      <c r="G199" s="113"/>
      <c r="H199" s="113"/>
    </row>
    <row r="200" spans="1:8" s="75" customFormat="1" ht="17.25" hidden="1">
      <c r="A200" s="114">
        <v>2740</v>
      </c>
      <c r="B200" s="128" t="s">
        <v>311</v>
      </c>
      <c r="C200" s="115" t="s">
        <v>186</v>
      </c>
      <c r="D200" s="116" t="s">
        <v>194</v>
      </c>
      <c r="E200" s="117" t="s">
        <v>327</v>
      </c>
      <c r="F200" s="113">
        <f>G200+H200</f>
        <v>0</v>
      </c>
      <c r="G200" s="113">
        <f>G202</f>
        <v>0</v>
      </c>
      <c r="H200" s="113">
        <f>H202</f>
        <v>0</v>
      </c>
    </row>
    <row r="201" spans="1:8" s="120" customFormat="1" ht="15" hidden="1" customHeight="1">
      <c r="A201" s="114"/>
      <c r="B201" s="105"/>
      <c r="C201" s="115"/>
      <c r="D201" s="116"/>
      <c r="E201" s="112" t="s">
        <v>197</v>
      </c>
      <c r="F201" s="118"/>
      <c r="G201" s="118"/>
      <c r="H201" s="118"/>
    </row>
    <row r="202" spans="1:8" s="75" customFormat="1" ht="17.25" hidden="1">
      <c r="A202" s="114">
        <v>2741</v>
      </c>
      <c r="B202" s="130" t="s">
        <v>311</v>
      </c>
      <c r="C202" s="122" t="s">
        <v>186</v>
      </c>
      <c r="D202" s="123" t="s">
        <v>10</v>
      </c>
      <c r="E202" s="112" t="s">
        <v>327</v>
      </c>
      <c r="F202" s="113">
        <f>G202+H202</f>
        <v>0</v>
      </c>
      <c r="G202" s="113"/>
      <c r="H202" s="113"/>
    </row>
    <row r="203" spans="1:8" s="75" customFormat="1" ht="27" hidden="1">
      <c r="A203" s="114">
        <v>2750</v>
      </c>
      <c r="B203" s="128" t="s">
        <v>311</v>
      </c>
      <c r="C203" s="115" t="s">
        <v>187</v>
      </c>
      <c r="D203" s="116" t="s">
        <v>194</v>
      </c>
      <c r="E203" s="117" t="s">
        <v>328</v>
      </c>
      <c r="F203" s="113">
        <f>G203+H203</f>
        <v>0</v>
      </c>
      <c r="G203" s="113">
        <f>G205</f>
        <v>0</v>
      </c>
      <c r="H203" s="113">
        <f>H205</f>
        <v>0</v>
      </c>
    </row>
    <row r="204" spans="1:8" s="120" customFormat="1" ht="15" hidden="1" customHeight="1">
      <c r="A204" s="114"/>
      <c r="B204" s="105"/>
      <c r="C204" s="115"/>
      <c r="D204" s="116"/>
      <c r="E204" s="112" t="s">
        <v>197</v>
      </c>
      <c r="F204" s="118"/>
      <c r="G204" s="118"/>
      <c r="H204" s="118"/>
    </row>
    <row r="205" spans="1:8" s="75" customFormat="1" ht="27" hidden="1">
      <c r="A205" s="114">
        <v>2751</v>
      </c>
      <c r="B205" s="130" t="s">
        <v>311</v>
      </c>
      <c r="C205" s="122" t="s">
        <v>187</v>
      </c>
      <c r="D205" s="123" t="s">
        <v>10</v>
      </c>
      <c r="E205" s="112" t="s">
        <v>328</v>
      </c>
      <c r="F205" s="113">
        <f>G205+H205</f>
        <v>0</v>
      </c>
      <c r="G205" s="113"/>
      <c r="H205" s="113"/>
    </row>
    <row r="206" spans="1:8" s="75" customFormat="1" ht="17.25" hidden="1">
      <c r="A206" s="114">
        <v>2760</v>
      </c>
      <c r="B206" s="128" t="s">
        <v>311</v>
      </c>
      <c r="C206" s="115" t="s">
        <v>188</v>
      </c>
      <c r="D206" s="116" t="s">
        <v>194</v>
      </c>
      <c r="E206" s="117" t="s">
        <v>329</v>
      </c>
      <c r="F206" s="113">
        <f>G206+H206</f>
        <v>0</v>
      </c>
      <c r="G206" s="113">
        <f>G208+G209</f>
        <v>0</v>
      </c>
      <c r="H206" s="113">
        <f>H208+H209</f>
        <v>0</v>
      </c>
    </row>
    <row r="207" spans="1:8" s="120" customFormat="1" ht="15" hidden="1" customHeight="1">
      <c r="A207" s="114"/>
      <c r="B207" s="105"/>
      <c r="C207" s="115"/>
      <c r="D207" s="116"/>
      <c r="E207" s="112" t="s">
        <v>197</v>
      </c>
      <c r="F207" s="118"/>
      <c r="G207" s="118"/>
      <c r="H207" s="118"/>
    </row>
    <row r="208" spans="1:8" s="75" customFormat="1" ht="27" hidden="1">
      <c r="A208" s="114">
        <v>2761</v>
      </c>
      <c r="B208" s="130" t="s">
        <v>311</v>
      </c>
      <c r="C208" s="122" t="s">
        <v>188</v>
      </c>
      <c r="D208" s="123" t="s">
        <v>10</v>
      </c>
      <c r="E208" s="112" t="s">
        <v>330</v>
      </c>
      <c r="F208" s="113">
        <f>G208+H208</f>
        <v>0</v>
      </c>
      <c r="G208" s="113"/>
      <c r="H208" s="113"/>
    </row>
    <row r="209" spans="1:11" s="75" customFormat="1" ht="17.25" hidden="1">
      <c r="A209" s="114">
        <v>2762</v>
      </c>
      <c r="B209" s="130" t="s">
        <v>311</v>
      </c>
      <c r="C209" s="122" t="s">
        <v>188</v>
      </c>
      <c r="D209" s="123" t="s">
        <v>184</v>
      </c>
      <c r="E209" s="112" t="s">
        <v>329</v>
      </c>
      <c r="F209" s="113">
        <f>G209+H209</f>
        <v>0</v>
      </c>
      <c r="G209" s="113"/>
      <c r="H209" s="113"/>
    </row>
    <row r="210" spans="1:11" s="109" customFormat="1" ht="36.75" customHeight="1">
      <c r="A210" s="127">
        <v>2800</v>
      </c>
      <c r="B210" s="128" t="s">
        <v>331</v>
      </c>
      <c r="C210" s="115" t="s">
        <v>194</v>
      </c>
      <c r="D210" s="116" t="s">
        <v>194</v>
      </c>
      <c r="E210" s="131" t="s">
        <v>332</v>
      </c>
      <c r="F210" s="57">
        <f>G210+H210</f>
        <v>1253251.0734000001</v>
      </c>
      <c r="G210" s="57">
        <f>G212+G215+G224+G229+G234+G237</f>
        <v>57876.090400000001</v>
      </c>
      <c r="H210" s="36">
        <f>H212+H215+H224+H229+H234+H237</f>
        <v>1195374.983</v>
      </c>
      <c r="K210" s="110"/>
    </row>
    <row r="211" spans="1:11" s="75" customFormat="1" ht="13.5" customHeight="1">
      <c r="A211" s="111"/>
      <c r="B211" s="105"/>
      <c r="C211" s="106"/>
      <c r="D211" s="107"/>
      <c r="E211" s="112" t="s">
        <v>7</v>
      </c>
      <c r="F211" s="113"/>
      <c r="G211" s="113"/>
      <c r="H211" s="113"/>
    </row>
    <row r="212" spans="1:11" s="75" customFormat="1" ht="13.5" customHeight="1">
      <c r="A212" s="114">
        <v>2810</v>
      </c>
      <c r="B212" s="130" t="s">
        <v>331</v>
      </c>
      <c r="C212" s="122" t="s">
        <v>10</v>
      </c>
      <c r="D212" s="123" t="s">
        <v>194</v>
      </c>
      <c r="E212" s="117" t="s">
        <v>333</v>
      </c>
      <c r="F212" s="124">
        <f>G212+H212</f>
        <v>942861.39999999991</v>
      </c>
      <c r="G212" s="124">
        <f>'[1]hangst sport'!F32</f>
        <v>8450</v>
      </c>
      <c r="H212" s="124">
        <f>H214</f>
        <v>934411.39999999991</v>
      </c>
    </row>
    <row r="213" spans="1:11" s="120" customFormat="1" ht="12" customHeight="1">
      <c r="A213" s="114"/>
      <c r="B213" s="105"/>
      <c r="C213" s="115"/>
      <c r="D213" s="116"/>
      <c r="E213" s="112" t="s">
        <v>197</v>
      </c>
      <c r="F213" s="119"/>
      <c r="G213" s="119"/>
      <c r="H213" s="119"/>
    </row>
    <row r="214" spans="1:11" s="75" customFormat="1" ht="17.25">
      <c r="A214" s="114">
        <v>2811</v>
      </c>
      <c r="B214" s="130" t="s">
        <v>331</v>
      </c>
      <c r="C214" s="122" t="s">
        <v>10</v>
      </c>
      <c r="D214" s="123" t="s">
        <v>10</v>
      </c>
      <c r="E214" s="112" t="s">
        <v>333</v>
      </c>
      <c r="F214" s="124">
        <f>G214+H214</f>
        <v>942861.39999999991</v>
      </c>
      <c r="G214" s="124">
        <f>'[1]hangst sport'!F32</f>
        <v>8450</v>
      </c>
      <c r="H214" s="124">
        <f>'[1]hangst sport'!F151</f>
        <v>934411.39999999991</v>
      </c>
    </row>
    <row r="215" spans="1:11" s="75" customFormat="1" ht="17.25">
      <c r="A215" s="114">
        <v>2820</v>
      </c>
      <c r="B215" s="128" t="s">
        <v>331</v>
      </c>
      <c r="C215" s="115" t="s">
        <v>184</v>
      </c>
      <c r="D215" s="116" t="s">
        <v>194</v>
      </c>
      <c r="E215" s="117" t="s">
        <v>334</v>
      </c>
      <c r="F215" s="113">
        <f>G215+H215</f>
        <v>304294.67340000003</v>
      </c>
      <c r="G215" s="113">
        <f>G217+G218+G219+G220+G221+G222+G223</f>
        <v>43331.090400000001</v>
      </c>
      <c r="H215" s="124">
        <f>H217+H218+H219+H220+H221+H222+H223</f>
        <v>260963.58300000001</v>
      </c>
    </row>
    <row r="216" spans="1:11" s="120" customFormat="1" ht="13.5" customHeight="1">
      <c r="A216" s="114"/>
      <c r="B216" s="105"/>
      <c r="C216" s="115"/>
      <c r="D216" s="116"/>
      <c r="E216" s="112" t="s">
        <v>197</v>
      </c>
      <c r="F216" s="118"/>
      <c r="G216" s="118"/>
      <c r="H216" s="119"/>
    </row>
    <row r="217" spans="1:11" s="75" customFormat="1" ht="17.25">
      <c r="A217" s="114">
        <v>2821</v>
      </c>
      <c r="B217" s="130" t="s">
        <v>331</v>
      </c>
      <c r="C217" s="122" t="s">
        <v>184</v>
      </c>
      <c r="D217" s="123" t="s">
        <v>10</v>
      </c>
      <c r="E217" s="112" t="s">
        <v>335</v>
      </c>
      <c r="F217" s="124">
        <f t="shared" ref="F217:F223" si="3">G217+H217</f>
        <v>66583.282999999996</v>
      </c>
      <c r="G217" s="124">
        <f>'[1]kentr. grad'!F33</f>
        <v>17914.400000000001</v>
      </c>
      <c r="H217" s="124">
        <f>'[1]kentr. grad'!F151</f>
        <v>48668.883000000002</v>
      </c>
    </row>
    <row r="218" spans="1:11" s="75" customFormat="1" ht="17.25" hidden="1">
      <c r="A218" s="114">
        <v>2822</v>
      </c>
      <c r="B218" s="130" t="s">
        <v>331</v>
      </c>
      <c r="C218" s="122" t="s">
        <v>184</v>
      </c>
      <c r="D218" s="123" t="s">
        <v>184</v>
      </c>
      <c r="E218" s="112" t="s">
        <v>336</v>
      </c>
      <c r="F218" s="113">
        <f t="shared" si="3"/>
        <v>0</v>
      </c>
      <c r="G218" s="113"/>
      <c r="H218" s="124"/>
    </row>
    <row r="219" spans="1:11" s="75" customFormat="1" ht="17.25">
      <c r="A219" s="114">
        <v>2823</v>
      </c>
      <c r="B219" s="130" t="s">
        <v>331</v>
      </c>
      <c r="C219" s="122" t="s">
        <v>184</v>
      </c>
      <c r="D219" s="123" t="s">
        <v>185</v>
      </c>
      <c r="E219" s="112" t="s">
        <v>337</v>
      </c>
      <c r="F219" s="113">
        <f t="shared" si="3"/>
        <v>236480.46000000002</v>
      </c>
      <c r="G219" s="113">
        <f>'[1]mshak palat'!F32+'[1]mshak palat (2)'!F32</f>
        <v>24185.759999999998</v>
      </c>
      <c r="H219" s="124">
        <f>'[1]mshak palat'!F150</f>
        <v>212294.7</v>
      </c>
    </row>
    <row r="220" spans="1:11" s="75" customFormat="1" ht="17.25">
      <c r="A220" s="114">
        <v>2824</v>
      </c>
      <c r="B220" s="130" t="s">
        <v>331</v>
      </c>
      <c r="C220" s="122" t="s">
        <v>184</v>
      </c>
      <c r="D220" s="123" t="s">
        <v>186</v>
      </c>
      <c r="E220" s="112" t="s">
        <v>338</v>
      </c>
      <c r="F220" s="113">
        <f t="shared" si="3"/>
        <v>1230.9304</v>
      </c>
      <c r="G220" s="113">
        <f>'[1]mshak kazm'!F32</f>
        <v>1230.9304</v>
      </c>
      <c r="H220" s="124">
        <f>'[1]mshak kazm'!F150</f>
        <v>0</v>
      </c>
    </row>
    <row r="221" spans="1:11" s="75" customFormat="1" ht="17.25" hidden="1">
      <c r="A221" s="114">
        <v>2825</v>
      </c>
      <c r="B221" s="130" t="s">
        <v>331</v>
      </c>
      <c r="C221" s="122" t="s">
        <v>184</v>
      </c>
      <c r="D221" s="123" t="s">
        <v>187</v>
      </c>
      <c r="E221" s="112" t="s">
        <v>339</v>
      </c>
      <c r="F221" s="124">
        <f t="shared" si="3"/>
        <v>0</v>
      </c>
      <c r="G221" s="124"/>
      <c r="H221" s="124"/>
    </row>
    <row r="222" spans="1:11" s="75" customFormat="1" ht="17.25" hidden="1">
      <c r="A222" s="114">
        <v>2826</v>
      </c>
      <c r="B222" s="130" t="s">
        <v>331</v>
      </c>
      <c r="C222" s="122" t="s">
        <v>184</v>
      </c>
      <c r="D222" s="123" t="s">
        <v>188</v>
      </c>
      <c r="E222" s="112" t="s">
        <v>340</v>
      </c>
      <c r="F222" s="124">
        <f t="shared" si="3"/>
        <v>0</v>
      </c>
      <c r="G222" s="124"/>
      <c r="H222" s="124"/>
    </row>
    <row r="223" spans="1:11" s="75" customFormat="1" ht="27" hidden="1">
      <c r="A223" s="114">
        <v>2827</v>
      </c>
      <c r="B223" s="130" t="s">
        <v>331</v>
      </c>
      <c r="C223" s="122" t="s">
        <v>184</v>
      </c>
      <c r="D223" s="123" t="s">
        <v>189</v>
      </c>
      <c r="E223" s="112" t="s">
        <v>341</v>
      </c>
      <c r="F223" s="124">
        <f t="shared" si="3"/>
        <v>0</v>
      </c>
      <c r="G223" s="124"/>
      <c r="H223" s="124"/>
    </row>
    <row r="224" spans="1:11" s="75" customFormat="1" ht="40.5">
      <c r="A224" s="114">
        <v>2830</v>
      </c>
      <c r="B224" s="128" t="s">
        <v>331</v>
      </c>
      <c r="C224" s="115" t="s">
        <v>185</v>
      </c>
      <c r="D224" s="116" t="s">
        <v>194</v>
      </c>
      <c r="E224" s="117" t="s">
        <v>342</v>
      </c>
      <c r="F224" s="124">
        <f>G224+H224</f>
        <v>3810</v>
      </c>
      <c r="G224" s="124">
        <f>G226+G227+G228</f>
        <v>3810</v>
      </c>
      <c r="H224" s="124">
        <f>H226+H227+H228</f>
        <v>0</v>
      </c>
    </row>
    <row r="225" spans="1:8" s="120" customFormat="1" ht="11.25" customHeight="1">
      <c r="A225" s="114"/>
      <c r="B225" s="105"/>
      <c r="C225" s="115"/>
      <c r="D225" s="116"/>
      <c r="E225" s="112" t="s">
        <v>197</v>
      </c>
      <c r="F225" s="118"/>
      <c r="G225" s="118"/>
      <c r="H225" s="119"/>
    </row>
    <row r="226" spans="1:8" s="75" customFormat="1" ht="12.75" customHeight="1">
      <c r="A226" s="114">
        <v>2831</v>
      </c>
      <c r="B226" s="130" t="s">
        <v>331</v>
      </c>
      <c r="C226" s="122" t="s">
        <v>185</v>
      </c>
      <c r="D226" s="123" t="s">
        <v>10</v>
      </c>
      <c r="E226" s="112" t="s">
        <v>343</v>
      </c>
      <c r="F226" s="124">
        <f>G226+H226</f>
        <v>950</v>
      </c>
      <c r="G226" s="124">
        <f>[1]herutahax!F32</f>
        <v>950</v>
      </c>
      <c r="H226" s="124">
        <f>[1]herutahax!F150</f>
        <v>0</v>
      </c>
    </row>
    <row r="227" spans="1:8" s="75" customFormat="1" ht="17.25" hidden="1">
      <c r="A227" s="114">
        <v>2832</v>
      </c>
      <c r="B227" s="130" t="s">
        <v>331</v>
      </c>
      <c r="C227" s="122" t="s">
        <v>185</v>
      </c>
      <c r="D227" s="123" t="s">
        <v>184</v>
      </c>
      <c r="E227" s="112" t="s">
        <v>344</v>
      </c>
      <c r="F227" s="124">
        <f>G227+H227</f>
        <v>0</v>
      </c>
      <c r="G227" s="124"/>
      <c r="H227" s="124"/>
    </row>
    <row r="228" spans="1:8" s="75" customFormat="1" ht="14.25" customHeight="1">
      <c r="A228" s="114">
        <v>2833</v>
      </c>
      <c r="B228" s="130" t="s">
        <v>331</v>
      </c>
      <c r="C228" s="122" t="s">
        <v>185</v>
      </c>
      <c r="D228" s="123" t="s">
        <v>185</v>
      </c>
      <c r="E228" s="112" t="s">
        <v>345</v>
      </c>
      <c r="F228" s="124">
        <f>G228+H228</f>
        <v>2860</v>
      </c>
      <c r="G228" s="124">
        <f>[1]texekat!F32</f>
        <v>2860</v>
      </c>
      <c r="H228" s="124">
        <f>[1]texekat!F150</f>
        <v>0</v>
      </c>
    </row>
    <row r="229" spans="1:8" s="75" customFormat="1" ht="13.5" customHeight="1">
      <c r="A229" s="114">
        <v>2840</v>
      </c>
      <c r="B229" s="128" t="s">
        <v>331</v>
      </c>
      <c r="C229" s="115" t="s">
        <v>186</v>
      </c>
      <c r="D229" s="116" t="s">
        <v>194</v>
      </c>
      <c r="E229" s="117" t="s">
        <v>346</v>
      </c>
      <c r="F229" s="124">
        <f>G229+H229</f>
        <v>2285</v>
      </c>
      <c r="G229" s="124">
        <f>G231+G232+G233</f>
        <v>2285</v>
      </c>
      <c r="H229" s="124">
        <f>H231+H232+H233</f>
        <v>0</v>
      </c>
    </row>
    <row r="230" spans="1:8" s="120" customFormat="1" ht="14.25" hidden="1" customHeight="1">
      <c r="A230" s="114"/>
      <c r="B230" s="105"/>
      <c r="C230" s="115"/>
      <c r="D230" s="116"/>
      <c r="E230" s="112" t="s">
        <v>197</v>
      </c>
      <c r="F230" s="119"/>
      <c r="G230" s="119"/>
      <c r="H230" s="119"/>
    </row>
    <row r="231" spans="1:8" s="75" customFormat="1" ht="14.25" hidden="1" customHeight="1">
      <c r="A231" s="114">
        <v>2841</v>
      </c>
      <c r="B231" s="130" t="s">
        <v>331</v>
      </c>
      <c r="C231" s="122" t="s">
        <v>186</v>
      </c>
      <c r="D231" s="123" t="s">
        <v>10</v>
      </c>
      <c r="E231" s="112" t="s">
        <v>347</v>
      </c>
      <c r="F231" s="124">
        <f>G231+H231</f>
        <v>0</v>
      </c>
      <c r="G231" s="124"/>
      <c r="H231" s="124"/>
    </row>
    <row r="232" spans="1:8" s="75" customFormat="1" ht="14.25" customHeight="1">
      <c r="A232" s="114">
        <v>2842</v>
      </c>
      <c r="B232" s="130" t="s">
        <v>331</v>
      </c>
      <c r="C232" s="122" t="s">
        <v>186</v>
      </c>
      <c r="D232" s="123" t="s">
        <v>184</v>
      </c>
      <c r="E232" s="112" t="s">
        <v>348</v>
      </c>
      <c r="F232" s="124">
        <f>G232+H232</f>
        <v>1335</v>
      </c>
      <c r="G232" s="124">
        <f>'[1]qax. kusakc.'!F32</f>
        <v>1335</v>
      </c>
      <c r="H232" s="124"/>
    </row>
    <row r="233" spans="1:8" s="75" customFormat="1" ht="14.25" customHeight="1">
      <c r="A233" s="114">
        <v>2843</v>
      </c>
      <c r="B233" s="130" t="s">
        <v>331</v>
      </c>
      <c r="C233" s="122" t="s">
        <v>186</v>
      </c>
      <c r="D233" s="123" t="s">
        <v>185</v>
      </c>
      <c r="E233" s="112" t="s">
        <v>346</v>
      </c>
      <c r="F233" s="124">
        <f>G233+H233</f>
        <v>950</v>
      </c>
      <c r="G233" s="124">
        <f>[1]kronakan!F32</f>
        <v>950</v>
      </c>
      <c r="H233" s="124"/>
    </row>
    <row r="234" spans="1:8" s="75" customFormat="1" ht="14.25" customHeight="1">
      <c r="A234" s="114">
        <v>2850</v>
      </c>
      <c r="B234" s="128" t="s">
        <v>331</v>
      </c>
      <c r="C234" s="115" t="s">
        <v>187</v>
      </c>
      <c r="D234" s="116" t="s">
        <v>194</v>
      </c>
      <c r="E234" s="132" t="s">
        <v>349</v>
      </c>
      <c r="F234" s="124">
        <f>G234+H234</f>
        <v>0</v>
      </c>
      <c r="G234" s="124">
        <f>G236</f>
        <v>0</v>
      </c>
      <c r="H234" s="124">
        <f>H236</f>
        <v>0</v>
      </c>
    </row>
    <row r="235" spans="1:8" s="120" customFormat="1" ht="14.25" customHeight="1">
      <c r="A235" s="114"/>
      <c r="B235" s="105"/>
      <c r="C235" s="115"/>
      <c r="D235" s="116"/>
      <c r="E235" s="112" t="s">
        <v>197</v>
      </c>
      <c r="F235" s="118"/>
      <c r="G235" s="118"/>
      <c r="H235" s="119"/>
    </row>
    <row r="236" spans="1:8" s="75" customFormat="1" ht="14.25" customHeight="1">
      <c r="A236" s="114">
        <v>2851</v>
      </c>
      <c r="B236" s="128" t="s">
        <v>331</v>
      </c>
      <c r="C236" s="115" t="s">
        <v>187</v>
      </c>
      <c r="D236" s="116" t="s">
        <v>10</v>
      </c>
      <c r="E236" s="133" t="s">
        <v>349</v>
      </c>
      <c r="F236" s="124">
        <f>G236+H236</f>
        <v>0</v>
      </c>
      <c r="G236" s="124"/>
      <c r="H236" s="124"/>
    </row>
    <row r="237" spans="1:8" s="75" customFormat="1" ht="14.25" customHeight="1">
      <c r="A237" s="114">
        <v>2860</v>
      </c>
      <c r="B237" s="128" t="s">
        <v>331</v>
      </c>
      <c r="C237" s="115" t="s">
        <v>188</v>
      </c>
      <c r="D237" s="116" t="s">
        <v>194</v>
      </c>
      <c r="E237" s="132" t="s">
        <v>350</v>
      </c>
      <c r="F237" s="124">
        <f>G237+H237</f>
        <v>0</v>
      </c>
      <c r="G237" s="124">
        <f>G239</f>
        <v>0</v>
      </c>
      <c r="H237" s="124">
        <f>H239</f>
        <v>0</v>
      </c>
    </row>
    <row r="238" spans="1:8" s="120" customFormat="1" ht="14.25" customHeight="1">
      <c r="A238" s="114"/>
      <c r="B238" s="105"/>
      <c r="C238" s="115"/>
      <c r="D238" s="116"/>
      <c r="E238" s="112" t="s">
        <v>197</v>
      </c>
      <c r="F238" s="118"/>
      <c r="G238" s="118"/>
      <c r="H238" s="119"/>
    </row>
    <row r="239" spans="1:8" s="75" customFormat="1" ht="14.25" customHeight="1">
      <c r="A239" s="114">
        <v>2861</v>
      </c>
      <c r="B239" s="130" t="s">
        <v>331</v>
      </c>
      <c r="C239" s="122" t="s">
        <v>188</v>
      </c>
      <c r="D239" s="123" t="s">
        <v>10</v>
      </c>
      <c r="E239" s="133" t="s">
        <v>350</v>
      </c>
      <c r="F239" s="124">
        <f>G239+H239</f>
        <v>0</v>
      </c>
      <c r="G239" s="113"/>
      <c r="H239" s="113"/>
    </row>
    <row r="240" spans="1:8" s="109" customFormat="1" ht="14.25" customHeight="1">
      <c r="A240" s="127">
        <v>2900</v>
      </c>
      <c r="B240" s="128" t="s">
        <v>351</v>
      </c>
      <c r="C240" s="115" t="s">
        <v>194</v>
      </c>
      <c r="D240" s="116" t="s">
        <v>194</v>
      </c>
      <c r="E240" s="129" t="s">
        <v>352</v>
      </c>
      <c r="F240" s="57">
        <f>G240+H240</f>
        <v>287159.33600000001</v>
      </c>
      <c r="G240" s="134">
        <f>G242+G246+G250+G254+G258+G262+G265+G268</f>
        <v>256494.5</v>
      </c>
      <c r="H240" s="36">
        <f>H242+H246+H250+H254+H258+H262+H265+H268</f>
        <v>30664.835999999999</v>
      </c>
    </row>
    <row r="241" spans="1:8" s="75" customFormat="1" ht="13.5" customHeight="1">
      <c r="A241" s="111"/>
      <c r="B241" s="105"/>
      <c r="C241" s="106"/>
      <c r="D241" s="107"/>
      <c r="E241" s="112" t="s">
        <v>7</v>
      </c>
      <c r="F241" s="113"/>
      <c r="G241" s="113"/>
      <c r="H241" s="124"/>
    </row>
    <row r="242" spans="1:8" s="75" customFormat="1" ht="14.25" customHeight="1">
      <c r="A242" s="114">
        <v>2910</v>
      </c>
      <c r="B242" s="128" t="s">
        <v>351</v>
      </c>
      <c r="C242" s="115" t="s">
        <v>10</v>
      </c>
      <c r="D242" s="116" t="s">
        <v>194</v>
      </c>
      <c r="E242" s="117" t="s">
        <v>353</v>
      </c>
      <c r="F242" s="113">
        <f>G242+H242</f>
        <v>201552.55600000001</v>
      </c>
      <c r="G242" s="113">
        <f>G244+G245</f>
        <v>170913.1</v>
      </c>
      <c r="H242" s="124">
        <f>H244+H245</f>
        <v>30639.455999999998</v>
      </c>
    </row>
    <row r="243" spans="1:8" s="120" customFormat="1" ht="13.5" customHeight="1">
      <c r="A243" s="114"/>
      <c r="B243" s="105"/>
      <c r="C243" s="115"/>
      <c r="D243" s="116"/>
      <c r="E243" s="112" t="s">
        <v>197</v>
      </c>
      <c r="F243" s="118"/>
      <c r="G243" s="118"/>
      <c r="H243" s="119"/>
    </row>
    <row r="244" spans="1:8" s="75" customFormat="1" ht="12.75" customHeight="1">
      <c r="A244" s="114">
        <v>2911</v>
      </c>
      <c r="B244" s="130" t="s">
        <v>351</v>
      </c>
      <c r="C244" s="122" t="s">
        <v>10</v>
      </c>
      <c r="D244" s="123" t="s">
        <v>10</v>
      </c>
      <c r="E244" s="112" t="s">
        <v>354</v>
      </c>
      <c r="F244" s="113">
        <f>G244+H244</f>
        <v>201552.55600000001</v>
      </c>
      <c r="G244" s="113">
        <f>'[1]yndameny mankap.'!F32</f>
        <v>170913.1</v>
      </c>
      <c r="H244" s="124">
        <f>'[1]yndameny mankap.'!F150</f>
        <v>30639.455999999998</v>
      </c>
    </row>
    <row r="245" spans="1:8" s="75" customFormat="1" ht="17.25" hidden="1">
      <c r="A245" s="114">
        <v>2912</v>
      </c>
      <c r="B245" s="130" t="s">
        <v>351</v>
      </c>
      <c r="C245" s="122" t="s">
        <v>10</v>
      </c>
      <c r="D245" s="123" t="s">
        <v>184</v>
      </c>
      <c r="E245" s="112" t="s">
        <v>355</v>
      </c>
      <c r="F245" s="113">
        <f>G245+H245</f>
        <v>0</v>
      </c>
      <c r="G245" s="113"/>
      <c r="H245" s="124"/>
    </row>
    <row r="246" spans="1:8" s="75" customFormat="1" ht="17.25">
      <c r="A246" s="114">
        <v>2920</v>
      </c>
      <c r="B246" s="128" t="s">
        <v>351</v>
      </c>
      <c r="C246" s="115" t="s">
        <v>184</v>
      </c>
      <c r="D246" s="116" t="s">
        <v>194</v>
      </c>
      <c r="E246" s="117" t="s">
        <v>356</v>
      </c>
      <c r="F246" s="113">
        <f>G246+H246</f>
        <v>0</v>
      </c>
      <c r="G246" s="113">
        <f>G248+G249</f>
        <v>0</v>
      </c>
      <c r="H246" s="124">
        <f>H248+H249</f>
        <v>0</v>
      </c>
    </row>
    <row r="247" spans="1:8" s="120" customFormat="1" ht="15" customHeight="1">
      <c r="A247" s="114"/>
      <c r="B247" s="105"/>
      <c r="C247" s="115"/>
      <c r="D247" s="116"/>
      <c r="E247" s="112" t="s">
        <v>197</v>
      </c>
      <c r="F247" s="118"/>
      <c r="G247" s="118"/>
      <c r="H247" s="119"/>
    </row>
    <row r="248" spans="1:8" s="75" customFormat="1" ht="17.25">
      <c r="A248" s="114">
        <v>2921</v>
      </c>
      <c r="B248" s="130" t="s">
        <v>351</v>
      </c>
      <c r="C248" s="122" t="s">
        <v>184</v>
      </c>
      <c r="D248" s="123" t="s">
        <v>10</v>
      </c>
      <c r="E248" s="112" t="s">
        <v>357</v>
      </c>
      <c r="F248" s="113">
        <f>G248+H248</f>
        <v>0</v>
      </c>
      <c r="G248" s="113">
        <f>'[1]himn,krt'!F32</f>
        <v>0</v>
      </c>
      <c r="H248" s="124"/>
    </row>
    <row r="249" spans="1:8" s="75" customFormat="1" ht="17.25" hidden="1">
      <c r="A249" s="114">
        <v>2922</v>
      </c>
      <c r="B249" s="130" t="s">
        <v>351</v>
      </c>
      <c r="C249" s="122" t="s">
        <v>184</v>
      </c>
      <c r="D249" s="123" t="s">
        <v>184</v>
      </c>
      <c r="E249" s="112" t="s">
        <v>358</v>
      </c>
      <c r="F249" s="113">
        <f>G249+H249</f>
        <v>0</v>
      </c>
      <c r="G249" s="113">
        <f>[1]gisherotik!F32</f>
        <v>0</v>
      </c>
      <c r="H249" s="124">
        <f>[1]gisherotik!F150</f>
        <v>0</v>
      </c>
    </row>
    <row r="250" spans="1:8" s="75" customFormat="1" ht="40.5" hidden="1">
      <c r="A250" s="114">
        <v>2930</v>
      </c>
      <c r="B250" s="128" t="s">
        <v>351</v>
      </c>
      <c r="C250" s="115" t="s">
        <v>185</v>
      </c>
      <c r="D250" s="116" t="s">
        <v>194</v>
      </c>
      <c r="E250" s="117" t="s">
        <v>359</v>
      </c>
      <c r="F250" s="113">
        <f>G250+H250</f>
        <v>0</v>
      </c>
      <c r="G250" s="113">
        <f>G252+G253</f>
        <v>0</v>
      </c>
      <c r="H250" s="124">
        <f>H252+H253</f>
        <v>0</v>
      </c>
    </row>
    <row r="251" spans="1:8" s="120" customFormat="1" ht="15" hidden="1" customHeight="1">
      <c r="A251" s="114"/>
      <c r="B251" s="105"/>
      <c r="C251" s="115"/>
      <c r="D251" s="116"/>
      <c r="E251" s="112" t="s">
        <v>197</v>
      </c>
      <c r="F251" s="118"/>
      <c r="G251" s="118"/>
      <c r="H251" s="119"/>
    </row>
    <row r="252" spans="1:8" s="75" customFormat="1" ht="27" hidden="1">
      <c r="A252" s="114">
        <v>2931</v>
      </c>
      <c r="B252" s="130" t="s">
        <v>351</v>
      </c>
      <c r="C252" s="122" t="s">
        <v>185</v>
      </c>
      <c r="D252" s="123" t="s">
        <v>10</v>
      </c>
      <c r="E252" s="112" t="s">
        <v>360</v>
      </c>
      <c r="F252" s="113">
        <f>G252+H252</f>
        <v>0</v>
      </c>
      <c r="G252" s="113"/>
      <c r="H252" s="124"/>
    </row>
    <row r="253" spans="1:8" s="75" customFormat="1" ht="17.25" hidden="1">
      <c r="A253" s="114">
        <v>2932</v>
      </c>
      <c r="B253" s="130" t="s">
        <v>351</v>
      </c>
      <c r="C253" s="122" t="s">
        <v>185</v>
      </c>
      <c r="D253" s="123" t="s">
        <v>184</v>
      </c>
      <c r="E253" s="112" t="s">
        <v>361</v>
      </c>
      <c r="F253" s="113">
        <f>G253+H253</f>
        <v>0</v>
      </c>
      <c r="G253" s="113"/>
      <c r="H253" s="124"/>
    </row>
    <row r="254" spans="1:8" s="75" customFormat="1" ht="17.25" hidden="1">
      <c r="A254" s="114">
        <v>2940</v>
      </c>
      <c r="B254" s="128" t="s">
        <v>351</v>
      </c>
      <c r="C254" s="115" t="s">
        <v>186</v>
      </c>
      <c r="D254" s="116" t="s">
        <v>194</v>
      </c>
      <c r="E254" s="117" t="s">
        <v>362</v>
      </c>
      <c r="F254" s="124">
        <f>G254+H254</f>
        <v>0</v>
      </c>
      <c r="G254" s="124">
        <f>G256+G257</f>
        <v>0</v>
      </c>
      <c r="H254" s="124">
        <f>H256+H257</f>
        <v>0</v>
      </c>
    </row>
    <row r="255" spans="1:8" s="120" customFormat="1" ht="17.25" hidden="1" customHeight="1">
      <c r="A255" s="114"/>
      <c r="B255" s="105"/>
      <c r="C255" s="115"/>
      <c r="D255" s="116"/>
      <c r="E255" s="112" t="s">
        <v>197</v>
      </c>
      <c r="F255" s="118"/>
      <c r="G255" s="118"/>
      <c r="H255" s="118"/>
    </row>
    <row r="256" spans="1:8" s="75" customFormat="1" ht="15.75" hidden="1" customHeight="1">
      <c r="A256" s="114">
        <v>2941</v>
      </c>
      <c r="B256" s="130" t="s">
        <v>351</v>
      </c>
      <c r="C256" s="122" t="s">
        <v>186</v>
      </c>
      <c r="D256" s="123" t="s">
        <v>10</v>
      </c>
      <c r="E256" s="112" t="s">
        <v>363</v>
      </c>
      <c r="F256" s="124">
        <f>G256+H256</f>
        <v>0</v>
      </c>
      <c r="G256" s="124">
        <f>'[1]barcraguyn krt.'!F174</f>
        <v>0</v>
      </c>
      <c r="H256" s="113"/>
    </row>
    <row r="257" spans="1:8" s="75" customFormat="1" ht="17.25" hidden="1">
      <c r="A257" s="114">
        <v>2942</v>
      </c>
      <c r="B257" s="130" t="s">
        <v>351</v>
      </c>
      <c r="C257" s="122" t="s">
        <v>186</v>
      </c>
      <c r="D257" s="123" t="s">
        <v>184</v>
      </c>
      <c r="E257" s="112" t="s">
        <v>364</v>
      </c>
      <c r="F257" s="113">
        <f>G257+H257</f>
        <v>0</v>
      </c>
      <c r="G257" s="113"/>
      <c r="H257" s="113"/>
    </row>
    <row r="258" spans="1:8" s="75" customFormat="1" ht="15.75" customHeight="1">
      <c r="A258" s="114">
        <v>2950</v>
      </c>
      <c r="B258" s="128" t="s">
        <v>351</v>
      </c>
      <c r="C258" s="115" t="s">
        <v>187</v>
      </c>
      <c r="D258" s="116" t="s">
        <v>194</v>
      </c>
      <c r="E258" s="117" t="s">
        <v>365</v>
      </c>
      <c r="F258" s="113">
        <f>G258+H258</f>
        <v>85606.78</v>
      </c>
      <c r="G258" s="113">
        <f>G260+G261</f>
        <v>85581.4</v>
      </c>
      <c r="H258" s="124">
        <f>H260</f>
        <v>25.38</v>
      </c>
    </row>
    <row r="259" spans="1:8" s="120" customFormat="1" ht="10.5" customHeight="1">
      <c r="A259" s="114"/>
      <c r="B259" s="105"/>
      <c r="C259" s="115"/>
      <c r="D259" s="116"/>
      <c r="E259" s="112" t="s">
        <v>197</v>
      </c>
      <c r="F259" s="118"/>
      <c r="G259" s="118"/>
      <c r="H259" s="119"/>
    </row>
    <row r="260" spans="1:8" s="75" customFormat="1" ht="12.75" customHeight="1">
      <c r="A260" s="114">
        <v>2951</v>
      </c>
      <c r="B260" s="130" t="s">
        <v>351</v>
      </c>
      <c r="C260" s="122" t="s">
        <v>187</v>
      </c>
      <c r="D260" s="123" t="s">
        <v>10</v>
      </c>
      <c r="E260" s="112" t="s">
        <v>366</v>
      </c>
      <c r="F260" s="113">
        <f>G260+H260</f>
        <v>85606.78</v>
      </c>
      <c r="G260" s="113">
        <f>'[1]yndam arvest erash'!F32</f>
        <v>85581.4</v>
      </c>
      <c r="H260" s="124">
        <f>'[1]yndam arvest erash'!J151</f>
        <v>25.38</v>
      </c>
    </row>
    <row r="261" spans="1:8" s="75" customFormat="1" ht="17.25" hidden="1">
      <c r="A261" s="114">
        <v>2952</v>
      </c>
      <c r="B261" s="130" t="s">
        <v>351</v>
      </c>
      <c r="C261" s="122" t="s">
        <v>187</v>
      </c>
      <c r="D261" s="123" t="s">
        <v>184</v>
      </c>
      <c r="E261" s="112" t="s">
        <v>367</v>
      </c>
      <c r="F261" s="113">
        <f>G261+H261</f>
        <v>0</v>
      </c>
      <c r="G261" s="113"/>
      <c r="H261" s="124"/>
    </row>
    <row r="262" spans="1:8" s="75" customFormat="1" ht="27" hidden="1">
      <c r="A262" s="114">
        <v>2960</v>
      </c>
      <c r="B262" s="128" t="s">
        <v>351</v>
      </c>
      <c r="C262" s="115" t="s">
        <v>188</v>
      </c>
      <c r="D262" s="116" t="s">
        <v>194</v>
      </c>
      <c r="E262" s="117" t="s">
        <v>368</v>
      </c>
      <c r="F262" s="113">
        <f>G262+H262</f>
        <v>0</v>
      </c>
      <c r="G262" s="113">
        <f>G264</f>
        <v>0</v>
      </c>
      <c r="H262" s="124">
        <f>H264</f>
        <v>0</v>
      </c>
    </row>
    <row r="263" spans="1:8" s="120" customFormat="1" ht="15" hidden="1" customHeight="1">
      <c r="A263" s="114"/>
      <c r="B263" s="105"/>
      <c r="C263" s="115"/>
      <c r="D263" s="116"/>
      <c r="E263" s="112" t="s">
        <v>197</v>
      </c>
      <c r="F263" s="118"/>
      <c r="G263" s="118"/>
      <c r="H263" s="119"/>
    </row>
    <row r="264" spans="1:8" s="75" customFormat="1" ht="27" hidden="1">
      <c r="A264" s="114">
        <v>2961</v>
      </c>
      <c r="B264" s="130" t="s">
        <v>351</v>
      </c>
      <c r="C264" s="122" t="s">
        <v>188</v>
      </c>
      <c r="D264" s="123" t="s">
        <v>10</v>
      </c>
      <c r="E264" s="112" t="s">
        <v>368</v>
      </c>
      <c r="F264" s="113">
        <f>G264+H264</f>
        <v>0</v>
      </c>
      <c r="G264" s="113"/>
      <c r="H264" s="124"/>
    </row>
    <row r="265" spans="1:8" s="75" customFormat="1" ht="27" hidden="1">
      <c r="A265" s="114">
        <v>2970</v>
      </c>
      <c r="B265" s="128" t="s">
        <v>351</v>
      </c>
      <c r="C265" s="115" t="s">
        <v>189</v>
      </c>
      <c r="D265" s="116" t="s">
        <v>194</v>
      </c>
      <c r="E265" s="117" t="s">
        <v>369</v>
      </c>
      <c r="F265" s="113">
        <f>G265+H265</f>
        <v>0</v>
      </c>
      <c r="G265" s="113">
        <f>G267</f>
        <v>0</v>
      </c>
      <c r="H265" s="124">
        <f>H267</f>
        <v>0</v>
      </c>
    </row>
    <row r="266" spans="1:8" s="120" customFormat="1" ht="15" hidden="1" customHeight="1">
      <c r="A266" s="114"/>
      <c r="B266" s="105"/>
      <c r="C266" s="115"/>
      <c r="D266" s="116"/>
      <c r="E266" s="112" t="s">
        <v>197</v>
      </c>
      <c r="F266" s="118"/>
      <c r="G266" s="118"/>
      <c r="H266" s="119"/>
    </row>
    <row r="267" spans="1:8" s="75" customFormat="1" ht="27" hidden="1">
      <c r="A267" s="114">
        <v>2971</v>
      </c>
      <c r="B267" s="130" t="s">
        <v>351</v>
      </c>
      <c r="C267" s="122" t="s">
        <v>189</v>
      </c>
      <c r="D267" s="123" t="s">
        <v>10</v>
      </c>
      <c r="E267" s="112" t="s">
        <v>369</v>
      </c>
      <c r="F267" s="113">
        <f>G267+H267</f>
        <v>0</v>
      </c>
      <c r="G267" s="113"/>
      <c r="H267" s="124"/>
    </row>
    <row r="268" spans="1:8" s="75" customFormat="1" ht="17.25" hidden="1">
      <c r="A268" s="114">
        <v>2980</v>
      </c>
      <c r="B268" s="128" t="s">
        <v>351</v>
      </c>
      <c r="C268" s="115" t="s">
        <v>190</v>
      </c>
      <c r="D268" s="116" t="s">
        <v>194</v>
      </c>
      <c r="E268" s="117" t="s">
        <v>370</v>
      </c>
      <c r="F268" s="113">
        <f>G268+H268</f>
        <v>0</v>
      </c>
      <c r="G268" s="113">
        <f>G270</f>
        <v>0</v>
      </c>
      <c r="H268" s="124">
        <f>H270</f>
        <v>0</v>
      </c>
    </row>
    <row r="269" spans="1:8" s="120" customFormat="1" ht="15" hidden="1" customHeight="1">
      <c r="A269" s="114"/>
      <c r="B269" s="105"/>
      <c r="C269" s="115"/>
      <c r="D269" s="116"/>
      <c r="E269" s="112" t="s">
        <v>197</v>
      </c>
      <c r="F269" s="118"/>
      <c r="G269" s="118"/>
      <c r="H269" s="119"/>
    </row>
    <row r="270" spans="1:8" s="75" customFormat="1" ht="17.25" hidden="1">
      <c r="A270" s="114">
        <v>2981</v>
      </c>
      <c r="B270" s="130" t="s">
        <v>351</v>
      </c>
      <c r="C270" s="122" t="s">
        <v>190</v>
      </c>
      <c r="D270" s="123" t="s">
        <v>10</v>
      </c>
      <c r="E270" s="112" t="s">
        <v>370</v>
      </c>
      <c r="F270" s="113">
        <f>G270+H270</f>
        <v>0</v>
      </c>
      <c r="G270" s="113"/>
      <c r="H270" s="124"/>
    </row>
    <row r="271" spans="1:8" s="109" customFormat="1" ht="43.5">
      <c r="A271" s="127">
        <v>3000</v>
      </c>
      <c r="B271" s="128" t="s">
        <v>371</v>
      </c>
      <c r="C271" s="115" t="s">
        <v>194</v>
      </c>
      <c r="D271" s="116" t="s">
        <v>194</v>
      </c>
      <c r="E271" s="129" t="s">
        <v>372</v>
      </c>
      <c r="F271" s="36">
        <f>G271+H271</f>
        <v>4900</v>
      </c>
      <c r="G271" s="36">
        <f>G273+G277+G280+G283+G286+G289+G292+G295+G299</f>
        <v>4900</v>
      </c>
      <c r="H271" s="36">
        <f>H273+H277+H280+H283+H286+H289+H292+H295+H299</f>
        <v>0</v>
      </c>
    </row>
    <row r="272" spans="1:8" s="75" customFormat="1" ht="13.5" customHeight="1">
      <c r="A272" s="111"/>
      <c r="B272" s="105"/>
      <c r="C272" s="106"/>
      <c r="D272" s="107"/>
      <c r="E272" s="112" t="s">
        <v>7</v>
      </c>
      <c r="F272" s="124"/>
      <c r="G272" s="124"/>
      <c r="H272" s="124"/>
    </row>
    <row r="273" spans="1:8" s="75" customFormat="1" ht="17.25" hidden="1">
      <c r="A273" s="114">
        <v>3010</v>
      </c>
      <c r="B273" s="128" t="s">
        <v>371</v>
      </c>
      <c r="C273" s="115" t="s">
        <v>10</v>
      </c>
      <c r="D273" s="116" t="s">
        <v>194</v>
      </c>
      <c r="E273" s="117" t="s">
        <v>373</v>
      </c>
      <c r="F273" s="124">
        <f>G273+H273</f>
        <v>0</v>
      </c>
      <c r="G273" s="124">
        <f>G275+G276</f>
        <v>0</v>
      </c>
      <c r="H273" s="124">
        <f>H275+H276</f>
        <v>0</v>
      </c>
    </row>
    <row r="274" spans="1:8" s="120" customFormat="1" ht="15" hidden="1" customHeight="1">
      <c r="A274" s="114"/>
      <c r="B274" s="105"/>
      <c r="C274" s="115"/>
      <c r="D274" s="116"/>
      <c r="E274" s="112" t="s">
        <v>197</v>
      </c>
      <c r="F274" s="119"/>
      <c r="G274" s="119"/>
      <c r="H274" s="119"/>
    </row>
    <row r="275" spans="1:8" s="75" customFormat="1" ht="17.25" hidden="1">
      <c r="A275" s="114">
        <v>3011</v>
      </c>
      <c r="B275" s="130" t="s">
        <v>371</v>
      </c>
      <c r="C275" s="122" t="s">
        <v>10</v>
      </c>
      <c r="D275" s="123" t="s">
        <v>10</v>
      </c>
      <c r="E275" s="112" t="s">
        <v>374</v>
      </c>
      <c r="F275" s="124">
        <f>G275+H275</f>
        <v>0</v>
      </c>
      <c r="G275" s="124"/>
      <c r="H275" s="124"/>
    </row>
    <row r="276" spans="1:8" s="75" customFormat="1" ht="17.25" hidden="1">
      <c r="A276" s="114">
        <v>3012</v>
      </c>
      <c r="B276" s="130" t="s">
        <v>371</v>
      </c>
      <c r="C276" s="122" t="s">
        <v>10</v>
      </c>
      <c r="D276" s="123" t="s">
        <v>184</v>
      </c>
      <c r="E276" s="112" t="s">
        <v>375</v>
      </c>
      <c r="F276" s="124">
        <f>G276+H276</f>
        <v>0</v>
      </c>
      <c r="G276" s="124"/>
      <c r="H276" s="124"/>
    </row>
    <row r="277" spans="1:8" s="75" customFormat="1" ht="17.25" hidden="1">
      <c r="A277" s="114">
        <v>3020</v>
      </c>
      <c r="B277" s="128" t="s">
        <v>371</v>
      </c>
      <c r="C277" s="115" t="s">
        <v>184</v>
      </c>
      <c r="D277" s="116" t="s">
        <v>194</v>
      </c>
      <c r="E277" s="117" t="s">
        <v>376</v>
      </c>
      <c r="F277" s="124">
        <f>G277+H277</f>
        <v>0</v>
      </c>
      <c r="G277" s="124">
        <f>G279</f>
        <v>0</v>
      </c>
      <c r="H277" s="124">
        <f>H279</f>
        <v>0</v>
      </c>
    </row>
    <row r="278" spans="1:8" s="120" customFormat="1" ht="15" hidden="1" customHeight="1">
      <c r="A278" s="114"/>
      <c r="B278" s="105"/>
      <c r="C278" s="115"/>
      <c r="D278" s="116"/>
      <c r="E278" s="112" t="s">
        <v>197</v>
      </c>
      <c r="F278" s="119"/>
      <c r="G278" s="119"/>
      <c r="H278" s="119"/>
    </row>
    <row r="279" spans="1:8" s="75" customFormat="1" ht="17.25" hidden="1">
      <c r="A279" s="114">
        <v>3021</v>
      </c>
      <c r="B279" s="130" t="s">
        <v>371</v>
      </c>
      <c r="C279" s="122" t="s">
        <v>184</v>
      </c>
      <c r="D279" s="123" t="s">
        <v>10</v>
      </c>
      <c r="E279" s="112" t="s">
        <v>376</v>
      </c>
      <c r="F279" s="124">
        <f>G279+H279</f>
        <v>0</v>
      </c>
      <c r="G279" s="124"/>
      <c r="H279" s="124"/>
    </row>
    <row r="280" spans="1:8" s="75" customFormat="1" ht="17.25" hidden="1">
      <c r="A280" s="114">
        <v>3030</v>
      </c>
      <c r="B280" s="128" t="s">
        <v>371</v>
      </c>
      <c r="C280" s="115" t="s">
        <v>185</v>
      </c>
      <c r="D280" s="116" t="s">
        <v>194</v>
      </c>
      <c r="E280" s="117" t="s">
        <v>377</v>
      </c>
      <c r="F280" s="124">
        <f>G280+H280</f>
        <v>0</v>
      </c>
      <c r="G280" s="124">
        <f>G282</f>
        <v>0</v>
      </c>
      <c r="H280" s="124">
        <f>H282</f>
        <v>0</v>
      </c>
    </row>
    <row r="281" spans="1:8" s="120" customFormat="1" ht="15" hidden="1" customHeight="1">
      <c r="A281" s="114"/>
      <c r="B281" s="105"/>
      <c r="C281" s="115"/>
      <c r="D281" s="116"/>
      <c r="E281" s="112" t="s">
        <v>197</v>
      </c>
      <c r="F281" s="119"/>
      <c r="G281" s="119"/>
      <c r="H281" s="119"/>
    </row>
    <row r="282" spans="1:8" s="120" customFormat="1" ht="17.25" hidden="1">
      <c r="A282" s="114">
        <v>3031</v>
      </c>
      <c r="B282" s="130" t="s">
        <v>371</v>
      </c>
      <c r="C282" s="122" t="s">
        <v>185</v>
      </c>
      <c r="D282" s="123" t="s">
        <v>10</v>
      </c>
      <c r="E282" s="112" t="s">
        <v>377</v>
      </c>
      <c r="F282" s="119">
        <f>G282+H282</f>
        <v>0</v>
      </c>
      <c r="G282" s="119"/>
      <c r="H282" s="119"/>
    </row>
    <row r="283" spans="1:8" s="75" customFormat="1" ht="17.25" hidden="1">
      <c r="A283" s="114">
        <v>3040</v>
      </c>
      <c r="B283" s="128" t="s">
        <v>371</v>
      </c>
      <c r="C283" s="115" t="s">
        <v>186</v>
      </c>
      <c r="D283" s="116" t="s">
        <v>194</v>
      </c>
      <c r="E283" s="117" t="s">
        <v>378</v>
      </c>
      <c r="F283" s="119">
        <f>G283+H283</f>
        <v>0</v>
      </c>
      <c r="G283" s="124">
        <f>G285</f>
        <v>0</v>
      </c>
      <c r="H283" s="124">
        <f>H285</f>
        <v>0</v>
      </c>
    </row>
    <row r="284" spans="1:8" s="120" customFormat="1" ht="15" hidden="1" customHeight="1">
      <c r="A284" s="114"/>
      <c r="B284" s="105"/>
      <c r="C284" s="115"/>
      <c r="D284" s="116"/>
      <c r="E284" s="112" t="s">
        <v>197</v>
      </c>
      <c r="F284" s="119"/>
      <c r="G284" s="119"/>
      <c r="H284" s="119"/>
    </row>
    <row r="285" spans="1:8" s="75" customFormat="1" ht="17.25" hidden="1">
      <c r="A285" s="114">
        <v>3041</v>
      </c>
      <c r="B285" s="130" t="s">
        <v>371</v>
      </c>
      <c r="C285" s="122" t="s">
        <v>186</v>
      </c>
      <c r="D285" s="123" t="s">
        <v>10</v>
      </c>
      <c r="E285" s="112" t="s">
        <v>378</v>
      </c>
      <c r="F285" s="124">
        <f>G285+H285</f>
        <v>0</v>
      </c>
      <c r="G285" s="124"/>
      <c r="H285" s="124"/>
    </row>
    <row r="286" spans="1:8" s="75" customFormat="1" ht="17.25" hidden="1">
      <c r="A286" s="114">
        <v>3050</v>
      </c>
      <c r="B286" s="128" t="s">
        <v>371</v>
      </c>
      <c r="C286" s="115" t="s">
        <v>187</v>
      </c>
      <c r="D286" s="116" t="s">
        <v>194</v>
      </c>
      <c r="E286" s="117" t="s">
        <v>379</v>
      </c>
      <c r="F286" s="124">
        <f>G286+H286</f>
        <v>0</v>
      </c>
      <c r="G286" s="124">
        <f>G288</f>
        <v>0</v>
      </c>
      <c r="H286" s="124">
        <f>H288</f>
        <v>0</v>
      </c>
    </row>
    <row r="287" spans="1:8" s="120" customFormat="1" ht="15" hidden="1" customHeight="1">
      <c r="A287" s="114"/>
      <c r="B287" s="105"/>
      <c r="C287" s="115"/>
      <c r="D287" s="116"/>
      <c r="E287" s="112" t="s">
        <v>197</v>
      </c>
      <c r="F287" s="119"/>
      <c r="G287" s="119"/>
      <c r="H287" s="119"/>
    </row>
    <row r="288" spans="1:8" s="75" customFormat="1" ht="17.25" hidden="1">
      <c r="A288" s="114">
        <v>3051</v>
      </c>
      <c r="B288" s="130" t="s">
        <v>371</v>
      </c>
      <c r="C288" s="122" t="s">
        <v>187</v>
      </c>
      <c r="D288" s="123" t="s">
        <v>10</v>
      </c>
      <c r="E288" s="112" t="s">
        <v>379</v>
      </c>
      <c r="F288" s="124">
        <f>G288+H288</f>
        <v>0</v>
      </c>
      <c r="G288" s="124"/>
      <c r="H288" s="124"/>
    </row>
    <row r="289" spans="1:11" s="75" customFormat="1" ht="14.25" hidden="1" customHeight="1">
      <c r="A289" s="114">
        <v>3060</v>
      </c>
      <c r="B289" s="128" t="s">
        <v>371</v>
      </c>
      <c r="C289" s="115" t="s">
        <v>188</v>
      </c>
      <c r="D289" s="116" t="s">
        <v>194</v>
      </c>
      <c r="E289" s="117" t="s">
        <v>380</v>
      </c>
      <c r="F289" s="124">
        <f>G289+H289</f>
        <v>0</v>
      </c>
      <c r="G289" s="124">
        <f>G291</f>
        <v>0</v>
      </c>
      <c r="H289" s="124">
        <f>H291</f>
        <v>0</v>
      </c>
    </row>
    <row r="290" spans="1:11" s="120" customFormat="1" ht="15" hidden="1" customHeight="1">
      <c r="A290" s="114"/>
      <c r="B290" s="105"/>
      <c r="C290" s="115"/>
      <c r="D290" s="116"/>
      <c r="E290" s="112" t="s">
        <v>197</v>
      </c>
      <c r="F290" s="119"/>
      <c r="G290" s="119"/>
      <c r="H290" s="119"/>
    </row>
    <row r="291" spans="1:11" s="75" customFormat="1" ht="14.25" hidden="1" customHeight="1">
      <c r="A291" s="114">
        <v>3061</v>
      </c>
      <c r="B291" s="130" t="s">
        <v>371</v>
      </c>
      <c r="C291" s="122" t="s">
        <v>188</v>
      </c>
      <c r="D291" s="123" t="s">
        <v>10</v>
      </c>
      <c r="E291" s="112" t="s">
        <v>380</v>
      </c>
      <c r="F291" s="124">
        <f>G291+H291</f>
        <v>0</v>
      </c>
      <c r="G291" s="124"/>
      <c r="H291" s="124"/>
    </row>
    <row r="292" spans="1:11" s="75" customFormat="1" ht="27">
      <c r="A292" s="114">
        <v>3070</v>
      </c>
      <c r="B292" s="128" t="s">
        <v>371</v>
      </c>
      <c r="C292" s="115" t="s">
        <v>189</v>
      </c>
      <c r="D292" s="116" t="s">
        <v>194</v>
      </c>
      <c r="E292" s="117" t="s">
        <v>381</v>
      </c>
      <c r="F292" s="124">
        <f>G292+H292</f>
        <v>4900</v>
      </c>
      <c r="G292" s="124">
        <f>G294</f>
        <v>4900</v>
      </c>
      <c r="H292" s="124">
        <f>H294</f>
        <v>0</v>
      </c>
    </row>
    <row r="293" spans="1:11" s="120" customFormat="1" ht="15" customHeight="1">
      <c r="A293" s="114"/>
      <c r="B293" s="105"/>
      <c r="C293" s="115"/>
      <c r="D293" s="116"/>
      <c r="E293" s="112" t="s">
        <v>197</v>
      </c>
      <c r="F293" s="119"/>
      <c r="G293" s="119"/>
      <c r="H293" s="119"/>
    </row>
    <row r="294" spans="1:11" s="75" customFormat="1" ht="27">
      <c r="A294" s="114">
        <v>3071</v>
      </c>
      <c r="B294" s="130" t="s">
        <v>371</v>
      </c>
      <c r="C294" s="122" t="s">
        <v>189</v>
      </c>
      <c r="D294" s="123" t="s">
        <v>10</v>
      </c>
      <c r="E294" s="112" t="s">
        <v>381</v>
      </c>
      <c r="F294" s="124">
        <f>G294+H294</f>
        <v>4900</v>
      </c>
      <c r="G294" s="124">
        <f>'[1]soc ogn'!F32+'[1]nvir. b`h'!F32</f>
        <v>4900</v>
      </c>
      <c r="H294" s="124"/>
    </row>
    <row r="295" spans="1:11" s="75" customFormat="1" ht="27" hidden="1">
      <c r="A295" s="114">
        <v>3080</v>
      </c>
      <c r="B295" s="128" t="s">
        <v>371</v>
      </c>
      <c r="C295" s="115" t="s">
        <v>190</v>
      </c>
      <c r="D295" s="116" t="s">
        <v>194</v>
      </c>
      <c r="E295" s="117" t="s">
        <v>382</v>
      </c>
      <c r="F295" s="124">
        <f>G295+H295</f>
        <v>0</v>
      </c>
      <c r="G295" s="124">
        <f>G297</f>
        <v>0</v>
      </c>
      <c r="H295" s="124">
        <f>H297</f>
        <v>0</v>
      </c>
    </row>
    <row r="296" spans="1:11" s="120" customFormat="1" ht="15" hidden="1" customHeight="1">
      <c r="A296" s="114"/>
      <c r="B296" s="105"/>
      <c r="C296" s="115"/>
      <c r="D296" s="116"/>
      <c r="E296" s="112" t="s">
        <v>197</v>
      </c>
      <c r="F296" s="119"/>
      <c r="G296" s="119"/>
      <c r="H296" s="119"/>
    </row>
    <row r="297" spans="1:11" s="75" customFormat="1" ht="27" hidden="1">
      <c r="A297" s="114">
        <v>3081</v>
      </c>
      <c r="B297" s="130" t="s">
        <v>371</v>
      </c>
      <c r="C297" s="122" t="s">
        <v>190</v>
      </c>
      <c r="D297" s="123" t="s">
        <v>10</v>
      </c>
      <c r="E297" s="112" t="s">
        <v>382</v>
      </c>
      <c r="F297" s="124">
        <f>G297+H297</f>
        <v>0</v>
      </c>
      <c r="G297" s="124"/>
      <c r="H297" s="124"/>
    </row>
    <row r="298" spans="1:11" s="120" customFormat="1" ht="15" hidden="1" customHeight="1">
      <c r="A298" s="114"/>
      <c r="B298" s="105"/>
      <c r="C298" s="115"/>
      <c r="D298" s="116"/>
      <c r="E298" s="112" t="s">
        <v>197</v>
      </c>
      <c r="F298" s="119"/>
      <c r="G298" s="119"/>
      <c r="H298" s="119"/>
    </row>
    <row r="299" spans="1:11" s="75" customFormat="1" ht="27" hidden="1">
      <c r="A299" s="114">
        <v>3090</v>
      </c>
      <c r="B299" s="128" t="s">
        <v>371</v>
      </c>
      <c r="C299" s="115" t="s">
        <v>288</v>
      </c>
      <c r="D299" s="116" t="s">
        <v>194</v>
      </c>
      <c r="E299" s="117" t="s">
        <v>383</v>
      </c>
      <c r="F299" s="124">
        <f>G299+H299</f>
        <v>0</v>
      </c>
      <c r="G299" s="124"/>
      <c r="H299" s="124">
        <f>H301+H302</f>
        <v>0</v>
      </c>
    </row>
    <row r="300" spans="1:11" s="120" customFormat="1" ht="15" hidden="1" customHeight="1">
      <c r="A300" s="114"/>
      <c r="B300" s="105"/>
      <c r="C300" s="115"/>
      <c r="D300" s="116"/>
      <c r="E300" s="112" t="s">
        <v>197</v>
      </c>
      <c r="F300" s="119"/>
      <c r="G300" s="119"/>
      <c r="H300" s="119"/>
    </row>
    <row r="301" spans="1:11" s="75" customFormat="1" ht="14.25" hidden="1" customHeight="1">
      <c r="A301" s="135">
        <v>3091</v>
      </c>
      <c r="B301" s="130" t="s">
        <v>371</v>
      </c>
      <c r="C301" s="136" t="s">
        <v>288</v>
      </c>
      <c r="D301" s="137" t="s">
        <v>10</v>
      </c>
      <c r="E301" s="138" t="s">
        <v>383</v>
      </c>
      <c r="F301" s="124">
        <f>G301+H301</f>
        <v>0</v>
      </c>
      <c r="G301" s="124"/>
      <c r="H301" s="124"/>
    </row>
    <row r="302" spans="1:11" s="75" customFormat="1" ht="40.5" hidden="1">
      <c r="A302" s="135">
        <v>3092</v>
      </c>
      <c r="B302" s="130" t="s">
        <v>371</v>
      </c>
      <c r="C302" s="136" t="s">
        <v>288</v>
      </c>
      <c r="D302" s="137" t="s">
        <v>184</v>
      </c>
      <c r="E302" s="138" t="s">
        <v>384</v>
      </c>
      <c r="F302" s="124"/>
      <c r="G302" s="139">
        <v>0</v>
      </c>
      <c r="H302" s="124">
        <f>'[1]soc ogn'!F150+'[1]nvir. b`h'!F150</f>
        <v>0</v>
      </c>
    </row>
    <row r="303" spans="1:11" s="109" customFormat="1" ht="49.5">
      <c r="A303" s="140">
        <v>3100</v>
      </c>
      <c r="B303" s="115" t="s">
        <v>385</v>
      </c>
      <c r="C303" s="115" t="s">
        <v>194</v>
      </c>
      <c r="D303" s="116" t="s">
        <v>194</v>
      </c>
      <c r="E303" s="141" t="s">
        <v>386</v>
      </c>
      <c r="F303" s="30">
        <f>G303+H303-[1]ekamut!F124</f>
        <v>655.73000000001048</v>
      </c>
      <c r="G303" s="30">
        <f>G305</f>
        <v>153655.73000000001</v>
      </c>
      <c r="H303" s="30">
        <f>H305</f>
        <v>0</v>
      </c>
      <c r="K303" s="110"/>
    </row>
    <row r="304" spans="1:11" s="75" customFormat="1" ht="13.5" customHeight="1">
      <c r="A304" s="135"/>
      <c r="B304" s="105"/>
      <c r="C304" s="106"/>
      <c r="D304" s="107"/>
      <c r="E304" s="112" t="s">
        <v>7</v>
      </c>
      <c r="F304" s="124"/>
      <c r="G304" s="124"/>
      <c r="H304" s="124"/>
    </row>
    <row r="305" spans="1:10" s="75" customFormat="1" ht="15" customHeight="1">
      <c r="A305" s="135">
        <v>3110</v>
      </c>
      <c r="B305" s="142" t="s">
        <v>385</v>
      </c>
      <c r="C305" s="142" t="s">
        <v>10</v>
      </c>
      <c r="D305" s="143" t="s">
        <v>194</v>
      </c>
      <c r="E305" s="132" t="s">
        <v>387</v>
      </c>
      <c r="F305" s="124">
        <f>G305+H305-[1]ekamut!D124</f>
        <v>655.73000000001048</v>
      </c>
      <c r="G305" s="124">
        <f>G307</f>
        <v>153655.73000000001</v>
      </c>
      <c r="H305" s="124">
        <f>H307</f>
        <v>0</v>
      </c>
    </row>
    <row r="306" spans="1:10" s="120" customFormat="1" ht="15" customHeight="1">
      <c r="A306" s="135"/>
      <c r="B306" s="105"/>
      <c r="C306" s="115"/>
      <c r="D306" s="116"/>
      <c r="E306" s="112" t="s">
        <v>197</v>
      </c>
      <c r="F306" s="119"/>
      <c r="G306" s="119"/>
      <c r="H306" s="119"/>
      <c r="J306" s="144"/>
    </row>
    <row r="307" spans="1:10" s="75" customFormat="1" ht="18" thickBot="1">
      <c r="A307" s="145">
        <v>3112</v>
      </c>
      <c r="B307" s="146" t="s">
        <v>385</v>
      </c>
      <c r="C307" s="146" t="s">
        <v>10</v>
      </c>
      <c r="D307" s="147" t="s">
        <v>184</v>
      </c>
      <c r="E307" s="148" t="s">
        <v>388</v>
      </c>
      <c r="F307" s="124">
        <f>G307-[1]ekamut!F124</f>
        <v>655.73000000001048</v>
      </c>
      <c r="G307" s="124">
        <f>'[1]caxseri erbashx'!N309</f>
        <v>153655.73000000001</v>
      </c>
      <c r="H307" s="124">
        <f>'[1]pah fond '!F150</f>
        <v>0</v>
      </c>
    </row>
    <row r="308" spans="1:10">
      <c r="B308" s="150"/>
      <c r="C308" s="151"/>
      <c r="D308" s="152"/>
    </row>
    <row r="309" spans="1:10">
      <c r="B309" s="156"/>
      <c r="C309" s="151"/>
      <c r="D309" s="152"/>
    </row>
    <row r="310" spans="1:10">
      <c r="B310" s="156"/>
      <c r="C310" s="151"/>
      <c r="D310" s="152"/>
      <c r="E310" s="155"/>
    </row>
    <row r="311" spans="1:10">
      <c r="B311" s="156"/>
      <c r="C311" s="157"/>
      <c r="D311" s="158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E119" sqref="E119"/>
    </sheetView>
  </sheetViews>
  <sheetFormatPr defaultRowHeight="12.75"/>
  <cols>
    <col min="1" max="1" width="5.85546875" style="220" customWidth="1"/>
    <col min="2" max="2" width="46.28515625" style="220" customWidth="1"/>
    <col min="3" max="3" width="6.28515625" style="338" customWidth="1"/>
    <col min="4" max="4" width="14.42578125" style="220" customWidth="1"/>
    <col min="5" max="5" width="13" style="220" customWidth="1"/>
    <col min="6" max="6" width="14.5703125" style="220" customWidth="1"/>
    <col min="7" max="7" width="13" style="220" customWidth="1"/>
    <col min="8" max="8" width="12" style="220" bestFit="1" customWidth="1"/>
    <col min="9" max="9" width="13.5703125" style="220" customWidth="1"/>
    <col min="10" max="256" width="9.140625" style="220"/>
    <col min="257" max="257" width="5.85546875" style="220" customWidth="1"/>
    <col min="258" max="258" width="46.28515625" style="220" customWidth="1"/>
    <col min="259" max="259" width="6.28515625" style="220" customWidth="1"/>
    <col min="260" max="260" width="14.42578125" style="220" customWidth="1"/>
    <col min="261" max="261" width="13" style="220" customWidth="1"/>
    <col min="262" max="262" width="14.5703125" style="220" customWidth="1"/>
    <col min="263" max="263" width="13" style="220" customWidth="1"/>
    <col min="264" max="264" width="12" style="220" bestFit="1" customWidth="1"/>
    <col min="265" max="265" width="13.5703125" style="220" customWidth="1"/>
    <col min="266" max="512" width="9.140625" style="220"/>
    <col min="513" max="513" width="5.85546875" style="220" customWidth="1"/>
    <col min="514" max="514" width="46.28515625" style="220" customWidth="1"/>
    <col min="515" max="515" width="6.28515625" style="220" customWidth="1"/>
    <col min="516" max="516" width="14.42578125" style="220" customWidth="1"/>
    <col min="517" max="517" width="13" style="220" customWidth="1"/>
    <col min="518" max="518" width="14.5703125" style="220" customWidth="1"/>
    <col min="519" max="519" width="13" style="220" customWidth="1"/>
    <col min="520" max="520" width="12" style="220" bestFit="1" customWidth="1"/>
    <col min="521" max="521" width="13.5703125" style="220" customWidth="1"/>
    <col min="522" max="768" width="9.140625" style="220"/>
    <col min="769" max="769" width="5.85546875" style="220" customWidth="1"/>
    <col min="770" max="770" width="46.28515625" style="220" customWidth="1"/>
    <col min="771" max="771" width="6.28515625" style="220" customWidth="1"/>
    <col min="772" max="772" width="14.42578125" style="220" customWidth="1"/>
    <col min="773" max="773" width="13" style="220" customWidth="1"/>
    <col min="774" max="774" width="14.5703125" style="220" customWidth="1"/>
    <col min="775" max="775" width="13" style="220" customWidth="1"/>
    <col min="776" max="776" width="12" style="220" bestFit="1" customWidth="1"/>
    <col min="777" max="777" width="13.5703125" style="220" customWidth="1"/>
    <col min="778" max="1024" width="9.140625" style="220"/>
    <col min="1025" max="1025" width="5.85546875" style="220" customWidth="1"/>
    <col min="1026" max="1026" width="46.28515625" style="220" customWidth="1"/>
    <col min="1027" max="1027" width="6.28515625" style="220" customWidth="1"/>
    <col min="1028" max="1028" width="14.42578125" style="220" customWidth="1"/>
    <col min="1029" max="1029" width="13" style="220" customWidth="1"/>
    <col min="1030" max="1030" width="14.5703125" style="220" customWidth="1"/>
    <col min="1031" max="1031" width="13" style="220" customWidth="1"/>
    <col min="1032" max="1032" width="12" style="220" bestFit="1" customWidth="1"/>
    <col min="1033" max="1033" width="13.5703125" style="220" customWidth="1"/>
    <col min="1034" max="1280" width="9.140625" style="220"/>
    <col min="1281" max="1281" width="5.85546875" style="220" customWidth="1"/>
    <col min="1282" max="1282" width="46.28515625" style="220" customWidth="1"/>
    <col min="1283" max="1283" width="6.28515625" style="220" customWidth="1"/>
    <col min="1284" max="1284" width="14.42578125" style="220" customWidth="1"/>
    <col min="1285" max="1285" width="13" style="220" customWidth="1"/>
    <col min="1286" max="1286" width="14.5703125" style="220" customWidth="1"/>
    <col min="1287" max="1287" width="13" style="220" customWidth="1"/>
    <col min="1288" max="1288" width="12" style="220" bestFit="1" customWidth="1"/>
    <col min="1289" max="1289" width="13.5703125" style="220" customWidth="1"/>
    <col min="1290" max="1536" width="9.140625" style="220"/>
    <col min="1537" max="1537" width="5.85546875" style="220" customWidth="1"/>
    <col min="1538" max="1538" width="46.28515625" style="220" customWidth="1"/>
    <col min="1539" max="1539" width="6.28515625" style="220" customWidth="1"/>
    <col min="1540" max="1540" width="14.42578125" style="220" customWidth="1"/>
    <col min="1541" max="1541" width="13" style="220" customWidth="1"/>
    <col min="1542" max="1542" width="14.5703125" style="220" customWidth="1"/>
    <col min="1543" max="1543" width="13" style="220" customWidth="1"/>
    <col min="1544" max="1544" width="12" style="220" bestFit="1" customWidth="1"/>
    <col min="1545" max="1545" width="13.5703125" style="220" customWidth="1"/>
    <col min="1546" max="1792" width="9.140625" style="220"/>
    <col min="1793" max="1793" width="5.85546875" style="220" customWidth="1"/>
    <col min="1794" max="1794" width="46.28515625" style="220" customWidth="1"/>
    <col min="1795" max="1795" width="6.28515625" style="220" customWidth="1"/>
    <col min="1796" max="1796" width="14.42578125" style="220" customWidth="1"/>
    <col min="1797" max="1797" width="13" style="220" customWidth="1"/>
    <col min="1798" max="1798" width="14.5703125" style="220" customWidth="1"/>
    <col min="1799" max="1799" width="13" style="220" customWidth="1"/>
    <col min="1800" max="1800" width="12" style="220" bestFit="1" customWidth="1"/>
    <col min="1801" max="1801" width="13.5703125" style="220" customWidth="1"/>
    <col min="1802" max="2048" width="9.140625" style="220"/>
    <col min="2049" max="2049" width="5.85546875" style="220" customWidth="1"/>
    <col min="2050" max="2050" width="46.28515625" style="220" customWidth="1"/>
    <col min="2051" max="2051" width="6.28515625" style="220" customWidth="1"/>
    <col min="2052" max="2052" width="14.42578125" style="220" customWidth="1"/>
    <col min="2053" max="2053" width="13" style="220" customWidth="1"/>
    <col min="2054" max="2054" width="14.5703125" style="220" customWidth="1"/>
    <col min="2055" max="2055" width="13" style="220" customWidth="1"/>
    <col min="2056" max="2056" width="12" style="220" bestFit="1" customWidth="1"/>
    <col min="2057" max="2057" width="13.5703125" style="220" customWidth="1"/>
    <col min="2058" max="2304" width="9.140625" style="220"/>
    <col min="2305" max="2305" width="5.85546875" style="220" customWidth="1"/>
    <col min="2306" max="2306" width="46.28515625" style="220" customWidth="1"/>
    <col min="2307" max="2307" width="6.28515625" style="220" customWidth="1"/>
    <col min="2308" max="2308" width="14.42578125" style="220" customWidth="1"/>
    <col min="2309" max="2309" width="13" style="220" customWidth="1"/>
    <col min="2310" max="2310" width="14.5703125" style="220" customWidth="1"/>
    <col min="2311" max="2311" width="13" style="220" customWidth="1"/>
    <col min="2312" max="2312" width="12" style="220" bestFit="1" customWidth="1"/>
    <col min="2313" max="2313" width="13.5703125" style="220" customWidth="1"/>
    <col min="2314" max="2560" width="9.140625" style="220"/>
    <col min="2561" max="2561" width="5.85546875" style="220" customWidth="1"/>
    <col min="2562" max="2562" width="46.28515625" style="220" customWidth="1"/>
    <col min="2563" max="2563" width="6.28515625" style="220" customWidth="1"/>
    <col min="2564" max="2564" width="14.42578125" style="220" customWidth="1"/>
    <col min="2565" max="2565" width="13" style="220" customWidth="1"/>
    <col min="2566" max="2566" width="14.5703125" style="220" customWidth="1"/>
    <col min="2567" max="2567" width="13" style="220" customWidth="1"/>
    <col min="2568" max="2568" width="12" style="220" bestFit="1" customWidth="1"/>
    <col min="2569" max="2569" width="13.5703125" style="220" customWidth="1"/>
    <col min="2570" max="2816" width="9.140625" style="220"/>
    <col min="2817" max="2817" width="5.85546875" style="220" customWidth="1"/>
    <col min="2818" max="2818" width="46.28515625" style="220" customWidth="1"/>
    <col min="2819" max="2819" width="6.28515625" style="220" customWidth="1"/>
    <col min="2820" max="2820" width="14.42578125" style="220" customWidth="1"/>
    <col min="2821" max="2821" width="13" style="220" customWidth="1"/>
    <col min="2822" max="2822" width="14.5703125" style="220" customWidth="1"/>
    <col min="2823" max="2823" width="13" style="220" customWidth="1"/>
    <col min="2824" max="2824" width="12" style="220" bestFit="1" customWidth="1"/>
    <col min="2825" max="2825" width="13.5703125" style="220" customWidth="1"/>
    <col min="2826" max="3072" width="9.140625" style="220"/>
    <col min="3073" max="3073" width="5.85546875" style="220" customWidth="1"/>
    <col min="3074" max="3074" width="46.28515625" style="220" customWidth="1"/>
    <col min="3075" max="3075" width="6.28515625" style="220" customWidth="1"/>
    <col min="3076" max="3076" width="14.42578125" style="220" customWidth="1"/>
    <col min="3077" max="3077" width="13" style="220" customWidth="1"/>
    <col min="3078" max="3078" width="14.5703125" style="220" customWidth="1"/>
    <col min="3079" max="3079" width="13" style="220" customWidth="1"/>
    <col min="3080" max="3080" width="12" style="220" bestFit="1" customWidth="1"/>
    <col min="3081" max="3081" width="13.5703125" style="220" customWidth="1"/>
    <col min="3082" max="3328" width="9.140625" style="220"/>
    <col min="3329" max="3329" width="5.85546875" style="220" customWidth="1"/>
    <col min="3330" max="3330" width="46.28515625" style="220" customWidth="1"/>
    <col min="3331" max="3331" width="6.28515625" style="220" customWidth="1"/>
    <col min="3332" max="3332" width="14.42578125" style="220" customWidth="1"/>
    <col min="3333" max="3333" width="13" style="220" customWidth="1"/>
    <col min="3334" max="3334" width="14.5703125" style="220" customWidth="1"/>
    <col min="3335" max="3335" width="13" style="220" customWidth="1"/>
    <col min="3336" max="3336" width="12" style="220" bestFit="1" customWidth="1"/>
    <col min="3337" max="3337" width="13.5703125" style="220" customWidth="1"/>
    <col min="3338" max="3584" width="9.140625" style="220"/>
    <col min="3585" max="3585" width="5.85546875" style="220" customWidth="1"/>
    <col min="3586" max="3586" width="46.28515625" style="220" customWidth="1"/>
    <col min="3587" max="3587" width="6.28515625" style="220" customWidth="1"/>
    <col min="3588" max="3588" width="14.42578125" style="220" customWidth="1"/>
    <col min="3589" max="3589" width="13" style="220" customWidth="1"/>
    <col min="3590" max="3590" width="14.5703125" style="220" customWidth="1"/>
    <col min="3591" max="3591" width="13" style="220" customWidth="1"/>
    <col min="3592" max="3592" width="12" style="220" bestFit="1" customWidth="1"/>
    <col min="3593" max="3593" width="13.5703125" style="220" customWidth="1"/>
    <col min="3594" max="3840" width="9.140625" style="220"/>
    <col min="3841" max="3841" width="5.85546875" style="220" customWidth="1"/>
    <col min="3842" max="3842" width="46.28515625" style="220" customWidth="1"/>
    <col min="3843" max="3843" width="6.28515625" style="220" customWidth="1"/>
    <col min="3844" max="3844" width="14.42578125" style="220" customWidth="1"/>
    <col min="3845" max="3845" width="13" style="220" customWidth="1"/>
    <col min="3846" max="3846" width="14.5703125" style="220" customWidth="1"/>
    <col min="3847" max="3847" width="13" style="220" customWidth="1"/>
    <col min="3848" max="3848" width="12" style="220" bestFit="1" customWidth="1"/>
    <col min="3849" max="3849" width="13.5703125" style="220" customWidth="1"/>
    <col min="3850" max="4096" width="9.140625" style="220"/>
    <col min="4097" max="4097" width="5.85546875" style="220" customWidth="1"/>
    <col min="4098" max="4098" width="46.28515625" style="220" customWidth="1"/>
    <col min="4099" max="4099" width="6.28515625" style="220" customWidth="1"/>
    <col min="4100" max="4100" width="14.42578125" style="220" customWidth="1"/>
    <col min="4101" max="4101" width="13" style="220" customWidth="1"/>
    <col min="4102" max="4102" width="14.5703125" style="220" customWidth="1"/>
    <col min="4103" max="4103" width="13" style="220" customWidth="1"/>
    <col min="4104" max="4104" width="12" style="220" bestFit="1" customWidth="1"/>
    <col min="4105" max="4105" width="13.5703125" style="220" customWidth="1"/>
    <col min="4106" max="4352" width="9.140625" style="220"/>
    <col min="4353" max="4353" width="5.85546875" style="220" customWidth="1"/>
    <col min="4354" max="4354" width="46.28515625" style="220" customWidth="1"/>
    <col min="4355" max="4355" width="6.28515625" style="220" customWidth="1"/>
    <col min="4356" max="4356" width="14.42578125" style="220" customWidth="1"/>
    <col min="4357" max="4357" width="13" style="220" customWidth="1"/>
    <col min="4358" max="4358" width="14.5703125" style="220" customWidth="1"/>
    <col min="4359" max="4359" width="13" style="220" customWidth="1"/>
    <col min="4360" max="4360" width="12" style="220" bestFit="1" customWidth="1"/>
    <col min="4361" max="4361" width="13.5703125" style="220" customWidth="1"/>
    <col min="4362" max="4608" width="9.140625" style="220"/>
    <col min="4609" max="4609" width="5.85546875" style="220" customWidth="1"/>
    <col min="4610" max="4610" width="46.28515625" style="220" customWidth="1"/>
    <col min="4611" max="4611" width="6.28515625" style="220" customWidth="1"/>
    <col min="4612" max="4612" width="14.42578125" style="220" customWidth="1"/>
    <col min="4613" max="4613" width="13" style="220" customWidth="1"/>
    <col min="4614" max="4614" width="14.5703125" style="220" customWidth="1"/>
    <col min="4615" max="4615" width="13" style="220" customWidth="1"/>
    <col min="4616" max="4616" width="12" style="220" bestFit="1" customWidth="1"/>
    <col min="4617" max="4617" width="13.5703125" style="220" customWidth="1"/>
    <col min="4618" max="4864" width="9.140625" style="220"/>
    <col min="4865" max="4865" width="5.85546875" style="220" customWidth="1"/>
    <col min="4866" max="4866" width="46.28515625" style="220" customWidth="1"/>
    <col min="4867" max="4867" width="6.28515625" style="220" customWidth="1"/>
    <col min="4868" max="4868" width="14.42578125" style="220" customWidth="1"/>
    <col min="4869" max="4869" width="13" style="220" customWidth="1"/>
    <col min="4870" max="4870" width="14.5703125" style="220" customWidth="1"/>
    <col min="4871" max="4871" width="13" style="220" customWidth="1"/>
    <col min="4872" max="4872" width="12" style="220" bestFit="1" customWidth="1"/>
    <col min="4873" max="4873" width="13.5703125" style="220" customWidth="1"/>
    <col min="4874" max="5120" width="9.140625" style="220"/>
    <col min="5121" max="5121" width="5.85546875" style="220" customWidth="1"/>
    <col min="5122" max="5122" width="46.28515625" style="220" customWidth="1"/>
    <col min="5123" max="5123" width="6.28515625" style="220" customWidth="1"/>
    <col min="5124" max="5124" width="14.42578125" style="220" customWidth="1"/>
    <col min="5125" max="5125" width="13" style="220" customWidth="1"/>
    <col min="5126" max="5126" width="14.5703125" style="220" customWidth="1"/>
    <col min="5127" max="5127" width="13" style="220" customWidth="1"/>
    <col min="5128" max="5128" width="12" style="220" bestFit="1" customWidth="1"/>
    <col min="5129" max="5129" width="13.5703125" style="220" customWidth="1"/>
    <col min="5130" max="5376" width="9.140625" style="220"/>
    <col min="5377" max="5377" width="5.85546875" style="220" customWidth="1"/>
    <col min="5378" max="5378" width="46.28515625" style="220" customWidth="1"/>
    <col min="5379" max="5379" width="6.28515625" style="220" customWidth="1"/>
    <col min="5380" max="5380" width="14.42578125" style="220" customWidth="1"/>
    <col min="5381" max="5381" width="13" style="220" customWidth="1"/>
    <col min="5382" max="5382" width="14.5703125" style="220" customWidth="1"/>
    <col min="5383" max="5383" width="13" style="220" customWidth="1"/>
    <col min="5384" max="5384" width="12" style="220" bestFit="1" customWidth="1"/>
    <col min="5385" max="5385" width="13.5703125" style="220" customWidth="1"/>
    <col min="5386" max="5632" width="9.140625" style="220"/>
    <col min="5633" max="5633" width="5.85546875" style="220" customWidth="1"/>
    <col min="5634" max="5634" width="46.28515625" style="220" customWidth="1"/>
    <col min="5635" max="5635" width="6.28515625" style="220" customWidth="1"/>
    <col min="5636" max="5636" width="14.42578125" style="220" customWidth="1"/>
    <col min="5637" max="5637" width="13" style="220" customWidth="1"/>
    <col min="5638" max="5638" width="14.5703125" style="220" customWidth="1"/>
    <col min="5639" max="5639" width="13" style="220" customWidth="1"/>
    <col min="5640" max="5640" width="12" style="220" bestFit="1" customWidth="1"/>
    <col min="5641" max="5641" width="13.5703125" style="220" customWidth="1"/>
    <col min="5642" max="5888" width="9.140625" style="220"/>
    <col min="5889" max="5889" width="5.85546875" style="220" customWidth="1"/>
    <col min="5890" max="5890" width="46.28515625" style="220" customWidth="1"/>
    <col min="5891" max="5891" width="6.28515625" style="220" customWidth="1"/>
    <col min="5892" max="5892" width="14.42578125" style="220" customWidth="1"/>
    <col min="5893" max="5893" width="13" style="220" customWidth="1"/>
    <col min="5894" max="5894" width="14.5703125" style="220" customWidth="1"/>
    <col min="5895" max="5895" width="13" style="220" customWidth="1"/>
    <col min="5896" max="5896" width="12" style="220" bestFit="1" customWidth="1"/>
    <col min="5897" max="5897" width="13.5703125" style="220" customWidth="1"/>
    <col min="5898" max="6144" width="9.140625" style="220"/>
    <col min="6145" max="6145" width="5.85546875" style="220" customWidth="1"/>
    <col min="6146" max="6146" width="46.28515625" style="220" customWidth="1"/>
    <col min="6147" max="6147" width="6.28515625" style="220" customWidth="1"/>
    <col min="6148" max="6148" width="14.42578125" style="220" customWidth="1"/>
    <col min="6149" max="6149" width="13" style="220" customWidth="1"/>
    <col min="6150" max="6150" width="14.5703125" style="220" customWidth="1"/>
    <col min="6151" max="6151" width="13" style="220" customWidth="1"/>
    <col min="6152" max="6152" width="12" style="220" bestFit="1" customWidth="1"/>
    <col min="6153" max="6153" width="13.5703125" style="220" customWidth="1"/>
    <col min="6154" max="6400" width="9.140625" style="220"/>
    <col min="6401" max="6401" width="5.85546875" style="220" customWidth="1"/>
    <col min="6402" max="6402" width="46.28515625" style="220" customWidth="1"/>
    <col min="6403" max="6403" width="6.28515625" style="220" customWidth="1"/>
    <col min="6404" max="6404" width="14.42578125" style="220" customWidth="1"/>
    <col min="6405" max="6405" width="13" style="220" customWidth="1"/>
    <col min="6406" max="6406" width="14.5703125" style="220" customWidth="1"/>
    <col min="6407" max="6407" width="13" style="220" customWidth="1"/>
    <col min="6408" max="6408" width="12" style="220" bestFit="1" customWidth="1"/>
    <col min="6409" max="6409" width="13.5703125" style="220" customWidth="1"/>
    <col min="6410" max="6656" width="9.140625" style="220"/>
    <col min="6657" max="6657" width="5.85546875" style="220" customWidth="1"/>
    <col min="6658" max="6658" width="46.28515625" style="220" customWidth="1"/>
    <col min="6659" max="6659" width="6.28515625" style="220" customWidth="1"/>
    <col min="6660" max="6660" width="14.42578125" style="220" customWidth="1"/>
    <col min="6661" max="6661" width="13" style="220" customWidth="1"/>
    <col min="6662" max="6662" width="14.5703125" style="220" customWidth="1"/>
    <col min="6663" max="6663" width="13" style="220" customWidth="1"/>
    <col min="6664" max="6664" width="12" style="220" bestFit="1" customWidth="1"/>
    <col min="6665" max="6665" width="13.5703125" style="220" customWidth="1"/>
    <col min="6666" max="6912" width="9.140625" style="220"/>
    <col min="6913" max="6913" width="5.85546875" style="220" customWidth="1"/>
    <col min="6914" max="6914" width="46.28515625" style="220" customWidth="1"/>
    <col min="6915" max="6915" width="6.28515625" style="220" customWidth="1"/>
    <col min="6916" max="6916" width="14.42578125" style="220" customWidth="1"/>
    <col min="6917" max="6917" width="13" style="220" customWidth="1"/>
    <col min="6918" max="6918" width="14.5703125" style="220" customWidth="1"/>
    <col min="6919" max="6919" width="13" style="220" customWidth="1"/>
    <col min="6920" max="6920" width="12" style="220" bestFit="1" customWidth="1"/>
    <col min="6921" max="6921" width="13.5703125" style="220" customWidth="1"/>
    <col min="6922" max="7168" width="9.140625" style="220"/>
    <col min="7169" max="7169" width="5.85546875" style="220" customWidth="1"/>
    <col min="7170" max="7170" width="46.28515625" style="220" customWidth="1"/>
    <col min="7171" max="7171" width="6.28515625" style="220" customWidth="1"/>
    <col min="7172" max="7172" width="14.42578125" style="220" customWidth="1"/>
    <col min="7173" max="7173" width="13" style="220" customWidth="1"/>
    <col min="7174" max="7174" width="14.5703125" style="220" customWidth="1"/>
    <col min="7175" max="7175" width="13" style="220" customWidth="1"/>
    <col min="7176" max="7176" width="12" style="220" bestFit="1" customWidth="1"/>
    <col min="7177" max="7177" width="13.5703125" style="220" customWidth="1"/>
    <col min="7178" max="7424" width="9.140625" style="220"/>
    <col min="7425" max="7425" width="5.85546875" style="220" customWidth="1"/>
    <col min="7426" max="7426" width="46.28515625" style="220" customWidth="1"/>
    <col min="7427" max="7427" width="6.28515625" style="220" customWidth="1"/>
    <col min="7428" max="7428" width="14.42578125" style="220" customWidth="1"/>
    <col min="7429" max="7429" width="13" style="220" customWidth="1"/>
    <col min="7430" max="7430" width="14.5703125" style="220" customWidth="1"/>
    <col min="7431" max="7431" width="13" style="220" customWidth="1"/>
    <col min="7432" max="7432" width="12" style="220" bestFit="1" customWidth="1"/>
    <col min="7433" max="7433" width="13.5703125" style="220" customWidth="1"/>
    <col min="7434" max="7680" width="9.140625" style="220"/>
    <col min="7681" max="7681" width="5.85546875" style="220" customWidth="1"/>
    <col min="7682" max="7682" width="46.28515625" style="220" customWidth="1"/>
    <col min="7683" max="7683" width="6.28515625" style="220" customWidth="1"/>
    <col min="7684" max="7684" width="14.42578125" style="220" customWidth="1"/>
    <col min="7685" max="7685" width="13" style="220" customWidth="1"/>
    <col min="7686" max="7686" width="14.5703125" style="220" customWidth="1"/>
    <col min="7687" max="7687" width="13" style="220" customWidth="1"/>
    <col min="7688" max="7688" width="12" style="220" bestFit="1" customWidth="1"/>
    <col min="7689" max="7689" width="13.5703125" style="220" customWidth="1"/>
    <col min="7690" max="7936" width="9.140625" style="220"/>
    <col min="7937" max="7937" width="5.85546875" style="220" customWidth="1"/>
    <col min="7938" max="7938" width="46.28515625" style="220" customWidth="1"/>
    <col min="7939" max="7939" width="6.28515625" style="220" customWidth="1"/>
    <col min="7940" max="7940" width="14.42578125" style="220" customWidth="1"/>
    <col min="7941" max="7941" width="13" style="220" customWidth="1"/>
    <col min="7942" max="7942" width="14.5703125" style="220" customWidth="1"/>
    <col min="7943" max="7943" width="13" style="220" customWidth="1"/>
    <col min="7944" max="7944" width="12" style="220" bestFit="1" customWidth="1"/>
    <col min="7945" max="7945" width="13.5703125" style="220" customWidth="1"/>
    <col min="7946" max="8192" width="9.140625" style="220"/>
    <col min="8193" max="8193" width="5.85546875" style="220" customWidth="1"/>
    <col min="8194" max="8194" width="46.28515625" style="220" customWidth="1"/>
    <col min="8195" max="8195" width="6.28515625" style="220" customWidth="1"/>
    <col min="8196" max="8196" width="14.42578125" style="220" customWidth="1"/>
    <col min="8197" max="8197" width="13" style="220" customWidth="1"/>
    <col min="8198" max="8198" width="14.5703125" style="220" customWidth="1"/>
    <col min="8199" max="8199" width="13" style="220" customWidth="1"/>
    <col min="8200" max="8200" width="12" style="220" bestFit="1" customWidth="1"/>
    <col min="8201" max="8201" width="13.5703125" style="220" customWidth="1"/>
    <col min="8202" max="8448" width="9.140625" style="220"/>
    <col min="8449" max="8449" width="5.85546875" style="220" customWidth="1"/>
    <col min="8450" max="8450" width="46.28515625" style="220" customWidth="1"/>
    <col min="8451" max="8451" width="6.28515625" style="220" customWidth="1"/>
    <col min="8452" max="8452" width="14.42578125" style="220" customWidth="1"/>
    <col min="8453" max="8453" width="13" style="220" customWidth="1"/>
    <col min="8454" max="8454" width="14.5703125" style="220" customWidth="1"/>
    <col min="8455" max="8455" width="13" style="220" customWidth="1"/>
    <col min="8456" max="8456" width="12" style="220" bestFit="1" customWidth="1"/>
    <col min="8457" max="8457" width="13.5703125" style="220" customWidth="1"/>
    <col min="8458" max="8704" width="9.140625" style="220"/>
    <col min="8705" max="8705" width="5.85546875" style="220" customWidth="1"/>
    <col min="8706" max="8706" width="46.28515625" style="220" customWidth="1"/>
    <col min="8707" max="8707" width="6.28515625" style="220" customWidth="1"/>
    <col min="8708" max="8708" width="14.42578125" style="220" customWidth="1"/>
    <col min="8709" max="8709" width="13" style="220" customWidth="1"/>
    <col min="8710" max="8710" width="14.5703125" style="220" customWidth="1"/>
    <col min="8711" max="8711" width="13" style="220" customWidth="1"/>
    <col min="8712" max="8712" width="12" style="220" bestFit="1" customWidth="1"/>
    <col min="8713" max="8713" width="13.5703125" style="220" customWidth="1"/>
    <col min="8714" max="8960" width="9.140625" style="220"/>
    <col min="8961" max="8961" width="5.85546875" style="220" customWidth="1"/>
    <col min="8962" max="8962" width="46.28515625" style="220" customWidth="1"/>
    <col min="8963" max="8963" width="6.28515625" style="220" customWidth="1"/>
    <col min="8964" max="8964" width="14.42578125" style="220" customWidth="1"/>
    <col min="8965" max="8965" width="13" style="220" customWidth="1"/>
    <col min="8966" max="8966" width="14.5703125" style="220" customWidth="1"/>
    <col min="8967" max="8967" width="13" style="220" customWidth="1"/>
    <col min="8968" max="8968" width="12" style="220" bestFit="1" customWidth="1"/>
    <col min="8969" max="8969" width="13.5703125" style="220" customWidth="1"/>
    <col min="8970" max="9216" width="9.140625" style="220"/>
    <col min="9217" max="9217" width="5.85546875" style="220" customWidth="1"/>
    <col min="9218" max="9218" width="46.28515625" style="220" customWidth="1"/>
    <col min="9219" max="9219" width="6.28515625" style="220" customWidth="1"/>
    <col min="9220" max="9220" width="14.42578125" style="220" customWidth="1"/>
    <col min="9221" max="9221" width="13" style="220" customWidth="1"/>
    <col min="9222" max="9222" width="14.5703125" style="220" customWidth="1"/>
    <col min="9223" max="9223" width="13" style="220" customWidth="1"/>
    <col min="9224" max="9224" width="12" style="220" bestFit="1" customWidth="1"/>
    <col min="9225" max="9225" width="13.5703125" style="220" customWidth="1"/>
    <col min="9226" max="9472" width="9.140625" style="220"/>
    <col min="9473" max="9473" width="5.85546875" style="220" customWidth="1"/>
    <col min="9474" max="9474" width="46.28515625" style="220" customWidth="1"/>
    <col min="9475" max="9475" width="6.28515625" style="220" customWidth="1"/>
    <col min="9476" max="9476" width="14.42578125" style="220" customWidth="1"/>
    <col min="9477" max="9477" width="13" style="220" customWidth="1"/>
    <col min="9478" max="9478" width="14.5703125" style="220" customWidth="1"/>
    <col min="9479" max="9479" width="13" style="220" customWidth="1"/>
    <col min="9480" max="9480" width="12" style="220" bestFit="1" customWidth="1"/>
    <col min="9481" max="9481" width="13.5703125" style="220" customWidth="1"/>
    <col min="9482" max="9728" width="9.140625" style="220"/>
    <col min="9729" max="9729" width="5.85546875" style="220" customWidth="1"/>
    <col min="9730" max="9730" width="46.28515625" style="220" customWidth="1"/>
    <col min="9731" max="9731" width="6.28515625" style="220" customWidth="1"/>
    <col min="9732" max="9732" width="14.42578125" style="220" customWidth="1"/>
    <col min="9733" max="9733" width="13" style="220" customWidth="1"/>
    <col min="9734" max="9734" width="14.5703125" style="220" customWidth="1"/>
    <col min="9735" max="9735" width="13" style="220" customWidth="1"/>
    <col min="9736" max="9736" width="12" style="220" bestFit="1" customWidth="1"/>
    <col min="9737" max="9737" width="13.5703125" style="220" customWidth="1"/>
    <col min="9738" max="9984" width="9.140625" style="220"/>
    <col min="9985" max="9985" width="5.85546875" style="220" customWidth="1"/>
    <col min="9986" max="9986" width="46.28515625" style="220" customWidth="1"/>
    <col min="9987" max="9987" width="6.28515625" style="220" customWidth="1"/>
    <col min="9988" max="9988" width="14.42578125" style="220" customWidth="1"/>
    <col min="9989" max="9989" width="13" style="220" customWidth="1"/>
    <col min="9990" max="9990" width="14.5703125" style="220" customWidth="1"/>
    <col min="9991" max="9991" width="13" style="220" customWidth="1"/>
    <col min="9992" max="9992" width="12" style="220" bestFit="1" customWidth="1"/>
    <col min="9993" max="9993" width="13.5703125" style="220" customWidth="1"/>
    <col min="9994" max="10240" width="9.140625" style="220"/>
    <col min="10241" max="10241" width="5.85546875" style="220" customWidth="1"/>
    <col min="10242" max="10242" width="46.28515625" style="220" customWidth="1"/>
    <col min="10243" max="10243" width="6.28515625" style="220" customWidth="1"/>
    <col min="10244" max="10244" width="14.42578125" style="220" customWidth="1"/>
    <col min="10245" max="10245" width="13" style="220" customWidth="1"/>
    <col min="10246" max="10246" width="14.5703125" style="220" customWidth="1"/>
    <col min="10247" max="10247" width="13" style="220" customWidth="1"/>
    <col min="10248" max="10248" width="12" style="220" bestFit="1" customWidth="1"/>
    <col min="10249" max="10249" width="13.5703125" style="220" customWidth="1"/>
    <col min="10250" max="10496" width="9.140625" style="220"/>
    <col min="10497" max="10497" width="5.85546875" style="220" customWidth="1"/>
    <col min="10498" max="10498" width="46.28515625" style="220" customWidth="1"/>
    <col min="10499" max="10499" width="6.28515625" style="220" customWidth="1"/>
    <col min="10500" max="10500" width="14.42578125" style="220" customWidth="1"/>
    <col min="10501" max="10501" width="13" style="220" customWidth="1"/>
    <col min="10502" max="10502" width="14.5703125" style="220" customWidth="1"/>
    <col min="10503" max="10503" width="13" style="220" customWidth="1"/>
    <col min="10504" max="10504" width="12" style="220" bestFit="1" customWidth="1"/>
    <col min="10505" max="10505" width="13.5703125" style="220" customWidth="1"/>
    <col min="10506" max="10752" width="9.140625" style="220"/>
    <col min="10753" max="10753" width="5.85546875" style="220" customWidth="1"/>
    <col min="10754" max="10754" width="46.28515625" style="220" customWidth="1"/>
    <col min="10755" max="10755" width="6.28515625" style="220" customWidth="1"/>
    <col min="10756" max="10756" width="14.42578125" style="220" customWidth="1"/>
    <col min="10757" max="10757" width="13" style="220" customWidth="1"/>
    <col min="10758" max="10758" width="14.5703125" style="220" customWidth="1"/>
    <col min="10759" max="10759" width="13" style="220" customWidth="1"/>
    <col min="10760" max="10760" width="12" style="220" bestFit="1" customWidth="1"/>
    <col min="10761" max="10761" width="13.5703125" style="220" customWidth="1"/>
    <col min="10762" max="11008" width="9.140625" style="220"/>
    <col min="11009" max="11009" width="5.85546875" style="220" customWidth="1"/>
    <col min="11010" max="11010" width="46.28515625" style="220" customWidth="1"/>
    <col min="11011" max="11011" width="6.28515625" style="220" customWidth="1"/>
    <col min="11012" max="11012" width="14.42578125" style="220" customWidth="1"/>
    <col min="11013" max="11013" width="13" style="220" customWidth="1"/>
    <col min="11014" max="11014" width="14.5703125" style="220" customWidth="1"/>
    <col min="11015" max="11015" width="13" style="220" customWidth="1"/>
    <col min="11016" max="11016" width="12" style="220" bestFit="1" customWidth="1"/>
    <col min="11017" max="11017" width="13.5703125" style="220" customWidth="1"/>
    <col min="11018" max="11264" width="9.140625" style="220"/>
    <col min="11265" max="11265" width="5.85546875" style="220" customWidth="1"/>
    <col min="11266" max="11266" width="46.28515625" style="220" customWidth="1"/>
    <col min="11267" max="11267" width="6.28515625" style="220" customWidth="1"/>
    <col min="11268" max="11268" width="14.42578125" style="220" customWidth="1"/>
    <col min="11269" max="11269" width="13" style="220" customWidth="1"/>
    <col min="11270" max="11270" width="14.5703125" style="220" customWidth="1"/>
    <col min="11271" max="11271" width="13" style="220" customWidth="1"/>
    <col min="11272" max="11272" width="12" style="220" bestFit="1" customWidth="1"/>
    <col min="11273" max="11273" width="13.5703125" style="220" customWidth="1"/>
    <col min="11274" max="11520" width="9.140625" style="220"/>
    <col min="11521" max="11521" width="5.85546875" style="220" customWidth="1"/>
    <col min="11522" max="11522" width="46.28515625" style="220" customWidth="1"/>
    <col min="11523" max="11523" width="6.28515625" style="220" customWidth="1"/>
    <col min="11524" max="11524" width="14.42578125" style="220" customWidth="1"/>
    <col min="11525" max="11525" width="13" style="220" customWidth="1"/>
    <col min="11526" max="11526" width="14.5703125" style="220" customWidth="1"/>
    <col min="11527" max="11527" width="13" style="220" customWidth="1"/>
    <col min="11528" max="11528" width="12" style="220" bestFit="1" customWidth="1"/>
    <col min="11529" max="11529" width="13.5703125" style="220" customWidth="1"/>
    <col min="11530" max="11776" width="9.140625" style="220"/>
    <col min="11777" max="11777" width="5.85546875" style="220" customWidth="1"/>
    <col min="11778" max="11778" width="46.28515625" style="220" customWidth="1"/>
    <col min="11779" max="11779" width="6.28515625" style="220" customWidth="1"/>
    <col min="11780" max="11780" width="14.42578125" style="220" customWidth="1"/>
    <col min="11781" max="11781" width="13" style="220" customWidth="1"/>
    <col min="11782" max="11782" width="14.5703125" style="220" customWidth="1"/>
    <col min="11783" max="11783" width="13" style="220" customWidth="1"/>
    <col min="11784" max="11784" width="12" style="220" bestFit="1" customWidth="1"/>
    <col min="11785" max="11785" width="13.5703125" style="220" customWidth="1"/>
    <col min="11786" max="12032" width="9.140625" style="220"/>
    <col min="12033" max="12033" width="5.85546875" style="220" customWidth="1"/>
    <col min="12034" max="12034" width="46.28515625" style="220" customWidth="1"/>
    <col min="12035" max="12035" width="6.28515625" style="220" customWidth="1"/>
    <col min="12036" max="12036" width="14.42578125" style="220" customWidth="1"/>
    <col min="12037" max="12037" width="13" style="220" customWidth="1"/>
    <col min="12038" max="12038" width="14.5703125" style="220" customWidth="1"/>
    <col min="12039" max="12039" width="13" style="220" customWidth="1"/>
    <col min="12040" max="12040" width="12" style="220" bestFit="1" customWidth="1"/>
    <col min="12041" max="12041" width="13.5703125" style="220" customWidth="1"/>
    <col min="12042" max="12288" width="9.140625" style="220"/>
    <col min="12289" max="12289" width="5.85546875" style="220" customWidth="1"/>
    <col min="12290" max="12290" width="46.28515625" style="220" customWidth="1"/>
    <col min="12291" max="12291" width="6.28515625" style="220" customWidth="1"/>
    <col min="12292" max="12292" width="14.42578125" style="220" customWidth="1"/>
    <col min="12293" max="12293" width="13" style="220" customWidth="1"/>
    <col min="12294" max="12294" width="14.5703125" style="220" customWidth="1"/>
    <col min="12295" max="12295" width="13" style="220" customWidth="1"/>
    <col min="12296" max="12296" width="12" style="220" bestFit="1" customWidth="1"/>
    <col min="12297" max="12297" width="13.5703125" style="220" customWidth="1"/>
    <col min="12298" max="12544" width="9.140625" style="220"/>
    <col min="12545" max="12545" width="5.85546875" style="220" customWidth="1"/>
    <col min="12546" max="12546" width="46.28515625" style="220" customWidth="1"/>
    <col min="12547" max="12547" width="6.28515625" style="220" customWidth="1"/>
    <col min="12548" max="12548" width="14.42578125" style="220" customWidth="1"/>
    <col min="12549" max="12549" width="13" style="220" customWidth="1"/>
    <col min="12550" max="12550" width="14.5703125" style="220" customWidth="1"/>
    <col min="12551" max="12551" width="13" style="220" customWidth="1"/>
    <col min="12552" max="12552" width="12" style="220" bestFit="1" customWidth="1"/>
    <col min="12553" max="12553" width="13.5703125" style="220" customWidth="1"/>
    <col min="12554" max="12800" width="9.140625" style="220"/>
    <col min="12801" max="12801" width="5.85546875" style="220" customWidth="1"/>
    <col min="12802" max="12802" width="46.28515625" style="220" customWidth="1"/>
    <col min="12803" max="12803" width="6.28515625" style="220" customWidth="1"/>
    <col min="12804" max="12804" width="14.42578125" style="220" customWidth="1"/>
    <col min="12805" max="12805" width="13" style="220" customWidth="1"/>
    <col min="12806" max="12806" width="14.5703125" style="220" customWidth="1"/>
    <col min="12807" max="12807" width="13" style="220" customWidth="1"/>
    <col min="12808" max="12808" width="12" style="220" bestFit="1" customWidth="1"/>
    <col min="12809" max="12809" width="13.5703125" style="220" customWidth="1"/>
    <col min="12810" max="13056" width="9.140625" style="220"/>
    <col min="13057" max="13057" width="5.85546875" style="220" customWidth="1"/>
    <col min="13058" max="13058" width="46.28515625" style="220" customWidth="1"/>
    <col min="13059" max="13059" width="6.28515625" style="220" customWidth="1"/>
    <col min="13060" max="13060" width="14.42578125" style="220" customWidth="1"/>
    <col min="13061" max="13061" width="13" style="220" customWidth="1"/>
    <col min="13062" max="13062" width="14.5703125" style="220" customWidth="1"/>
    <col min="13063" max="13063" width="13" style="220" customWidth="1"/>
    <col min="13064" max="13064" width="12" style="220" bestFit="1" customWidth="1"/>
    <col min="13065" max="13065" width="13.5703125" style="220" customWidth="1"/>
    <col min="13066" max="13312" width="9.140625" style="220"/>
    <col min="13313" max="13313" width="5.85546875" style="220" customWidth="1"/>
    <col min="13314" max="13314" width="46.28515625" style="220" customWidth="1"/>
    <col min="13315" max="13315" width="6.28515625" style="220" customWidth="1"/>
    <col min="13316" max="13316" width="14.42578125" style="220" customWidth="1"/>
    <col min="13317" max="13317" width="13" style="220" customWidth="1"/>
    <col min="13318" max="13318" width="14.5703125" style="220" customWidth="1"/>
    <col min="13319" max="13319" width="13" style="220" customWidth="1"/>
    <col min="13320" max="13320" width="12" style="220" bestFit="1" customWidth="1"/>
    <col min="13321" max="13321" width="13.5703125" style="220" customWidth="1"/>
    <col min="13322" max="13568" width="9.140625" style="220"/>
    <col min="13569" max="13569" width="5.85546875" style="220" customWidth="1"/>
    <col min="13570" max="13570" width="46.28515625" style="220" customWidth="1"/>
    <col min="13571" max="13571" width="6.28515625" style="220" customWidth="1"/>
    <col min="13572" max="13572" width="14.42578125" style="220" customWidth="1"/>
    <col min="13573" max="13573" width="13" style="220" customWidth="1"/>
    <col min="13574" max="13574" width="14.5703125" style="220" customWidth="1"/>
    <col min="13575" max="13575" width="13" style="220" customWidth="1"/>
    <col min="13576" max="13576" width="12" style="220" bestFit="1" customWidth="1"/>
    <col min="13577" max="13577" width="13.5703125" style="220" customWidth="1"/>
    <col min="13578" max="13824" width="9.140625" style="220"/>
    <col min="13825" max="13825" width="5.85546875" style="220" customWidth="1"/>
    <col min="13826" max="13826" width="46.28515625" style="220" customWidth="1"/>
    <col min="13827" max="13827" width="6.28515625" style="220" customWidth="1"/>
    <col min="13828" max="13828" width="14.42578125" style="220" customWidth="1"/>
    <col min="13829" max="13829" width="13" style="220" customWidth="1"/>
    <col min="13830" max="13830" width="14.5703125" style="220" customWidth="1"/>
    <col min="13831" max="13831" width="13" style="220" customWidth="1"/>
    <col min="13832" max="13832" width="12" style="220" bestFit="1" customWidth="1"/>
    <col min="13833" max="13833" width="13.5703125" style="220" customWidth="1"/>
    <col min="13834" max="14080" width="9.140625" style="220"/>
    <col min="14081" max="14081" width="5.85546875" style="220" customWidth="1"/>
    <col min="14082" max="14082" width="46.28515625" style="220" customWidth="1"/>
    <col min="14083" max="14083" width="6.28515625" style="220" customWidth="1"/>
    <col min="14084" max="14084" width="14.42578125" style="220" customWidth="1"/>
    <col min="14085" max="14085" width="13" style="220" customWidth="1"/>
    <col min="14086" max="14086" width="14.5703125" style="220" customWidth="1"/>
    <col min="14087" max="14087" width="13" style="220" customWidth="1"/>
    <col min="14088" max="14088" width="12" style="220" bestFit="1" customWidth="1"/>
    <col min="14089" max="14089" width="13.5703125" style="220" customWidth="1"/>
    <col min="14090" max="14336" width="9.140625" style="220"/>
    <col min="14337" max="14337" width="5.85546875" style="220" customWidth="1"/>
    <col min="14338" max="14338" width="46.28515625" style="220" customWidth="1"/>
    <col min="14339" max="14339" width="6.28515625" style="220" customWidth="1"/>
    <col min="14340" max="14340" width="14.42578125" style="220" customWidth="1"/>
    <col min="14341" max="14341" width="13" style="220" customWidth="1"/>
    <col min="14342" max="14342" width="14.5703125" style="220" customWidth="1"/>
    <col min="14343" max="14343" width="13" style="220" customWidth="1"/>
    <col min="14344" max="14344" width="12" style="220" bestFit="1" customWidth="1"/>
    <col min="14345" max="14345" width="13.5703125" style="220" customWidth="1"/>
    <col min="14346" max="14592" width="9.140625" style="220"/>
    <col min="14593" max="14593" width="5.85546875" style="220" customWidth="1"/>
    <col min="14594" max="14594" width="46.28515625" style="220" customWidth="1"/>
    <col min="14595" max="14595" width="6.28515625" style="220" customWidth="1"/>
    <col min="14596" max="14596" width="14.42578125" style="220" customWidth="1"/>
    <col min="14597" max="14597" width="13" style="220" customWidth="1"/>
    <col min="14598" max="14598" width="14.5703125" style="220" customWidth="1"/>
    <col min="14599" max="14599" width="13" style="220" customWidth="1"/>
    <col min="14600" max="14600" width="12" style="220" bestFit="1" customWidth="1"/>
    <col min="14601" max="14601" width="13.5703125" style="220" customWidth="1"/>
    <col min="14602" max="14848" width="9.140625" style="220"/>
    <col min="14849" max="14849" width="5.85546875" style="220" customWidth="1"/>
    <col min="14850" max="14850" width="46.28515625" style="220" customWidth="1"/>
    <col min="14851" max="14851" width="6.28515625" style="220" customWidth="1"/>
    <col min="14852" max="14852" width="14.42578125" style="220" customWidth="1"/>
    <col min="14853" max="14853" width="13" style="220" customWidth="1"/>
    <col min="14854" max="14854" width="14.5703125" style="220" customWidth="1"/>
    <col min="14855" max="14855" width="13" style="220" customWidth="1"/>
    <col min="14856" max="14856" width="12" style="220" bestFit="1" customWidth="1"/>
    <col min="14857" max="14857" width="13.5703125" style="220" customWidth="1"/>
    <col min="14858" max="15104" width="9.140625" style="220"/>
    <col min="15105" max="15105" width="5.85546875" style="220" customWidth="1"/>
    <col min="15106" max="15106" width="46.28515625" style="220" customWidth="1"/>
    <col min="15107" max="15107" width="6.28515625" style="220" customWidth="1"/>
    <col min="15108" max="15108" width="14.42578125" style="220" customWidth="1"/>
    <col min="15109" max="15109" width="13" style="220" customWidth="1"/>
    <col min="15110" max="15110" width="14.5703125" style="220" customWidth="1"/>
    <col min="15111" max="15111" width="13" style="220" customWidth="1"/>
    <col min="15112" max="15112" width="12" style="220" bestFit="1" customWidth="1"/>
    <col min="15113" max="15113" width="13.5703125" style="220" customWidth="1"/>
    <col min="15114" max="15360" width="9.140625" style="220"/>
    <col min="15361" max="15361" width="5.85546875" style="220" customWidth="1"/>
    <col min="15362" max="15362" width="46.28515625" style="220" customWidth="1"/>
    <col min="15363" max="15363" width="6.28515625" style="220" customWidth="1"/>
    <col min="15364" max="15364" width="14.42578125" style="220" customWidth="1"/>
    <col min="15365" max="15365" width="13" style="220" customWidth="1"/>
    <col min="15366" max="15366" width="14.5703125" style="220" customWidth="1"/>
    <col min="15367" max="15367" width="13" style="220" customWidth="1"/>
    <col min="15368" max="15368" width="12" style="220" bestFit="1" customWidth="1"/>
    <col min="15369" max="15369" width="13.5703125" style="220" customWidth="1"/>
    <col min="15370" max="15616" width="9.140625" style="220"/>
    <col min="15617" max="15617" width="5.85546875" style="220" customWidth="1"/>
    <col min="15618" max="15618" width="46.28515625" style="220" customWidth="1"/>
    <col min="15619" max="15619" width="6.28515625" style="220" customWidth="1"/>
    <col min="15620" max="15620" width="14.42578125" style="220" customWidth="1"/>
    <col min="15621" max="15621" width="13" style="220" customWidth="1"/>
    <col min="15622" max="15622" width="14.5703125" style="220" customWidth="1"/>
    <col min="15623" max="15623" width="13" style="220" customWidth="1"/>
    <col min="15624" max="15624" width="12" style="220" bestFit="1" customWidth="1"/>
    <col min="15625" max="15625" width="13.5703125" style="220" customWidth="1"/>
    <col min="15626" max="15872" width="9.140625" style="220"/>
    <col min="15873" max="15873" width="5.85546875" style="220" customWidth="1"/>
    <col min="15874" max="15874" width="46.28515625" style="220" customWidth="1"/>
    <col min="15875" max="15875" width="6.28515625" style="220" customWidth="1"/>
    <col min="15876" max="15876" width="14.42578125" style="220" customWidth="1"/>
    <col min="15877" max="15877" width="13" style="220" customWidth="1"/>
    <col min="15878" max="15878" width="14.5703125" style="220" customWidth="1"/>
    <col min="15879" max="15879" width="13" style="220" customWidth="1"/>
    <col min="15880" max="15880" width="12" style="220" bestFit="1" customWidth="1"/>
    <col min="15881" max="15881" width="13.5703125" style="220" customWidth="1"/>
    <col min="15882" max="16128" width="9.140625" style="220"/>
    <col min="16129" max="16129" width="5.85546875" style="220" customWidth="1"/>
    <col min="16130" max="16130" width="46.28515625" style="220" customWidth="1"/>
    <col min="16131" max="16131" width="6.28515625" style="220" customWidth="1"/>
    <col min="16132" max="16132" width="14.42578125" style="220" customWidth="1"/>
    <col min="16133" max="16133" width="13" style="220" customWidth="1"/>
    <col min="16134" max="16134" width="14.5703125" style="220" customWidth="1"/>
    <col min="16135" max="16135" width="13" style="220" customWidth="1"/>
    <col min="16136" max="16136" width="12" style="220" bestFit="1" customWidth="1"/>
    <col min="16137" max="16137" width="13.5703125" style="220" customWidth="1"/>
    <col min="16138" max="16384" width="9.140625" style="220"/>
  </cols>
  <sheetData>
    <row r="1" spans="1:9" s="6" customFormat="1" ht="18" customHeight="1">
      <c r="A1" s="627" t="s">
        <v>389</v>
      </c>
      <c r="B1" s="627"/>
      <c r="C1" s="627"/>
      <c r="D1" s="627"/>
      <c r="E1" s="627"/>
      <c r="F1" s="627"/>
    </row>
    <row r="2" spans="1:9" s="1" customFormat="1" ht="31.5" customHeight="1">
      <c r="A2" s="628" t="s">
        <v>390</v>
      </c>
      <c r="B2" s="628"/>
      <c r="C2" s="628"/>
      <c r="D2" s="628"/>
      <c r="E2" s="628"/>
      <c r="F2" s="628"/>
    </row>
    <row r="3" spans="1:9" s="1" customFormat="1" ht="11.25" customHeight="1">
      <c r="A3" s="2" t="s">
        <v>391</v>
      </c>
      <c r="B3" s="2"/>
      <c r="C3" s="2"/>
    </row>
    <row r="4" spans="1:9" s="1" customFormat="1" ht="14.25" thickBot="1">
      <c r="C4" s="162"/>
      <c r="E4" s="163" t="s">
        <v>176</v>
      </c>
      <c r="F4" s="164"/>
    </row>
    <row r="5" spans="1:9" s="1" customFormat="1" ht="30" customHeight="1" thickBot="1">
      <c r="A5" s="615" t="s">
        <v>177</v>
      </c>
      <c r="B5" s="165" t="s">
        <v>392</v>
      </c>
      <c r="C5" s="166"/>
      <c r="D5" s="629" t="s">
        <v>6</v>
      </c>
      <c r="E5" s="631" t="s">
        <v>7</v>
      </c>
      <c r="F5" s="632"/>
    </row>
    <row r="6" spans="1:9" s="1" customFormat="1" ht="33" customHeight="1" thickBot="1">
      <c r="A6" s="616"/>
      <c r="B6" s="167" t="s">
        <v>393</v>
      </c>
      <c r="C6" s="168" t="s">
        <v>394</v>
      </c>
      <c r="D6" s="630"/>
      <c r="E6" s="169" t="s">
        <v>8</v>
      </c>
      <c r="F6" s="169" t="s">
        <v>9</v>
      </c>
    </row>
    <row r="7" spans="1:9" s="1" customFormat="1" ht="14.25" thickBot="1">
      <c r="A7" s="170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</row>
    <row r="8" spans="1:9" s="1" customFormat="1" ht="31.5" customHeight="1" thickBot="1">
      <c r="A8" s="171">
        <v>4000</v>
      </c>
      <c r="B8" s="172" t="s">
        <v>395</v>
      </c>
      <c r="C8" s="173"/>
      <c r="D8" s="174">
        <f>E8+F8-[1]ekamut!F124</f>
        <v>3777879.4123999998</v>
      </c>
      <c r="E8" s="175">
        <f>E10</f>
        <v>941845.53740000003</v>
      </c>
      <c r="F8" s="176">
        <f>F10+F171+F206</f>
        <v>2989033.8749999995</v>
      </c>
      <c r="G8" s="177"/>
      <c r="H8" s="178"/>
      <c r="I8" s="178"/>
    </row>
    <row r="9" spans="1:9" s="1" customFormat="1" ht="14.25" thickBot="1">
      <c r="A9" s="171"/>
      <c r="B9" s="179" t="s">
        <v>396</v>
      </c>
      <c r="C9" s="173"/>
      <c r="D9" s="174"/>
      <c r="E9" s="175"/>
      <c r="F9" s="180"/>
    </row>
    <row r="10" spans="1:9" s="1" customFormat="1" ht="47.25" customHeight="1" thickBot="1">
      <c r="A10" s="181">
        <v>4050</v>
      </c>
      <c r="B10" s="182" t="s">
        <v>397</v>
      </c>
      <c r="C10" s="183" t="s">
        <v>398</v>
      </c>
      <c r="D10" s="184">
        <f>E10+F10-[1]ekamut!F124</f>
        <v>788845.53740000003</v>
      </c>
      <c r="E10" s="185">
        <f>E12+E25+E68+E83+E93+E127+E142</f>
        <v>941845.53740000003</v>
      </c>
      <c r="F10" s="186"/>
      <c r="G10" s="177"/>
      <c r="H10" s="177"/>
      <c r="I10" s="178"/>
    </row>
    <row r="11" spans="1:9" s="1" customFormat="1" ht="14.25" thickBot="1">
      <c r="A11" s="187"/>
      <c r="B11" s="188" t="s">
        <v>396</v>
      </c>
      <c r="C11" s="189"/>
      <c r="D11" s="190"/>
      <c r="E11" s="190"/>
      <c r="F11" s="186"/>
    </row>
    <row r="12" spans="1:9" s="1" customFormat="1" ht="30.75" customHeight="1" thickBot="1">
      <c r="A12" s="191">
        <v>4100</v>
      </c>
      <c r="B12" s="192" t="s">
        <v>399</v>
      </c>
      <c r="C12" s="193" t="s">
        <v>398</v>
      </c>
      <c r="D12" s="194">
        <f>E12</f>
        <v>177853.6</v>
      </c>
      <c r="E12" s="194">
        <f>E14+E19+E22</f>
        <v>177853.6</v>
      </c>
      <c r="F12" s="195" t="s">
        <v>191</v>
      </c>
    </row>
    <row r="13" spans="1:9" s="1" customFormat="1" ht="13.5">
      <c r="A13" s="104"/>
      <c r="B13" s="196" t="s">
        <v>396</v>
      </c>
      <c r="C13" s="197"/>
      <c r="D13" s="198"/>
      <c r="E13" s="198"/>
      <c r="F13" s="199"/>
    </row>
    <row r="14" spans="1:9" s="1" customFormat="1" ht="27">
      <c r="A14" s="127">
        <v>4110</v>
      </c>
      <c r="B14" s="200" t="s">
        <v>400</v>
      </c>
      <c r="C14" s="201" t="s">
        <v>398</v>
      </c>
      <c r="D14" s="124">
        <f>E14</f>
        <v>177853.6</v>
      </c>
      <c r="E14" s="124">
        <f>E16+E17+E18</f>
        <v>177853.6</v>
      </c>
      <c r="F14" s="202" t="s">
        <v>191</v>
      </c>
    </row>
    <row r="15" spans="1:9" s="1" customFormat="1" ht="14.25">
      <c r="A15" s="127"/>
      <c r="B15" s="203" t="s">
        <v>197</v>
      </c>
      <c r="C15" s="201"/>
      <c r="D15" s="124"/>
      <c r="E15" s="124"/>
      <c r="F15" s="202"/>
    </row>
    <row r="16" spans="1:9" s="1" customFormat="1" ht="13.5" customHeight="1">
      <c r="A16" s="127">
        <v>4111</v>
      </c>
      <c r="B16" s="204" t="s">
        <v>401</v>
      </c>
      <c r="C16" s="205" t="s">
        <v>402</v>
      </c>
      <c r="D16" s="124">
        <f>E16</f>
        <v>161853.6</v>
      </c>
      <c r="E16" s="124">
        <f>[1]aparat!F34+'[1]zags '!F34+'[1]վեկտոր պլյուս'!F34+[1]turq!F34+[1]gjuxatntes!F35+'[1]chanap transp'!F34+'[1]transp nax'!F34+'[1]ajl nax'!F34+'[1]tntes harab'!F36+[1]axb!F34+'[1]srgaka mig'!F34+'[1]bnak shin'!F34+[1]lusav!F34+'[1]hangst sport'!F34+'[1]mshak palat'!F34+'[1]mshak kazm'!F34+[1]herutahax!F34+[1]texekat!F34+'[1]yndameny mankap.'!F34+[1]gisherotik!F34+'[1]soc ogn'!F34+'[1]nvir. b`h'!F34+'[1]pah fond '!F34+'[1]yndam arvest erash'!F34</f>
        <v>161853.6</v>
      </c>
      <c r="F16" s="202" t="s">
        <v>191</v>
      </c>
    </row>
    <row r="17" spans="1:6" s="1" customFormat="1" ht="30" customHeight="1" thickBot="1">
      <c r="A17" s="127">
        <v>4112</v>
      </c>
      <c r="B17" s="204" t="s">
        <v>403</v>
      </c>
      <c r="C17" s="205" t="s">
        <v>404</v>
      </c>
      <c r="D17" s="124">
        <f>E17</f>
        <v>16000</v>
      </c>
      <c r="E17" s="124">
        <f>[1]aparat!F35+'[1]zags '!F35+'[1]վեկտոր պլյուս'!F35+[1]turq!F35+[1]gjuxatntes!F36+'[1]chanap transp'!F35+'[1]transp nax'!F35+'[1]ajl nax'!F35+'[1]tntes harab'!F37+[1]axb!F35+'[1]srgaka mig'!F35+'[1]bnak shin'!F35+[1]lusav!F35+'[1]hangst sport'!F35+'[1]kent grad'!F35+'[1]mshak palat'!F35+'[1]mshak kazm'!F35+[1]herutahax!F35+[1]texekat!F35+'[1]yndameny mankap.'!F35+[1]gisherotik!F35+[1]marzadp!F35+'[1]soc ogn'!F35+'[1]nvir. b`h'!F35+'[1]pah fond '!F35+'[1]yndam arvest erash'!F35</f>
        <v>16000</v>
      </c>
      <c r="F17" s="202" t="s">
        <v>191</v>
      </c>
    </row>
    <row r="18" spans="1:6" s="1" customFormat="1" ht="45.75" hidden="1" customHeight="1">
      <c r="A18" s="127">
        <v>4114</v>
      </c>
      <c r="B18" s="204" t="s">
        <v>405</v>
      </c>
      <c r="C18" s="205" t="s">
        <v>406</v>
      </c>
      <c r="D18" s="113">
        <f>E18</f>
        <v>0</v>
      </c>
      <c r="E18" s="113">
        <f>[1]aparat!F38+'[1]zags '!F38+'[1]վեկտոր պլյուս'!F38+[1]turq!F38+[1]gjuxatntes!F39+'[1]chanap transp'!F38+'[1]transp nax'!F38+'[1]ajl nax'!F38+'[1]tntes harab'!F40+[1]axb!F38+'[1]srgaka mig'!F38+'[1]bnak shin'!F38+[1]lusav!F38+'[1]hangst sport'!F38+'[1]kent grad'!F38+'[1]mshak palat'!F38+'[1]mshak kazm'!F38+[1]herutahax!F38+[1]texekat!F38+'[1]yndameny mankap.'!F38+[1]gisherotik!F38+[1]marzadp!F38+'[1]soc ogn'!F38+'[1]nvir. b`h'!F38+'[1]pah fond '!F38+'[1]yndam arvest erash'!F38</f>
        <v>0</v>
      </c>
      <c r="F18" s="202" t="s">
        <v>191</v>
      </c>
    </row>
    <row r="19" spans="1:6" s="1" customFormat="1" ht="45.75" hidden="1" customHeight="1">
      <c r="A19" s="127">
        <v>4120</v>
      </c>
      <c r="B19" s="206" t="s">
        <v>407</v>
      </c>
      <c r="C19" s="201" t="s">
        <v>398</v>
      </c>
      <c r="D19" s="207"/>
      <c r="E19" s="113">
        <f>E21</f>
        <v>0</v>
      </c>
      <c r="F19" s="202" t="s">
        <v>191</v>
      </c>
    </row>
    <row r="20" spans="1:6" s="1" customFormat="1" ht="45.75" hidden="1" customHeight="1">
      <c r="A20" s="127"/>
      <c r="B20" s="203" t="s">
        <v>197</v>
      </c>
      <c r="C20" s="201"/>
      <c r="D20" s="113"/>
      <c r="E20" s="113"/>
      <c r="F20" s="202"/>
    </row>
    <row r="21" spans="1:6" s="1" customFormat="1" ht="45.75" hidden="1" customHeight="1">
      <c r="A21" s="127">
        <v>4121</v>
      </c>
      <c r="B21" s="204" t="s">
        <v>408</v>
      </c>
      <c r="C21" s="205" t="s">
        <v>409</v>
      </c>
      <c r="D21" s="113">
        <f>E21</f>
        <v>0</v>
      </c>
      <c r="E21" s="113">
        <f>[1]aparat!F39+'[1]zags '!F39+'[1]վեկտոր պլյուս'!F39+[1]turq!F39+[1]gjuxatntes!F40+'[1]chanap transp'!F39+'[1]transp nax'!F39+'[1]ajl nax'!F39+'[1]tntes harab'!F41+[1]axb!F39+'[1]srgaka mig'!F39+'[1]bnak shin'!F39+[1]lusav!F39+'[1]hangst sport'!F39+'[1]kent grad'!F39+'[1]mshak palat'!F39+'[1]mshak kazm'!F39+[1]herutahax!F39+[1]texekat!F39+'[1]yndameny mankap.'!F39+[1]gisherotik!F39+[1]marzadp!F39+'[1]soc ogn'!F39+'[1]nvir. b`h'!F39+'[1]pah fond '!F39+'[1]yndam arvest erash'!F39</f>
        <v>0</v>
      </c>
      <c r="F21" s="202" t="s">
        <v>191</v>
      </c>
    </row>
    <row r="22" spans="1:6" s="1" customFormat="1" ht="45.75" hidden="1" customHeight="1">
      <c r="A22" s="127">
        <v>4130</v>
      </c>
      <c r="B22" s="206" t="s">
        <v>410</v>
      </c>
      <c r="C22" s="201" t="s">
        <v>398</v>
      </c>
      <c r="D22" s="113"/>
      <c r="E22" s="113">
        <f>E24</f>
        <v>0</v>
      </c>
      <c r="F22" s="202" t="s">
        <v>191</v>
      </c>
    </row>
    <row r="23" spans="1:6" s="1" customFormat="1" ht="45.75" hidden="1" customHeight="1">
      <c r="A23" s="127"/>
      <c r="B23" s="203" t="s">
        <v>197</v>
      </c>
      <c r="C23" s="201"/>
      <c r="D23" s="113"/>
      <c r="E23" s="113"/>
      <c r="F23" s="202"/>
    </row>
    <row r="24" spans="1:6" s="1" customFormat="1" ht="45.75" hidden="1" customHeight="1" thickBot="1">
      <c r="A24" s="140">
        <v>4131</v>
      </c>
      <c r="B24" s="208" t="s">
        <v>411</v>
      </c>
      <c r="C24" s="209" t="s">
        <v>412</v>
      </c>
      <c r="D24" s="210">
        <f>E24</f>
        <v>0</v>
      </c>
      <c r="E24" s="113">
        <f>[1]aparat!F40+'[1]zags '!F40+'[1]վեկտոր պլյուս'!F40+[1]turq!F40+[1]gjuxatntes!F41+'[1]chanap transp'!F40+'[1]transp nax'!F40+'[1]ajl nax'!F40+'[1]tntes harab'!F42+[1]axb!F40+'[1]srgaka mig'!F40+'[1]bnak shin'!F40+[1]lusav!F40+'[1]hangst sport'!F40+'[1]kent grad'!F40+'[1]mshak palat'!F40+'[1]mshak kazm'!F40+[1]herutahax!F40+[1]texekat!F40+'[1]yndameny mankap.'!F40+[1]gisherotik!F40+[1]marzadp!F40+'[1]soc ogn'!F40+'[1]nvir. b`h'!F40+'[1]pah fond '!F40+'[1]yndam arvest erash'!F40</f>
        <v>0</v>
      </c>
      <c r="F24" s="211" t="s">
        <v>191</v>
      </c>
    </row>
    <row r="25" spans="1:6" s="1" customFormat="1" ht="45.75" customHeight="1" thickBot="1">
      <c r="A25" s="191">
        <v>4200</v>
      </c>
      <c r="B25" s="212" t="s">
        <v>413</v>
      </c>
      <c r="C25" s="193" t="s">
        <v>398</v>
      </c>
      <c r="D25" s="213">
        <f>E25</f>
        <v>80089.497399999993</v>
      </c>
      <c r="E25" s="213">
        <f>E27+E36+E41+E51+E54+E58</f>
        <v>80089.497399999993</v>
      </c>
      <c r="F25" s="195" t="s">
        <v>191</v>
      </c>
    </row>
    <row r="26" spans="1:6" s="1" customFormat="1" ht="13.5">
      <c r="A26" s="104"/>
      <c r="B26" s="196" t="s">
        <v>396</v>
      </c>
      <c r="C26" s="197"/>
      <c r="D26" s="214"/>
      <c r="E26" s="214"/>
      <c r="F26" s="215"/>
    </row>
    <row r="27" spans="1:6" s="1" customFormat="1" ht="39">
      <c r="A27" s="127">
        <v>4210</v>
      </c>
      <c r="B27" s="206" t="s">
        <v>414</v>
      </c>
      <c r="C27" s="201" t="s">
        <v>398</v>
      </c>
      <c r="D27" s="113">
        <f>E27</f>
        <v>24114.899999999998</v>
      </c>
      <c r="E27" s="113">
        <f>E29+E30+E31+E32+E33+E34+E35</f>
        <v>24114.899999999998</v>
      </c>
      <c r="F27" s="216" t="s">
        <v>191</v>
      </c>
    </row>
    <row r="28" spans="1:6" s="1" customFormat="1" ht="14.25">
      <c r="A28" s="127"/>
      <c r="B28" s="203" t="s">
        <v>197</v>
      </c>
      <c r="C28" s="201"/>
      <c r="D28" s="217"/>
      <c r="E28" s="217"/>
      <c r="F28" s="216"/>
    </row>
    <row r="29" spans="1:6" s="1" customFormat="1" ht="27">
      <c r="A29" s="127">
        <v>4211</v>
      </c>
      <c r="B29" s="204" t="s">
        <v>415</v>
      </c>
      <c r="C29" s="205" t="s">
        <v>416</v>
      </c>
      <c r="D29" s="124">
        <f>E29</f>
        <v>0</v>
      </c>
      <c r="E29" s="124">
        <f>[1]aparat!F43+'[1]zags '!F43+'[1]վեկտոր պլյուս'!F43+[1]turq!F43+[1]gjuxatntes!F44+'[1]chanap transp'!F43+'[1]transp nax'!F43+'[1]ajl nax'!F43+'[1]tntes harab'!F45+[1]axb!F43+'[1]srgaka mig'!F43+'[1]bnak shin'!F43+[1]lusav!F43+'[1]hangst sport'!F43+'[1]kent grad'!F43+'[1]mshak palat'!F43+'[1]mshak kazm'!F43+[1]herutahax!F43+[1]texekat!F43+'[1]yndameny mankap.'!F43+[1]gisherotik!F43+[1]marzadp!F43+'[1]soc ogn'!F43+'[1]nvir. b`h'!F43+'[1]pah fond '!F43+'[1]yndam arvest erash'!F43</f>
        <v>0</v>
      </c>
      <c r="F29" s="216" t="s">
        <v>191</v>
      </c>
    </row>
    <row r="30" spans="1:6" s="1" customFormat="1" ht="14.25">
      <c r="A30" s="127">
        <v>4212</v>
      </c>
      <c r="B30" s="206" t="s">
        <v>417</v>
      </c>
      <c r="C30" s="205" t="s">
        <v>418</v>
      </c>
      <c r="D30" s="113">
        <f t="shared" ref="D30:D35" si="0">E30</f>
        <v>18548</v>
      </c>
      <c r="E30" s="113">
        <f>[1]aparat!F44+'[1]zags '!F44+'[1]վեկտոր պլյուս'!F44+[1]turq!F44+[1]gjuxatntes!F45+'[1]chanap transp'!F44+'[1]transp nax'!F44+'[1]ajl nax'!F44+'[1]tntes harab'!F46+[1]axb!F44+'[1]srgaka mig'!F44+'[1]bnak shin'!F44+[1]lusav!F44+'[1]hangst sport'!F44+'[1]mshak palat'!F44+'[1]mshak kazm'!F44+[1]herutahax!F44+[1]texekat!F44+'[1]yndameny mankap.'!F44+[1]gisherotik!F44+'[1]soc ogn'!F44+'[1]nvir. b`h'!F44+'[1]pah fond '!F44+'[1]yndam arvest erash'!F44</f>
        <v>18548</v>
      </c>
      <c r="F30" s="216" t="s">
        <v>191</v>
      </c>
    </row>
    <row r="31" spans="1:6" s="1" customFormat="1" ht="14.25">
      <c r="A31" s="127">
        <v>4213</v>
      </c>
      <c r="B31" s="204" t="s">
        <v>419</v>
      </c>
      <c r="C31" s="205" t="s">
        <v>420</v>
      </c>
      <c r="D31" s="124">
        <f t="shared" si="0"/>
        <v>1607.3</v>
      </c>
      <c r="E31" s="124">
        <f>[1]aparat!F45+'[1]zags '!F45+'[1]վեկտոր պլյուս'!F45+[1]turq!F45+[1]gjuxatntes!F46+'[1]chanap transp'!F45+'[1]transp nax'!F45+'[1]ajl nax'!F45+'[1]tntes harab'!F47+[1]axb!F45+'[1]srgaka mig'!F45+'[1]bnak shin'!F45+[1]lusav!F45+'[1]hangst sport'!F45+'[1]mshak palat'!F45+'[1]mshak kazm'!F45+[1]herutahax!F45+[1]texekat!F45+'[1]yndameny mankap.'!F45+[1]gisherotik!F45+'[1]soc ogn'!F45+'[1]nvir. b`h'!F45+'[1]pah fond '!F45+'[1]yndam arvest erash'!F45</f>
        <v>1607.3</v>
      </c>
      <c r="F31" s="216" t="s">
        <v>191</v>
      </c>
    </row>
    <row r="32" spans="1:6" s="1" customFormat="1" ht="14.25">
      <c r="A32" s="127">
        <v>4214</v>
      </c>
      <c r="B32" s="204" t="s">
        <v>421</v>
      </c>
      <c r="C32" s="205" t="s">
        <v>422</v>
      </c>
      <c r="D32" s="113">
        <f t="shared" si="0"/>
        <v>3459.6</v>
      </c>
      <c r="E32" s="113">
        <f>[1]aparat!F46+'[1]zags '!F46+'[1]վեկտոր պլյուս'!F46+[1]turq!F46+[1]gjuxatntes!F47+'[1]chanap transp'!F46+'[1]transp nax'!F46+'[1]ajl nax'!F46+'[1]tntes harab'!F48+[1]axb!F46+'[1]srgaka mig'!F46+'[1]bnak shin'!F46+[1]lusav!F46+'[1]hangst sport'!F46+'[1]mshak palat'!F46+'[1]mshak kazm'!F46+[1]herutahax!F46+[1]texekat!F46+'[1]yndameny mankap.'!F46+[1]gisherotik!F46+'[1]soc ogn'!F46+'[1]nvir. b`h'!F46+'[1]pah fond '!F46+'[1]yndam arvest erash'!F46</f>
        <v>3459.6</v>
      </c>
      <c r="F32" s="216" t="s">
        <v>191</v>
      </c>
    </row>
    <row r="33" spans="1:6" s="1" customFormat="1" ht="13.5" customHeight="1">
      <c r="A33" s="127">
        <v>4215</v>
      </c>
      <c r="B33" s="204" t="s">
        <v>423</v>
      </c>
      <c r="C33" s="205" t="s">
        <v>424</v>
      </c>
      <c r="D33" s="124">
        <f t="shared" si="0"/>
        <v>500</v>
      </c>
      <c r="E33" s="124">
        <f>[1]aparat!F47+'[1]zags '!F47+'[1]վեկտոր պլյուս'!F47+[1]turq!F47+[1]gjuxatntes!F48+'[1]chanap transp'!F47+'[1]transp nax'!F47+'[1]ajl nax'!F47+'[1]tntes harab'!F49+[1]axb!F47+'[1]srgaka mig'!F47+'[1]bnak shin'!F47+[1]lusav!F47+'[1]hangst sport'!F47+'[1]mshak palat'!F47+'[1]mshak kazm'!F47+[1]herutahax!F47+[1]texekat!F47+'[1]yndameny mankap.'!F47+[1]gisherotik!F47+'[1]soc ogn'!F47+'[1]nvir. b`h'!F47+'[1]pah fond '!F47+'[1]yndam arvest erash'!F47</f>
        <v>500</v>
      </c>
      <c r="F33" s="216" t="s">
        <v>191</v>
      </c>
    </row>
    <row r="34" spans="1:6" s="1" customFormat="1" ht="17.25" customHeight="1">
      <c r="A34" s="127">
        <v>4216</v>
      </c>
      <c r="B34" s="204" t="s">
        <v>425</v>
      </c>
      <c r="C34" s="205" t="s">
        <v>426</v>
      </c>
      <c r="D34" s="124">
        <f t="shared" si="0"/>
        <v>0</v>
      </c>
      <c r="E34" s="124">
        <f>[1]aparat!F48+'[1]zags '!F48+'[1]վեկտոր պլյուս'!F48+[1]turq!F48+[1]gjuxatntes!F49+'[1]chanap transp'!F48+'[1]transp nax'!F48+'[1]ajl nax'!F48+'[1]tntes harab'!F50+[1]axb!F48+'[1]srgaka mig'!F48+'[1]bnak shin'!F48+[1]lusav!F48+'[1]hangst sport'!F48+'[1]kent grad'!F48+'[1]mshak palat'!F48+'[1]mshak kazm'!F48+[1]herutahax!F48+[1]texekat!F48+'[1]yndameny mankap.'!F48+[1]gisherotik!F48+[1]marzadp!F48+'[1]soc ogn'!F48+'[1]nvir. b`h'!F48+'[1]pah fond '!F48+'[1]yndam arvest erash'!F48</f>
        <v>0</v>
      </c>
      <c r="F34" s="216" t="s">
        <v>191</v>
      </c>
    </row>
    <row r="35" spans="1:6" s="1" customFormat="1" ht="14.25">
      <c r="A35" s="127">
        <v>4217</v>
      </c>
      <c r="B35" s="204" t="s">
        <v>427</v>
      </c>
      <c r="C35" s="205" t="s">
        <v>428</v>
      </c>
      <c r="D35" s="124">
        <f t="shared" si="0"/>
        <v>0</v>
      </c>
      <c r="E35" s="124">
        <f>[1]aparat!F49+'[1]zags '!F49+'[1]վեկտոր պլյուս'!F49+[1]turq!F49+[1]gjuxatntes!F50+'[1]chanap transp'!F49+'[1]transp nax'!F49+'[1]ajl nax'!F49+'[1]tntes harab'!F51+[1]axb!F49+'[1]srgaka mig'!F49+'[1]bnak shin'!F49+[1]lusav!F49+'[1]hangst sport'!F49+'[1]kent grad'!F49+'[1]mshak palat'!F49+'[1]mshak kazm'!F49+[1]herutahax!F49+[1]texekat!F49+'[1]yndameny mankap.'!F49+[1]gisherotik!F49+[1]marzadp!F49+'[1]soc ogn'!F49+'[1]nvir. b`h'!F49+'[1]pah fond '!F49+'[1]yndam arvest erash'!F49</f>
        <v>0</v>
      </c>
      <c r="F35" s="216" t="s">
        <v>191</v>
      </c>
    </row>
    <row r="36" spans="1:6" s="1" customFormat="1" ht="39.75">
      <c r="A36" s="127">
        <v>4220</v>
      </c>
      <c r="B36" s="206" t="s">
        <v>429</v>
      </c>
      <c r="C36" s="201" t="s">
        <v>398</v>
      </c>
      <c r="D36" s="124">
        <f>E36</f>
        <v>4500</v>
      </c>
      <c r="E36" s="124">
        <f>E38+E39+E40</f>
        <v>4500</v>
      </c>
      <c r="F36" s="216" t="s">
        <v>191</v>
      </c>
    </row>
    <row r="37" spans="1:6" s="1" customFormat="1" ht="14.25">
      <c r="A37" s="127"/>
      <c r="B37" s="203" t="s">
        <v>197</v>
      </c>
      <c r="C37" s="201"/>
      <c r="D37" s="124"/>
      <c r="E37" s="124"/>
      <c r="F37" s="216"/>
    </row>
    <row r="38" spans="1:6" s="1" customFormat="1" ht="14.25">
      <c r="A38" s="127">
        <v>4221</v>
      </c>
      <c r="B38" s="204" t="s">
        <v>430</v>
      </c>
      <c r="C38" s="218">
        <v>4221</v>
      </c>
      <c r="D38" s="219">
        <f>E38</f>
        <v>1500</v>
      </c>
      <c r="E38" s="124">
        <f>[1]aparat!F51+'[1]zags '!F51+'[1]վեկտոր պլյուս'!F51+[1]turq!F51+[1]gjuxatntes!F52+'[1]chanap transp'!F51+'[1]transp nax'!F51+'[1]ajl nax'!F51+'[1]tntes harab'!F53+[1]axb!F51+'[1]srgaka mig'!F51+'[1]bnak shin'!F51+[1]lusav!F51+'[1]hangst sport'!F51+'[1]mshak palat'!F51+'[1]mshak kazm'!F51+[1]herutahax!F51+[1]texekat!F51+'[1]yndameny mankap.'!F51+[1]gisherotik!F51+'[1]soc ogn'!F51+'[1]nvir. b`h'!F51+'[1]pah fond '!F51+'[1]yndam arvest erash'!F51</f>
        <v>1500</v>
      </c>
      <c r="F38" s="216" t="s">
        <v>191</v>
      </c>
    </row>
    <row r="39" spans="1:6" s="1" customFormat="1" ht="14.25">
      <c r="A39" s="127">
        <v>4222</v>
      </c>
      <c r="B39" s="204" t="s">
        <v>431</v>
      </c>
      <c r="C39" s="205" t="s">
        <v>432</v>
      </c>
      <c r="D39" s="219">
        <f>E39</f>
        <v>3000</v>
      </c>
      <c r="E39" s="124">
        <f>[1]aparat!F52+'[1]zags '!F52+'[1]վեկտոր պլյուս'!F52+[1]turq!F52+[1]gjuxatntes!F53+'[1]chanap transp'!F52+'[1]transp nax'!F52+'[1]ajl nax'!F52+'[1]tntes harab'!F54+[1]axb!F52+'[1]srgaka mig'!F52+'[1]bnak shin'!F52+[1]lusav!F52+'[1]hangst sport'!F52+'[1]mshak palat'!F52+'[1]mshak kazm'!F52+[1]herutahax!F52+[1]texekat!F52+'[1]yndameny mankap.'!F52+[1]gisherotik!F52+'[1]soc ogn'!F52+'[1]nvir. b`h'!F52+'[1]pah fond '!F52+'[1]yndam arvest erash'!F52</f>
        <v>3000</v>
      </c>
      <c r="F39" s="216" t="s">
        <v>191</v>
      </c>
    </row>
    <row r="40" spans="1:6" s="1" customFormat="1" ht="14.25">
      <c r="A40" s="127">
        <v>4223</v>
      </c>
      <c r="B40" s="204" t="s">
        <v>433</v>
      </c>
      <c r="C40" s="205" t="s">
        <v>434</v>
      </c>
      <c r="D40" s="219">
        <f>E40</f>
        <v>0</v>
      </c>
      <c r="E40" s="124">
        <f>[1]aparat!F53+'[1]zags '!F53+'[1]վեկտոր պլյուս'!F53+[1]turq!F53+[1]gjuxatntes!F54+'[1]chanap transp'!F53+'[1]transp nax'!F53+'[1]ajl nax'!F53+'[1]tntes harab'!F55+[1]axb!F53+'[1]srgaka mig'!F53+'[1]bnak shin'!F53+[1]lusav!F53+'[1]hangst sport'!F53+'[1]kent grad'!F53+'[1]mshak palat'!F53+'[1]mshak kazm'!F53+[1]herutahax!F53+[1]texekat!F53+'[1]yndameny mankap.'!F53+[1]gisherotik!F53+[1]marzadp!F53+'[1]soc ogn'!F53+'[1]nvir. b`h'!F53+'[1]pah fond '!F53+'[1]yndam arvest erash'!F53</f>
        <v>0</v>
      </c>
      <c r="F40" s="216" t="s">
        <v>191</v>
      </c>
    </row>
    <row r="41" spans="1:6" ht="52.5">
      <c r="A41" s="127">
        <v>4230</v>
      </c>
      <c r="B41" s="206" t="s">
        <v>435</v>
      </c>
      <c r="C41" s="201" t="s">
        <v>398</v>
      </c>
      <c r="D41" s="113">
        <f>E41</f>
        <v>29128.930399999997</v>
      </c>
      <c r="E41" s="113">
        <f>E43+E44+E45+E46+E47+E48+E49+E50</f>
        <v>29128.930399999997</v>
      </c>
      <c r="F41" s="216" t="s">
        <v>191</v>
      </c>
    </row>
    <row r="42" spans="1:6" ht="14.25">
      <c r="A42" s="127"/>
      <c r="B42" s="203" t="s">
        <v>197</v>
      </c>
      <c r="C42" s="201"/>
      <c r="D42" s="217"/>
      <c r="E42" s="217"/>
      <c r="F42" s="216"/>
    </row>
    <row r="43" spans="1:6" ht="14.25">
      <c r="A43" s="127">
        <v>4231</v>
      </c>
      <c r="B43" s="204" t="s">
        <v>436</v>
      </c>
      <c r="C43" s="205" t="s">
        <v>437</v>
      </c>
      <c r="D43" s="124">
        <f>E43</f>
        <v>0</v>
      </c>
      <c r="E43" s="124">
        <f>[1]aparat!F55+'[1]zags '!F55+'[1]վեկտոր պլյուս'!F55+[1]turq!F55+[1]gjuxatntes!F56+'[1]chanap transp'!F55+'[1]transp nax'!F55+'[1]ajl nax'!F55+'[1]tntes harab'!F57+[1]axb!F55+'[1]srgaka mig'!F55+'[1]bnak shin'!F55+[1]lusav!F55+'[1]hangst sport'!F55+'[1]kent grad'!F55+'[1]mshak palat'!F55+'[1]mshak kazm'!F55+[1]herutahax!F55+[1]texekat!F55+'[1]yndameny mankap.'!F55+[1]gisherotik!F55+[1]marzadp!F55+'[1]soc ogn'!F55+'[1]nvir. b`h'!F55+'[1]pah fond '!F55+'[1]yndam arvest erash'!F55</f>
        <v>0</v>
      </c>
      <c r="F43" s="216" t="s">
        <v>191</v>
      </c>
    </row>
    <row r="44" spans="1:6" ht="14.25">
      <c r="A44" s="127">
        <v>4232</v>
      </c>
      <c r="B44" s="204" t="s">
        <v>438</v>
      </c>
      <c r="C44" s="205" t="s">
        <v>439</v>
      </c>
      <c r="D44" s="124">
        <f t="shared" ref="D44:D50" si="1">E44</f>
        <v>4614</v>
      </c>
      <c r="E44" s="124">
        <f>[1]aparat!F56+'[1]zags '!F56+'[1]վեկտոր պլյուս'!F56+[1]turq!F56+[1]gjuxatntes!F57+'[1]chanap transp'!F56+'[1]transp nax'!F56+'[1]ajl nax'!F56+'[1]tntes harab'!F58+[1]axb!F56+'[1]srgaka mig'!F56+'[1]bnak shin'!F56+[1]lusav!F56+'[1]hangst sport'!F56+'[1]mshak palat'!F56+'[1]mshak kazm'!F56+[1]herutahax!F56+[1]texekat!F56+'[1]yndameny mankap.'!F56+[1]gisherotik!F56+'[1]soc ogn'!F56+'[1]nvir. b`h'!F56+'[1]pah fond '!F56+'[1]yndam arvest erash'!F56</f>
        <v>4614</v>
      </c>
      <c r="F44" s="216" t="s">
        <v>191</v>
      </c>
    </row>
    <row r="45" spans="1:6" ht="27">
      <c r="A45" s="127">
        <v>4233</v>
      </c>
      <c r="B45" s="204" t="s">
        <v>440</v>
      </c>
      <c r="C45" s="205" t="s">
        <v>441</v>
      </c>
      <c r="D45" s="124">
        <f t="shared" si="1"/>
        <v>2300</v>
      </c>
      <c r="E45" s="124">
        <f>[1]aparat!F57+'[1]zags '!F57+'[1]վեկտոր պլյուս'!F57+[1]turq!F57+[1]gjuxatntes!F58+'[1]chanap transp'!F57+'[1]transp nax'!F57+'[1]ajl nax'!F57+'[1]tntes harab'!F59+[1]axb!F57+'[1]srgaka mig'!F57+'[1]bnak shin'!F57+[1]lusav!F57+'[1]hangst sport'!F57+'[1]kent grad'!F57+'[1]mshak palat'!F57+'[1]mshak kazm'!F57+[1]herutahax!F57+[1]texekat!F57+'[1]yndameny mankap.'!F57+[1]gisherotik!F57+[1]marzadp!F57+'[1]soc ogn'!F57+'[1]nvir. b`h'!F57+'[1]pah fond '!F57+'[1]yndam arvest erash'!F57</f>
        <v>2300</v>
      </c>
      <c r="F45" s="216" t="s">
        <v>191</v>
      </c>
    </row>
    <row r="46" spans="1:6" ht="14.25">
      <c r="A46" s="127">
        <v>4234</v>
      </c>
      <c r="B46" s="204" t="s">
        <v>442</v>
      </c>
      <c r="C46" s="205" t="s">
        <v>443</v>
      </c>
      <c r="D46" s="124">
        <f t="shared" si="1"/>
        <v>2530</v>
      </c>
      <c r="E46" s="124">
        <f>[1]aparat!F58+'[1]zags '!F58+'[1]վեկտոր պլյուս'!F58+[1]turq!F58+[1]gjuxatntes!F59+'[1]chanap transp'!F58+'[1]transp nax'!F58+'[1]ajl nax'!F58+'[1]tntes harab'!F60+[1]axb!F58+'[1]srgaka mig'!F58+'[1]bnak shin'!F58+[1]lusav!F58+'[1]hangst sport'!F58+'[1]mshak palat'!F58+'[1]mshak kazm'!F58+[1]herutahax!F58+[1]texekat!F58+'[1]yndameny mankap.'!F58+[1]gisherotik!F58+'[1]soc ogn'!F58+'[1]nvir. b`h'!F58+'[1]pah fond '!F58+'[1]yndam arvest erash'!F58</f>
        <v>2530</v>
      </c>
      <c r="F46" s="216" t="s">
        <v>191</v>
      </c>
    </row>
    <row r="47" spans="1:6" ht="14.25">
      <c r="A47" s="127">
        <v>4235</v>
      </c>
      <c r="B47" s="221" t="s">
        <v>444</v>
      </c>
      <c r="C47" s="87">
        <v>4235</v>
      </c>
      <c r="D47" s="124">
        <f t="shared" si="1"/>
        <v>4000</v>
      </c>
      <c r="E47" s="124">
        <f>[1]aparat!F59+'[1]zags '!F59+'[1]վեկտոր պլյուս'!F59+[1]turq!F59+[1]gjuxatntes!F60+'[1]chanap transp'!F59+'[1]transp nax'!F59+'[1]ajl nax'!F59+'[1]tntes harab'!F61+[1]axb!F59+'[1]srgaka mig'!F59+'[1]bnak shin'!F59+[1]lusav!F59+'[1]hangst sport'!F59+'[1]kent grad'!F59+'[1]mshak palat'!F59+'[1]mshak kazm'!F59+[1]herutahax!F59+[1]texekat!F59+'[1]yndameny mankap.'!F59+[1]gisherotik!F59+[1]marzadp!F59+'[1]soc ogn'!F59+'[1]nvir. b`h'!F59+'[1]pah fond '!F59+'[1]yndam arvest erash'!F59</f>
        <v>4000</v>
      </c>
      <c r="F47" s="216" t="s">
        <v>191</v>
      </c>
    </row>
    <row r="48" spans="1:6" ht="14.25">
      <c r="A48" s="127">
        <v>4236</v>
      </c>
      <c r="B48" s="204" t="s">
        <v>445</v>
      </c>
      <c r="C48" s="205" t="s">
        <v>446</v>
      </c>
      <c r="D48" s="124">
        <f t="shared" si="1"/>
        <v>0</v>
      </c>
      <c r="E48" s="124">
        <f>[1]aparat!F60+'[1]zags '!F60+'[1]վեկտոր պլյուս'!F60+[1]turq!F60+[1]gjuxatntes!F61+'[1]chanap transp'!F60+'[1]transp nax'!F60+'[1]ajl nax'!F60+'[1]tntes harab'!F62+[1]axb!F60+'[1]srgaka mig'!F60+'[1]bnak shin'!F60+[1]lusav!F60+'[1]hangst sport'!F60+'[1]kent grad'!F60+'[1]mshak palat'!F60+'[1]mshak kazm'!F60+[1]herutahax!F60+[1]texekat!F60+'[1]yndameny mankap.'!F60+[1]gisherotik!F60+[1]marzadp!F60+'[1]soc ogn'!F60+'[1]nvir. b`h'!F60+'[1]pah fond '!F60+'[1]yndam arvest erash'!F60</f>
        <v>0</v>
      </c>
      <c r="F48" s="216" t="s">
        <v>191</v>
      </c>
    </row>
    <row r="49" spans="1:6" ht="14.25">
      <c r="A49" s="127">
        <v>4237</v>
      </c>
      <c r="B49" s="204" t="s">
        <v>447</v>
      </c>
      <c r="C49" s="205" t="s">
        <v>448</v>
      </c>
      <c r="D49" s="124">
        <f t="shared" si="1"/>
        <v>5000</v>
      </c>
      <c r="E49" s="124">
        <f>[1]aparat!F61+'[1]zags '!F61+'[1]վեկտոր պլյուս'!F61+[1]turq!F61+[1]gjuxatntes!F62+'[1]chanap transp'!F61+'[1]transp nax'!F61+'[1]ajl nax'!F61+'[1]tntes harab'!F63+[1]axb!F61+'[1]srgaka mig'!F61+'[1]bnak shin'!F61+[1]lusav!F61+'[1]hangst sport'!F61+'[1]mshak palat'!F61+'[1]mshak kazm'!F61+[1]herutahax!F61+[1]texekat!F61+'[1]yndameny mankap.'!F61+[1]gisherotik!F61+'[1]soc ogn'!F61+'[1]nvir. b`h'!F61+'[1]pah fond '!F61+'[1]yndam arvest erash'!F61</f>
        <v>5000</v>
      </c>
      <c r="F49" s="216" t="s">
        <v>191</v>
      </c>
    </row>
    <row r="50" spans="1:6" ht="14.25">
      <c r="A50" s="127">
        <v>4238</v>
      </c>
      <c r="B50" s="204" t="s">
        <v>449</v>
      </c>
      <c r="C50" s="205" t="s">
        <v>450</v>
      </c>
      <c r="D50" s="113">
        <f t="shared" si="1"/>
        <v>10684.930399999999</v>
      </c>
      <c r="E50" s="113">
        <f>[1]aparat!F62+'[1]zags '!F62+'[1]վեկտոր պլյուս'!F62+[1]turq!F62+[1]gjuxatntes!F63+'[1]chanap transp'!F62+'[1]transp nax'!F62+'[1]ajl nax'!F62+'[1]tntes harab'!F64+[1]axb!F62+'[1]srgaka mig'!F62+'[1]bnak shin'!F62+[1]lusav!F62+'[1]hangst sport'!F62+'[1]mshak palat'!F62+'[1]mshak kazm'!F62+[1]herutahax!F62+[1]texekat!F62+'[1]yndameny mankap.'!F62+[1]gisherotik!F62+'[1]soc ogn'!F62+'[1]nvir. b`h'!F62+'[1]pah fond '!F62+'[1]yndam arvest erash'!F62+[1]lusav!F66</f>
        <v>10684.930399999999</v>
      </c>
      <c r="F50" s="216" t="s">
        <v>191</v>
      </c>
    </row>
    <row r="51" spans="1:6" ht="27">
      <c r="A51" s="127">
        <v>4240</v>
      </c>
      <c r="B51" s="206" t="s">
        <v>451</v>
      </c>
      <c r="C51" s="201" t="s">
        <v>398</v>
      </c>
      <c r="D51" s="124">
        <f>E51</f>
        <v>10236</v>
      </c>
      <c r="E51" s="124">
        <f>E53</f>
        <v>10236</v>
      </c>
      <c r="F51" s="216" t="s">
        <v>191</v>
      </c>
    </row>
    <row r="52" spans="1:6" ht="14.25">
      <c r="A52" s="127"/>
      <c r="B52" s="203" t="s">
        <v>197</v>
      </c>
      <c r="C52" s="201"/>
      <c r="D52" s="124"/>
      <c r="E52" s="124"/>
      <c r="F52" s="216"/>
    </row>
    <row r="53" spans="1:6" ht="14.25">
      <c r="A53" s="127">
        <v>4241</v>
      </c>
      <c r="B53" s="204" t="s">
        <v>452</v>
      </c>
      <c r="C53" s="205" t="s">
        <v>453</v>
      </c>
      <c r="D53" s="124">
        <f>E53</f>
        <v>10236</v>
      </c>
      <c r="E53" s="124">
        <f>[1]aparat!F64+'[1]zags '!F64+'[1]վեկտոր պլյուս'!F64+[1]turq!F64+[1]gjuxatntes!F65+'[1]chanap transp'!F64+'[1]transp nax'!F64+'[1]ajl nax'!F64+'[1]tntes harab'!F66+[1]axb!F64+'[1]srgaka mig'!F64+'[1]bnak shin'!F64+[1]lusav!F64+'[1]hangst sport'!F64+'[1]mshak palat'!F64+'[1]mshak kazm'!F64+[1]herutahax!F64+[1]texekat!F64+'[1]yndameny mankap.'!F64+[1]gisherotik!F64+'[1]soc ogn'!F64+'[1]nvir. b`h'!F64+'[1]pah fond '!F64+'[1]yndam arvest erash'!F64+[1]jramatakararum!F64</f>
        <v>10236</v>
      </c>
      <c r="F53" s="216" t="s">
        <v>191</v>
      </c>
    </row>
    <row r="54" spans="1:6" ht="28.5" customHeight="1">
      <c r="A54" s="127">
        <v>4250</v>
      </c>
      <c r="B54" s="206" t="s">
        <v>454</v>
      </c>
      <c r="C54" s="201" t="s">
        <v>398</v>
      </c>
      <c r="D54" s="124">
        <f>E54</f>
        <v>1850</v>
      </c>
      <c r="E54" s="124">
        <f>E56+E57</f>
        <v>1850</v>
      </c>
      <c r="F54" s="216" t="s">
        <v>191</v>
      </c>
    </row>
    <row r="55" spans="1:6" ht="14.25">
      <c r="A55" s="127"/>
      <c r="B55" s="203" t="s">
        <v>197</v>
      </c>
      <c r="C55" s="201"/>
      <c r="D55" s="124"/>
      <c r="E55" s="124"/>
      <c r="F55" s="216"/>
    </row>
    <row r="56" spans="1:6" ht="27">
      <c r="A56" s="127">
        <v>4251</v>
      </c>
      <c r="B56" s="204" t="s">
        <v>455</v>
      </c>
      <c r="C56" s="205" t="s">
        <v>456</v>
      </c>
      <c r="D56" s="124">
        <f>E56</f>
        <v>0</v>
      </c>
      <c r="E56" s="124">
        <f>[1]aparat!F66+'[1]zags '!F66+'[1]վեկտոր պլյուս'!F66+[1]turq!F66+[1]gjuxatntes!F67+'[1]chanap transp'!F66+'[1]transp nax'!F66+'[1]ajl nax'!F66+'[1]tntes harab'!F68+[1]axb!F66+'[1]srgaka mig'!F66+'[1]bnak shin'!F66+'[1]hangst sport'!F66+'[1]mshak palat'!F66+'[1]mshak kazm'!F66+[1]herutahax!F66+[1]texekat!F66+'[1]yndameny mankap.'!F66+[1]gisherotik!F66+'[1]soc ogn'!F66+'[1]nvir. b`h'!F66+'[1]pah fond '!F66+'[1]yndam arvest erash'!F66</f>
        <v>0</v>
      </c>
      <c r="F56" s="216" t="s">
        <v>191</v>
      </c>
    </row>
    <row r="57" spans="1:6" ht="27">
      <c r="A57" s="127">
        <v>4252</v>
      </c>
      <c r="B57" s="204" t="s">
        <v>457</v>
      </c>
      <c r="C57" s="205" t="s">
        <v>458</v>
      </c>
      <c r="D57" s="124">
        <f>E57</f>
        <v>1850</v>
      </c>
      <c r="E57" s="124">
        <f>[1]aparat!F67+'[1]zags '!F67+'[1]վեկտոր պլյուս'!F67+[1]turq!F67+[1]gjuxatntes!F68+'[1]chanap transp'!F67+'[1]transp nax'!F67+'[1]ajl nax'!F67+'[1]tntes harab'!F69+[1]axb!F67+'[1]srgaka mig'!F67+'[1]bnak shin'!F67+[1]lusav!F67+'[1]hangst sport'!F67+'[1]mshak palat'!F67+'[1]mshak kazm'!F67+[1]herutahax!F67+[1]texekat!F67+'[1]yndameny mankap.'!F67+[1]gisherotik!F67+'[1]soc ogn'!F67+'[1]nvir. b`h'!F67+'[1]pah fond '!F67+'[1]yndam arvest erash'!F67</f>
        <v>1850</v>
      </c>
      <c r="F57" s="216" t="s">
        <v>191</v>
      </c>
    </row>
    <row r="58" spans="1:6" ht="39">
      <c r="A58" s="127">
        <v>4260</v>
      </c>
      <c r="B58" s="206" t="s">
        <v>459</v>
      </c>
      <c r="C58" s="201" t="s">
        <v>398</v>
      </c>
      <c r="D58" s="124">
        <f>E58</f>
        <v>10259.666999999999</v>
      </c>
      <c r="E58" s="124">
        <f>E60+E63+E66+E67</f>
        <v>10259.666999999999</v>
      </c>
      <c r="F58" s="216" t="s">
        <v>191</v>
      </c>
    </row>
    <row r="59" spans="1:6" ht="14.25">
      <c r="A59" s="127"/>
      <c r="B59" s="203" t="s">
        <v>197</v>
      </c>
      <c r="C59" s="201"/>
      <c r="D59" s="124"/>
      <c r="E59" s="124"/>
      <c r="F59" s="216"/>
    </row>
    <row r="60" spans="1:6" ht="14.25">
      <c r="A60" s="127">
        <v>4261</v>
      </c>
      <c r="B60" s="204" t="s">
        <v>460</v>
      </c>
      <c r="C60" s="205" t="s">
        <v>461</v>
      </c>
      <c r="D60" s="124">
        <f>E60</f>
        <v>1393</v>
      </c>
      <c r="E60" s="124">
        <f>[1]aparat!F69+'[1]zags '!F69+'[1]վեկտոր պլյուս'!F69+[1]turq!F69+[1]gjuxatntes!F70+'[1]chanap transp'!F69+'[1]transp nax'!F69+'[1]ajl nax'!F69+'[1]tntes harab'!F71+[1]axb!F69+'[1]srgaka mig'!F69+'[1]bnak shin'!F69+[1]lusav!F69+'[1]hangst sport'!F69+'[1]mshak palat'!F69+'[1]mshak kazm'!F69+[1]herutahax!F69+[1]texekat!F69+'[1]yndameny mankap.'!F69+[1]gisherotik!F69+'[1]soc ogn'!F69+'[1]nvir. b`h'!F69+'[1]pah fond '!F69+'[1]yndam arvest erash'!F69</f>
        <v>1393</v>
      </c>
      <c r="F60" s="216" t="s">
        <v>191</v>
      </c>
    </row>
    <row r="61" spans="1:6" s="1" customFormat="1" ht="14.25" hidden="1">
      <c r="A61" s="127">
        <v>4262</v>
      </c>
      <c r="B61" s="204" t="s">
        <v>462</v>
      </c>
      <c r="C61" s="205" t="s">
        <v>463</v>
      </c>
      <c r="D61" s="124" t="e">
        <f t="shared" ref="D61:D67" si="2">E61</f>
        <v>#REF!</v>
      </c>
      <c r="E61" s="124" t="e">
        <f>[1]aparat!#REF!+'[1]zags '!F70+'[1]վեկտոր պլյուս'!F70+[1]turq!F70+[1]gjuxatntes!F71+'[1]chanap transp'!F70+'[1]transp nax'!F70+'[1]ajl nax'!F70+'[1]tntes harab'!F72+[1]axb!F70+'[1]srgaka mig'!F70+'[1]bnak shin'!F70+[1]lusav!F70+'[1]hangst sport'!F70+'[1]kent grad'!F70+'[1]mshak palat'!F70+'[1]mshak kazm'!F70+[1]herutahax!F70+[1]texekat!F70+'[1]yndameny mankap.'!F70+[1]gisherotik!F70+[1]marzadp!F70+'[1]soc ogn'!F70+'[1]nvir. b`h'!F70+'[1]pah fond '!F70+'[1]yndam arvest erash'!F70</f>
        <v>#REF!</v>
      </c>
      <c r="F61" s="216" t="s">
        <v>191</v>
      </c>
    </row>
    <row r="62" spans="1:6" s="1" customFormat="1" ht="27" hidden="1">
      <c r="A62" s="127">
        <v>4263</v>
      </c>
      <c r="B62" s="204" t="s">
        <v>464</v>
      </c>
      <c r="C62" s="205" t="s">
        <v>465</v>
      </c>
      <c r="D62" s="124">
        <f t="shared" si="2"/>
        <v>0</v>
      </c>
      <c r="E62" s="124">
        <f>[1]aparat!F70+'[1]zags '!F71+'[1]վեկտոր պլյուս'!F71+[1]turq!F71+[1]gjuxatntes!F72+'[1]chanap transp'!F71+'[1]transp nax'!F71+'[1]ajl nax'!F71+'[1]tntes harab'!F73+[1]axb!F71+'[1]srgaka mig'!F71+'[1]bnak shin'!F71+[1]lusav!F71+'[1]hangst sport'!F71+'[1]kent grad'!F71+'[1]mshak palat'!F71+'[1]mshak kazm'!F71+[1]herutahax!F71+[1]texekat!F71+'[1]yndameny mankap.'!F71+[1]gisherotik!F71+[1]marzadp!F71+'[1]soc ogn'!F71+'[1]nvir. b`h'!F71+'[1]pah fond '!F71+'[1]yndam arvest erash'!F71</f>
        <v>0</v>
      </c>
      <c r="F62" s="216" t="s">
        <v>191</v>
      </c>
    </row>
    <row r="63" spans="1:6" s="1" customFormat="1" ht="14.25">
      <c r="A63" s="127">
        <v>4264</v>
      </c>
      <c r="B63" s="204" t="s">
        <v>466</v>
      </c>
      <c r="C63" s="205" t="s">
        <v>467</v>
      </c>
      <c r="D63" s="124">
        <f t="shared" si="2"/>
        <v>3114</v>
      </c>
      <c r="E63" s="124">
        <f>[1]aparat!F71+'[1]zags '!F72+'[1]վեկտոր պլյուս'!F72+[1]turq!F72+[1]gjuxatntes!F73+'[1]chanap transp'!F72+'[1]transp nax'!F72+'[1]ajl nax'!F72+'[1]tntes harab'!F74+[1]axb!F72+'[1]srgaka mig'!F72+'[1]bnak shin'!F72+[1]lusav!F72+'[1]hangst sport'!F72+'[1]mshak palat'!F72+'[1]mshak kazm'!F72+[1]herutahax!F72+[1]texekat!F72+'[1]yndameny mankap.'!F72+[1]gisherotik!F72+'[1]soc ogn'!F72+'[1]nvir. b`h'!F72+'[1]pah fond '!F72+'[1]yndam arvest erash'!F72</f>
        <v>3114</v>
      </c>
      <c r="F63" s="216" t="s">
        <v>191</v>
      </c>
    </row>
    <row r="64" spans="1:6" s="1" customFormat="1" ht="27">
      <c r="A64" s="127">
        <v>4265</v>
      </c>
      <c r="B64" s="222" t="s">
        <v>468</v>
      </c>
      <c r="C64" s="205" t="s">
        <v>469</v>
      </c>
      <c r="D64" s="124">
        <f t="shared" si="2"/>
        <v>0</v>
      </c>
      <c r="E64" s="124">
        <f>[1]aparat!F72+'[1]zags '!F73+'[1]վեկտոր պլյուս'!F73+[1]turq!F73+[1]gjuxatntes!F74+'[1]chanap transp'!F73+'[1]transp nax'!F73+'[1]ajl nax'!F73+'[1]tntes harab'!F75+[1]axb!F73+'[1]srgaka mig'!F73+'[1]bnak shin'!F73+[1]lusav!F73+'[1]hangst sport'!F73+'[1]kent grad'!F73+'[1]mshak palat'!F73+'[1]mshak kazm'!F73+[1]herutahax!F73+[1]texekat!F73+'[1]yndameny mankap.'!F73+[1]gisherotik!F73+[1]marzadp!F73+'[1]soc ogn'!F73+'[1]nvir. b`h'!F73+'[1]pah fond '!F73+'[1]yndam arvest erash'!F73</f>
        <v>0</v>
      </c>
      <c r="F64" s="216" t="s">
        <v>191</v>
      </c>
    </row>
    <row r="65" spans="1:6" s="1" customFormat="1" ht="14.25">
      <c r="A65" s="127">
        <v>4266</v>
      </c>
      <c r="B65" s="204" t="s">
        <v>470</v>
      </c>
      <c r="C65" s="205" t="s">
        <v>471</v>
      </c>
      <c r="D65" s="124">
        <f t="shared" si="2"/>
        <v>0</v>
      </c>
      <c r="E65" s="124">
        <f>[1]aparat!F73+'[1]zags '!F74+'[1]վեկտոր պլյուս'!F74+[1]turq!F74+[1]gjuxatntes!F75+'[1]chanap transp'!F74+'[1]transp nax'!F74+'[1]ajl nax'!F74+'[1]tntes harab'!F76+[1]axb!F74+'[1]srgaka mig'!F74+'[1]bnak shin'!F74+[1]lusav!F74+'[1]hangst sport'!F74+'[1]kent grad'!F74+'[1]mshak palat'!F74+'[1]mshak kazm'!F74+[1]herutahax!F74+[1]texekat!F74+'[1]yndameny mankap.'!F74+[1]gisherotik!F74+[1]marzadp!F74+'[1]soc ogn'!F74+'[1]nvir. b`h'!F74+'[1]pah fond '!F74+'[1]yndam arvest erash'!F74</f>
        <v>0</v>
      </c>
      <c r="F65" s="216" t="s">
        <v>191</v>
      </c>
    </row>
    <row r="66" spans="1:6" s="1" customFormat="1" ht="14.25">
      <c r="A66" s="127">
        <v>4267</v>
      </c>
      <c r="B66" s="204" t="s">
        <v>472</v>
      </c>
      <c r="C66" s="205" t="s">
        <v>473</v>
      </c>
      <c r="D66" s="124">
        <f t="shared" si="2"/>
        <v>1989.6669999999999</v>
      </c>
      <c r="E66" s="124">
        <f>[1]aparat!F74+'[1]zags '!F75+'[1]վեկտոր պլյուս'!F75+[1]turq!F75+[1]gjuxatntes!F76+'[1]chanap transp'!F75+'[1]transp nax'!F75+'[1]ajl nax'!F75+'[1]tntes harab'!F77+[1]axb!F75+'[1]srgaka mig'!F75+'[1]bnak shin'!F75+[1]lusav!F75+'[1]hangst sport'!F75+'[1]mshak palat'!F75+'[1]mshak kazm'!F75+[1]herutahax!F75+[1]texekat!F75+'[1]yndameny mankap.'!F75+[1]gisherotik!F75+'[1]soc ogn'!F75+'[1]nvir. b`h'!F75+'[1]pah fond '!F75+'[1]yndam arvest erash'!F75+'[1]qax. kusakc.'!F75</f>
        <v>1989.6669999999999</v>
      </c>
      <c r="F66" s="216" t="s">
        <v>191</v>
      </c>
    </row>
    <row r="67" spans="1:6" s="1" customFormat="1" ht="15" thickBot="1">
      <c r="A67" s="127">
        <v>4268</v>
      </c>
      <c r="B67" s="204" t="s">
        <v>474</v>
      </c>
      <c r="C67" s="205" t="s">
        <v>475</v>
      </c>
      <c r="D67" s="124">
        <f t="shared" si="2"/>
        <v>3763</v>
      </c>
      <c r="E67" s="124">
        <f>[1]aparat!F75+'[1]zags '!F76+'[1]վեկտոր պլյուս'!F76+[1]turq!F76+[1]gjuxatntes!F77+'[1]chanap transp'!F76+'[1]transp nax'!F76+'[1]ajl nax'!F76+'[1]tntes harab'!F78+[1]axb!F76+'[1]srgaka mig'!F76+'[1]bnak shin'!F76+[1]lusav!F76+'[1]hangst sport'!F76+'[1]mshak palat'!F76+'[1]mshak kazm'!F76+[1]herutahax!F76+[1]texekat!F76+'[1]yndameny mankap.'!F76+[1]gisherotik!F76+'[1]soc ogn'!F76+'[1]nvir. b`h'!F76+'[1]pah fond '!F76+'[1]yndam arvest erash'!F76+[1]jramatakararum!F76+'[1]qax. kusakc.'!F76</f>
        <v>3763</v>
      </c>
      <c r="F67" s="216" t="s">
        <v>191</v>
      </c>
    </row>
    <row r="68" spans="1:6" s="1" customFormat="1" ht="18.75" hidden="1" customHeight="1">
      <c r="A68" s="223">
        <v>4300</v>
      </c>
      <c r="B68" s="224" t="s">
        <v>476</v>
      </c>
      <c r="C68" s="225" t="s">
        <v>398</v>
      </c>
      <c r="D68" s="124">
        <f>E68</f>
        <v>0</v>
      </c>
      <c r="E68" s="124">
        <f>E70+E74+E78</f>
        <v>0</v>
      </c>
      <c r="F68" s="216" t="s">
        <v>191</v>
      </c>
    </row>
    <row r="69" spans="1:6" s="1" customFormat="1" ht="14.25" hidden="1" thickBot="1">
      <c r="A69" s="127"/>
      <c r="B69" s="203" t="s">
        <v>396</v>
      </c>
      <c r="C69" s="226"/>
      <c r="D69" s="217"/>
      <c r="E69" s="217"/>
      <c r="F69" s="227"/>
    </row>
    <row r="70" spans="1:6" s="1" customFormat="1" ht="15" hidden="1" thickBot="1">
      <c r="A70" s="127">
        <v>4310</v>
      </c>
      <c r="B70" s="206" t="s">
        <v>477</v>
      </c>
      <c r="C70" s="201" t="s">
        <v>398</v>
      </c>
      <c r="D70" s="217">
        <f>E70</f>
        <v>0</v>
      </c>
      <c r="E70" s="217">
        <f>E72+E73</f>
        <v>0</v>
      </c>
      <c r="F70" s="216" t="s">
        <v>191</v>
      </c>
    </row>
    <row r="71" spans="1:6" s="1" customFormat="1" ht="15" hidden="1" thickBot="1">
      <c r="A71" s="127"/>
      <c r="B71" s="203" t="s">
        <v>197</v>
      </c>
      <c r="C71" s="201"/>
      <c r="D71" s="217"/>
      <c r="E71" s="217"/>
      <c r="F71" s="216"/>
    </row>
    <row r="72" spans="1:6" s="1" customFormat="1" ht="15" hidden="1" thickBot="1">
      <c r="A72" s="127">
        <v>4311</v>
      </c>
      <c r="B72" s="204" t="s">
        <v>478</v>
      </c>
      <c r="C72" s="205" t="s">
        <v>479</v>
      </c>
      <c r="D72" s="217">
        <f>E72</f>
        <v>0</v>
      </c>
      <c r="E72" s="217">
        <f>[1]aparat!F77+'[1]zags '!F78+'[1]վեկտոր պլյուս'!F78+[1]turq!F78+[1]gjuxatntes!F79+'[1]chanap transp'!F78+'[1]transp nax'!F78+'[1]ajl nax'!F78+'[1]tntes harab'!F80+[1]axb!F78+'[1]srgaka mig'!F78+'[1]bnak shin'!F78+[1]lusav!F78+'[1]hangst sport'!F78+'[1]kent grad'!F78+'[1]mshak palat'!F78+'[1]mshak kazm'!F78+[1]herutahax!F78+[1]texekat!F78+'[1]yndameny mankap.'!F78+[1]gisherotik!F78+[1]marzadp!F80+'[1]soc ogn'!F78+'[1]nvir. b`h'!F78+'[1]pah fond '!F78+'[1]yndam arvest erash'!F78</f>
        <v>0</v>
      </c>
      <c r="F72" s="216" t="s">
        <v>191</v>
      </c>
    </row>
    <row r="73" spans="1:6" s="1" customFormat="1" ht="15" hidden="1" thickBot="1">
      <c r="A73" s="127">
        <v>4312</v>
      </c>
      <c r="B73" s="204" t="s">
        <v>480</v>
      </c>
      <c r="C73" s="205" t="s">
        <v>481</v>
      </c>
      <c r="D73" s="217">
        <f>E73</f>
        <v>0</v>
      </c>
      <c r="E73" s="217">
        <f>[1]aparat!F78+'[1]zags '!F79+'[1]վեկտոր պլյուս'!F79+[1]turq!F79+[1]gjuxatntes!F80+'[1]chanap transp'!F79+'[1]transp nax'!F79+'[1]ajl nax'!F79+'[1]tntes harab'!F81+[1]axb!F79+'[1]srgaka mig'!F79+'[1]bnak shin'!F79+[1]lusav!F79+'[1]hangst sport'!F79+'[1]kent grad'!F79+'[1]mshak palat'!F79+'[1]mshak kazm'!F79+[1]herutahax!F79+[1]texekat!F79+'[1]yndameny mankap.'!F79+[1]gisherotik!F79+[1]marzadp!F81+'[1]soc ogn'!F79+'[1]nvir. b`h'!F79+'[1]pah fond '!F79+'[1]yndam arvest erash'!F79</f>
        <v>0</v>
      </c>
      <c r="F73" s="216" t="s">
        <v>191</v>
      </c>
    </row>
    <row r="74" spans="1:6" s="1" customFormat="1" ht="15" hidden="1" thickBot="1">
      <c r="A74" s="127">
        <v>4320</v>
      </c>
      <c r="B74" s="206" t="s">
        <v>482</v>
      </c>
      <c r="C74" s="201" t="s">
        <v>398</v>
      </c>
      <c r="D74" s="217">
        <f>E74</f>
        <v>0</v>
      </c>
      <c r="E74" s="217">
        <f>E76+E77</f>
        <v>0</v>
      </c>
      <c r="F74" s="216" t="s">
        <v>191</v>
      </c>
    </row>
    <row r="75" spans="1:6" s="1" customFormat="1" ht="15" hidden="1" thickBot="1">
      <c r="A75" s="127"/>
      <c r="B75" s="203" t="s">
        <v>197</v>
      </c>
      <c r="C75" s="201"/>
      <c r="D75" s="217"/>
      <c r="E75" s="217"/>
      <c r="F75" s="216"/>
    </row>
    <row r="76" spans="1:6" s="1" customFormat="1" ht="15" hidden="1" thickBot="1">
      <c r="A76" s="127">
        <v>4321</v>
      </c>
      <c r="B76" s="204" t="s">
        <v>483</v>
      </c>
      <c r="C76" s="205" t="s">
        <v>484</v>
      </c>
      <c r="D76" s="217">
        <f>E76</f>
        <v>0</v>
      </c>
      <c r="E76" s="217">
        <f>[1]aparat!F79+'[1]zags '!F80+'[1]վեկտոր պլյուս'!F80+[1]turq!F80+[1]gjuxatntes!F81+'[1]chanap transp'!F80+'[1]transp nax'!F80+'[1]ajl nax'!F80+'[1]tntes harab'!F82+[1]axb!F80+'[1]srgaka mig'!F80+'[1]bnak shin'!F80+[1]lusav!F80+'[1]hangst sport'!F80+'[1]kent grad'!F80+'[1]mshak palat'!F80+'[1]mshak kazm'!F80+[1]herutahax!F80+[1]texekat!F80+'[1]yndameny mankap.'!F80+[1]gisherotik!F80+[1]marzadp!F82+'[1]soc ogn'!F80+'[1]nvir. b`h'!F80+'[1]pah fond '!F80+'[1]yndam arvest erash'!F80</f>
        <v>0</v>
      </c>
      <c r="F76" s="216" t="s">
        <v>191</v>
      </c>
    </row>
    <row r="77" spans="1:6" s="1" customFormat="1" ht="15" hidden="1" thickBot="1">
      <c r="A77" s="127">
        <v>4322</v>
      </c>
      <c r="B77" s="204" t="s">
        <v>485</v>
      </c>
      <c r="C77" s="205" t="s">
        <v>486</v>
      </c>
      <c r="D77" s="217">
        <f>E77</f>
        <v>0</v>
      </c>
      <c r="E77" s="217">
        <f>[1]aparat!F80+'[1]zags '!F81+'[1]վեկտոր պլյուս'!F81+[1]turq!F81+[1]gjuxatntes!F82+'[1]chanap transp'!F81+'[1]transp nax'!F81+'[1]ajl nax'!F81+'[1]tntes harab'!F83+[1]axb!F81+'[1]srgaka mig'!F81+'[1]bnak shin'!F81+[1]lusav!F81+'[1]hangst sport'!F81+'[1]kent grad'!F81+'[1]mshak palat'!F81+'[1]mshak kazm'!F81+[1]herutahax!F81+[1]texekat!F81+'[1]yndameny mankap.'!F81+[1]gisherotik!F81+[1]marzadp!F83+'[1]soc ogn'!F81+'[1]nvir. b`h'!F81+'[1]pah fond '!F81+'[1]yndam arvest erash'!F81</f>
        <v>0</v>
      </c>
      <c r="F77" s="216" t="s">
        <v>191</v>
      </c>
    </row>
    <row r="78" spans="1:6" s="1" customFormat="1" ht="27" hidden="1" thickBot="1">
      <c r="A78" s="127">
        <v>4330</v>
      </c>
      <c r="B78" s="206" t="s">
        <v>487</v>
      </c>
      <c r="C78" s="201" t="s">
        <v>398</v>
      </c>
      <c r="D78" s="217">
        <f>E78</f>
        <v>0</v>
      </c>
      <c r="E78" s="217">
        <f>E80+E81+E82</f>
        <v>0</v>
      </c>
      <c r="F78" s="216" t="s">
        <v>191</v>
      </c>
    </row>
    <row r="79" spans="1:6" s="1" customFormat="1" ht="15" hidden="1" thickBot="1">
      <c r="A79" s="127"/>
      <c r="B79" s="203" t="s">
        <v>197</v>
      </c>
      <c r="C79" s="201"/>
      <c r="D79" s="217"/>
      <c r="E79" s="217"/>
      <c r="F79" s="216"/>
    </row>
    <row r="80" spans="1:6" s="1" customFormat="1" ht="27.75" hidden="1" thickBot="1">
      <c r="A80" s="127">
        <v>4331</v>
      </c>
      <c r="B80" s="204" t="s">
        <v>488</v>
      </c>
      <c r="C80" s="205" t="s">
        <v>489</v>
      </c>
      <c r="D80" s="217">
        <f>E80</f>
        <v>0</v>
      </c>
      <c r="E80" s="217">
        <f>[1]aparat!F82+'[1]zags '!F83+'[1]վեկտոր պլյուս'!F83+[1]turq!F83+[1]gjuxatntes!F84+'[1]chanap transp'!F83+'[1]transp nax'!F83+'[1]ajl nax'!F83+'[1]tntes harab'!F85+[1]axb!F83+'[1]srgaka mig'!F83+'[1]bnak shin'!F83+[1]lusav!F83+'[1]hangst sport'!F83+'[1]kent grad'!F83+'[1]mshak palat'!F83+'[1]mshak kazm'!F83+[1]herutahax!F83+[1]texekat!F83+'[1]yndameny mankap.'!F83+[1]gisherotik!F83+[1]marzadp!F85+'[1]soc ogn'!F83+'[1]nvir. b`h'!F83+'[1]pah fond '!F83+'[1]yndam arvest erash'!F83</f>
        <v>0</v>
      </c>
      <c r="F80" s="216" t="s">
        <v>191</v>
      </c>
    </row>
    <row r="81" spans="1:6" s="1" customFormat="1" ht="15" hidden="1" thickBot="1">
      <c r="A81" s="127">
        <v>4332</v>
      </c>
      <c r="B81" s="204" t="s">
        <v>490</v>
      </c>
      <c r="C81" s="205" t="s">
        <v>491</v>
      </c>
      <c r="D81" s="217">
        <f>E81</f>
        <v>0</v>
      </c>
      <c r="E81" s="217">
        <f>[1]aparat!F83+'[1]zags '!F84+'[1]վեկտոր պլյուս'!F84+[1]turq!F84+[1]gjuxatntes!F85+'[1]chanap transp'!F84+'[1]transp nax'!F84+'[1]ajl nax'!F84+'[1]tntes harab'!F86+[1]axb!F84+'[1]srgaka mig'!F84+'[1]bnak shin'!F84+[1]lusav!F84+'[1]hangst sport'!F84+'[1]kent grad'!F84+'[1]mshak palat'!F84+'[1]mshak kazm'!F84+[1]herutahax!F84+[1]texekat!F84+'[1]yndameny mankap.'!F84+[1]gisherotik!F84+[1]marzadp!F86+'[1]soc ogn'!F84+'[1]nvir. b`h'!F84+'[1]pah fond '!F84+'[1]yndam arvest erash'!F84</f>
        <v>0</v>
      </c>
      <c r="F81" s="216" t="s">
        <v>191</v>
      </c>
    </row>
    <row r="82" spans="1:6" s="1" customFormat="1" ht="15" hidden="1" thickBot="1">
      <c r="A82" s="140">
        <v>4333</v>
      </c>
      <c r="B82" s="228" t="s">
        <v>492</v>
      </c>
      <c r="C82" s="209" t="s">
        <v>493</v>
      </c>
      <c r="D82" s="229">
        <f>E82</f>
        <v>0</v>
      </c>
      <c r="E82" s="217">
        <f>[1]aparat!F84+'[1]zags '!F85+'[1]վեկտոր պլյուս'!F85+[1]turq!F85+[1]gjuxatntes!F86+'[1]chanap transp'!F85+'[1]transp nax'!F85+'[1]ajl nax'!F85+'[1]tntes harab'!F87+[1]axb!F85+'[1]srgaka mig'!F85+'[1]bnak shin'!F85+[1]lusav!F85+'[1]hangst sport'!F85+'[1]kent grad'!F85+'[1]mshak palat'!F85+'[1]mshak kazm'!F85+[1]herutahax!F85+[1]texekat!F85+'[1]yndameny mankap.'!F85+[1]gisherotik!F85+[1]marzadp!F87+'[1]soc ogn'!F85+'[1]nvir. b`h'!F85+'[1]pah fond '!F85+'[1]yndam arvest erash'!F85</f>
        <v>0</v>
      </c>
      <c r="F82" s="230" t="s">
        <v>191</v>
      </c>
    </row>
    <row r="83" spans="1:6" s="1" customFormat="1" ht="15" hidden="1" thickBot="1">
      <c r="A83" s="231">
        <v>4400</v>
      </c>
      <c r="B83" s="212" t="s">
        <v>494</v>
      </c>
      <c r="C83" s="232" t="s">
        <v>398</v>
      </c>
      <c r="D83" s="233">
        <f>E83</f>
        <v>0</v>
      </c>
      <c r="E83" s="233">
        <f>E85+E89</f>
        <v>0</v>
      </c>
      <c r="F83" s="234" t="s">
        <v>191</v>
      </c>
    </row>
    <row r="84" spans="1:6" s="1" customFormat="1" ht="14.25" hidden="1" thickBot="1">
      <c r="A84" s="104"/>
      <c r="B84" s="196" t="s">
        <v>396</v>
      </c>
      <c r="C84" s="197"/>
      <c r="D84" s="214"/>
      <c r="E84" s="214"/>
      <c r="F84" s="215"/>
    </row>
    <row r="85" spans="1:6" s="1" customFormat="1" ht="28.5" hidden="1" customHeight="1">
      <c r="A85" s="127">
        <v>4410</v>
      </c>
      <c r="B85" s="206" t="s">
        <v>495</v>
      </c>
      <c r="C85" s="201" t="s">
        <v>398</v>
      </c>
      <c r="D85" s="217">
        <f>E85</f>
        <v>0</v>
      </c>
      <c r="E85" s="217">
        <f>E87+E88</f>
        <v>0</v>
      </c>
      <c r="F85" s="216" t="s">
        <v>191</v>
      </c>
    </row>
    <row r="86" spans="1:6" s="1" customFormat="1" ht="15" hidden="1" thickBot="1">
      <c r="A86" s="127"/>
      <c r="B86" s="203" t="s">
        <v>197</v>
      </c>
      <c r="C86" s="201"/>
      <c r="D86" s="217"/>
      <c r="E86" s="217"/>
      <c r="F86" s="216"/>
    </row>
    <row r="87" spans="1:6" s="1" customFormat="1" ht="27.75" hidden="1" thickBot="1">
      <c r="A87" s="127">
        <v>4411</v>
      </c>
      <c r="B87" s="204" t="s">
        <v>496</v>
      </c>
      <c r="C87" s="205" t="s">
        <v>497</v>
      </c>
      <c r="D87" s="217">
        <f>E87</f>
        <v>0</v>
      </c>
      <c r="E87" s="217">
        <f>[1]aparat!F86+'[1]zags '!F87+'[1]վեկտոր պլյուս'!F87+[1]turq!F87+[1]gjuxatntes!F88+'[1]chanap transp'!F87+'[1]transp nax'!F87+'[1]ajl nax'!F87+'[1]tntes harab'!F89+[1]axb!F87+'[1]srgaka mig'!F87+'[1]bnak shin'!F87+[1]lusav!F87+'[1]hangst sport'!F87+'[1]kent grad'!F87+'[1]mshak palat'!F87+'[1]mshak kazm'!F87+[1]herutahax!F87+[1]texekat!F87+'[1]yndameny mankap.'!F87+[1]gisherotik!F87+[1]marzadp!F89+'[1]soc ogn'!F87+'[1]nvir. b`h'!F87+'[1]pah fond '!F87+'[1]yndam arvest erash'!F87</f>
        <v>0</v>
      </c>
      <c r="F87" s="216" t="s">
        <v>191</v>
      </c>
    </row>
    <row r="88" spans="1:6" s="1" customFormat="1" ht="30" hidden="1" customHeight="1">
      <c r="A88" s="127">
        <v>4412</v>
      </c>
      <c r="B88" s="204" t="s">
        <v>498</v>
      </c>
      <c r="C88" s="205" t="s">
        <v>499</v>
      </c>
      <c r="D88" s="217">
        <f>E88</f>
        <v>0</v>
      </c>
      <c r="E88" s="217">
        <f>[1]aparat!F87+'[1]zags '!F88+'[1]վեկտոր պլյուս'!F88+[1]turq!F88+[1]gjuxatntes!F89+'[1]chanap transp'!F88+'[1]transp nax'!F88+'[1]ajl nax'!F88+'[1]tntes harab'!F90+[1]axb!F88+'[1]srgaka mig'!F88+'[1]bnak shin'!F88+[1]lusav!F88+'[1]hangst sport'!F88+'[1]kent grad'!F88+'[1]mshak palat'!F88+'[1]mshak kazm'!F88+[1]herutahax!F88+[1]texekat!F88+'[1]yndameny mankap.'!F88+[1]gisherotik!F88+[1]marzadp!F90+'[1]soc ogn'!F88+'[1]nvir. b`h'!F88+'[1]pah fond '!F88+'[1]yndam arvest erash'!F88</f>
        <v>0</v>
      </c>
      <c r="F88" s="216" t="s">
        <v>191</v>
      </c>
    </row>
    <row r="89" spans="1:6" s="1" customFormat="1" ht="29.25" hidden="1" customHeight="1">
      <c r="A89" s="127">
        <v>4420</v>
      </c>
      <c r="B89" s="206" t="s">
        <v>500</v>
      </c>
      <c r="C89" s="201" t="s">
        <v>398</v>
      </c>
      <c r="D89" s="217">
        <f>E89</f>
        <v>0</v>
      </c>
      <c r="E89" s="217">
        <f>E91+E92</f>
        <v>0</v>
      </c>
      <c r="F89" s="216" t="s">
        <v>191</v>
      </c>
    </row>
    <row r="90" spans="1:6" s="1" customFormat="1" ht="15" hidden="1" thickBot="1">
      <c r="A90" s="127"/>
      <c r="B90" s="203" t="s">
        <v>197</v>
      </c>
      <c r="C90" s="201"/>
      <c r="D90" s="217"/>
      <c r="E90" s="217"/>
      <c r="F90" s="216"/>
    </row>
    <row r="91" spans="1:6" s="1" customFormat="1" ht="27.75" hidden="1" thickBot="1">
      <c r="A91" s="127">
        <v>4421</v>
      </c>
      <c r="B91" s="204" t="s">
        <v>501</v>
      </c>
      <c r="C91" s="205" t="s">
        <v>502</v>
      </c>
      <c r="D91" s="217">
        <f>E91</f>
        <v>0</v>
      </c>
      <c r="E91" s="217">
        <f>[1]aparat!F88+'[1]zags '!F89+'[1]վեկտոր պլյուս'!F89+[1]turq!F89+[1]gjuxatntes!F90+'[1]chanap transp'!F89+'[1]transp nax'!F89+'[1]ajl nax'!F89+'[1]tntes harab'!F91+[1]axb!F89+'[1]srgaka mig'!F89+'[1]bnak shin'!F89+[1]lusav!F89+'[1]hangst sport'!F89+'[1]kent grad'!F89+'[1]mshak palat'!F89+'[1]mshak kazm'!F89+[1]herutahax!F89+[1]texekat!F89+'[1]yndameny mankap.'!F89+[1]gisherotik!F89+[1]marzadp!F91+'[1]soc ogn'!F89+'[1]nvir. b`h'!F89+'[1]pah fond '!F89+'[1]yndam arvest erash'!F89</f>
        <v>0</v>
      </c>
      <c r="F91" s="216" t="s">
        <v>191</v>
      </c>
    </row>
    <row r="92" spans="1:6" s="1" customFormat="1" ht="27.75" hidden="1" thickBot="1">
      <c r="A92" s="140">
        <v>4422</v>
      </c>
      <c r="B92" s="228" t="s">
        <v>503</v>
      </c>
      <c r="C92" s="209" t="s">
        <v>504</v>
      </c>
      <c r="D92" s="229">
        <f>E92</f>
        <v>0</v>
      </c>
      <c r="E92" s="217">
        <f>[1]aparat!F89+'[1]zags '!F90+'[1]վեկտոր պլյուս'!F90+[1]turq!F90+[1]gjuxatntes!F91+'[1]chanap transp'!F90+'[1]transp nax'!F90+'[1]ajl nax'!F90+'[1]tntes harab'!F92+[1]axb!F90+'[1]srgaka mig'!F90+'[1]bnak shin'!F90+[1]lusav!F90+'[1]hangst sport'!F90+'[1]kent grad'!F90+'[1]mshak palat'!F90+'[1]mshak kazm'!F90+[1]herutahax!F90+[1]texekat!F90+'[1]yndameny mankap.'!F90+[1]gisherotik!F90+[1]marzadp!F92+'[1]soc ogn'!F90+'[1]nvir. b`h'!F90+'[1]pah fond '!F90+'[1]yndam arvest erash'!F90</f>
        <v>0</v>
      </c>
      <c r="F92" s="230" t="s">
        <v>191</v>
      </c>
    </row>
    <row r="93" spans="1:6" s="1" customFormat="1" ht="31.5" customHeight="1" thickBot="1">
      <c r="A93" s="191">
        <v>4500</v>
      </c>
      <c r="B93" s="235" t="s">
        <v>505</v>
      </c>
      <c r="C93" s="193" t="s">
        <v>398</v>
      </c>
      <c r="D93" s="213">
        <f>E93</f>
        <v>514261.71000000008</v>
      </c>
      <c r="E93" s="213">
        <f>E95+E99+E103+E115</f>
        <v>514261.71000000008</v>
      </c>
      <c r="F93" s="234" t="s">
        <v>191</v>
      </c>
    </row>
    <row r="94" spans="1:6" s="1" customFormat="1" ht="13.5">
      <c r="A94" s="104"/>
      <c r="B94" s="196" t="s">
        <v>396</v>
      </c>
      <c r="C94" s="197"/>
      <c r="D94" s="214"/>
      <c r="E94" s="214"/>
      <c r="F94" s="215"/>
    </row>
    <row r="95" spans="1:6" s="1" customFormat="1" ht="27" hidden="1">
      <c r="A95" s="127">
        <v>4510</v>
      </c>
      <c r="B95" s="236" t="s">
        <v>506</v>
      </c>
      <c r="C95" s="201" t="s">
        <v>398</v>
      </c>
      <c r="D95" s="217">
        <f>E95</f>
        <v>0</v>
      </c>
      <c r="E95" s="217">
        <f>E97+E98</f>
        <v>0</v>
      </c>
      <c r="F95" s="216" t="s">
        <v>191</v>
      </c>
    </row>
    <row r="96" spans="1:6" s="1" customFormat="1" ht="14.25" hidden="1">
      <c r="A96" s="127"/>
      <c r="B96" s="203" t="s">
        <v>197</v>
      </c>
      <c r="C96" s="201"/>
      <c r="D96" s="217"/>
      <c r="E96" s="217"/>
      <c r="F96" s="216"/>
    </row>
    <row r="97" spans="1:6" s="1" customFormat="1" ht="27" hidden="1">
      <c r="A97" s="127">
        <v>4511</v>
      </c>
      <c r="B97" s="237" t="s">
        <v>507</v>
      </c>
      <c r="C97" s="205" t="s">
        <v>508</v>
      </c>
      <c r="D97" s="217">
        <f>E97</f>
        <v>0</v>
      </c>
      <c r="E97" s="217">
        <f>[1]aparat!F92+'[1]zags '!F93+'[1]վեկտոր պլյուս'!F93+[1]turq!F93+[1]gjuxatntes!F94+'[1]chanap transp'!F93+'[1]transp nax'!F93+'[1]ajl nax'!F93+'[1]tntes harab'!F95+[1]axb!F93+'[1]srgaka mig'!F93+'[1]bnak shin'!F93+[1]lusav!F93+'[1]hangst sport'!F93+'[1]kent grad'!F93+'[1]mshak palat'!F93+'[1]mshak kazm'!F93+[1]herutahax!F93+[1]texekat!F93+'[1]yndameny mankap.'!F93+[1]gisherotik!F93+[1]marzadp!F95+'[1]soc ogn'!F93+'[1]nvir. b`h'!F93+'[1]pah fond '!F93+'[1]yndam arvest erash'!F93</f>
        <v>0</v>
      </c>
      <c r="F97" s="216" t="s">
        <v>191</v>
      </c>
    </row>
    <row r="98" spans="1:6" s="1" customFormat="1" ht="27" hidden="1">
      <c r="A98" s="127">
        <v>4512</v>
      </c>
      <c r="B98" s="204" t="s">
        <v>509</v>
      </c>
      <c r="C98" s="205" t="s">
        <v>510</v>
      </c>
      <c r="D98" s="217">
        <f>E98</f>
        <v>0</v>
      </c>
      <c r="E98" s="217">
        <f>[1]aparat!F93+'[1]zags '!F94+'[1]վեկտոր պլյուս'!F94+[1]turq!F94+[1]gjuxatntes!F95+'[1]chanap transp'!F94+'[1]transp nax'!F94+'[1]ajl nax'!F94+'[1]tntes harab'!F96+[1]axb!F94+'[1]srgaka mig'!F94+'[1]bnak shin'!F94+[1]lusav!F94+'[1]hangst sport'!F94+'[1]kent grad'!F94+'[1]mshak palat'!F94+'[1]mshak kazm'!F94+[1]herutahax!F94+[1]texekat!F94+'[1]yndameny mankap.'!F94+[1]gisherotik!F94+[1]marzadp!F96+'[1]soc ogn'!F94+'[1]nvir. b`h'!F94+'[1]pah fond '!F94+'[1]yndam arvest erash'!F94</f>
        <v>0</v>
      </c>
      <c r="F98" s="216" t="s">
        <v>191</v>
      </c>
    </row>
    <row r="99" spans="1:6" s="1" customFormat="1" ht="27" hidden="1">
      <c r="A99" s="127">
        <v>4520</v>
      </c>
      <c r="B99" s="236" t="s">
        <v>511</v>
      </c>
      <c r="C99" s="201" t="s">
        <v>398</v>
      </c>
      <c r="D99" s="217">
        <f>E99</f>
        <v>0</v>
      </c>
      <c r="E99" s="217">
        <f>E101+E102</f>
        <v>0</v>
      </c>
      <c r="F99" s="216" t="s">
        <v>191</v>
      </c>
    </row>
    <row r="100" spans="1:6" s="1" customFormat="1" ht="14.25" hidden="1">
      <c r="A100" s="127"/>
      <c r="B100" s="203" t="s">
        <v>197</v>
      </c>
      <c r="C100" s="201"/>
      <c r="D100" s="217"/>
      <c r="E100" s="217"/>
      <c r="F100" s="216"/>
    </row>
    <row r="101" spans="1:6" s="1" customFormat="1" ht="27" hidden="1">
      <c r="A101" s="127">
        <v>4521</v>
      </c>
      <c r="B101" s="204" t="s">
        <v>512</v>
      </c>
      <c r="C101" s="205" t="s">
        <v>513</v>
      </c>
      <c r="D101" s="217">
        <f>E101</f>
        <v>0</v>
      </c>
      <c r="E101" s="217">
        <f>[1]aparat!F95+'[1]zags '!F96+'[1]վեկտոր պլյուս'!F96+[1]turq!F96+[1]gjuxatntes!F97+'[1]chanap transp'!F96+'[1]transp nax'!F96+'[1]ajl nax'!F96+'[1]tntes harab'!F98+[1]axb!F96+'[1]srgaka mig'!F96+'[1]bnak shin'!F96+[1]lusav!F96+'[1]hangst sport'!F96+'[1]kent grad'!F96+'[1]mshak palat'!F96+'[1]mshak kazm'!F96+[1]herutahax!F96+[1]texekat!F96+'[1]yndameny mankap.'!F96+[1]gisherotik!F96+[1]marzadp!F98+'[1]soc ogn'!F96+'[1]nvir. b`h'!F96+'[1]pah fond '!F96+'[1]yndam arvest erash'!F96</f>
        <v>0</v>
      </c>
      <c r="F101" s="216" t="s">
        <v>191</v>
      </c>
    </row>
    <row r="102" spans="1:6" s="1" customFormat="1" ht="27" hidden="1">
      <c r="A102" s="127">
        <v>4522</v>
      </c>
      <c r="B102" s="204" t="s">
        <v>514</v>
      </c>
      <c r="C102" s="205" t="s">
        <v>515</v>
      </c>
      <c r="D102" s="217">
        <f>E102</f>
        <v>0</v>
      </c>
      <c r="E102" s="217">
        <f>[1]aparat!F96+'[1]zags '!F97+'[1]վեկտոր պլյուս'!F97+[1]turq!F97+[1]gjuxatntes!F98+'[1]chanap transp'!F97+'[1]transp nax'!F97+'[1]ajl nax'!F97+'[1]tntes harab'!F99+[1]axb!F97+'[1]srgaka mig'!F97+'[1]bnak shin'!F97+[1]lusav!F97+'[1]hangst sport'!F97+'[1]kent grad'!F97+'[1]mshak palat'!F97+'[1]mshak kazm'!F97+[1]herutahax!F97+[1]texekat!F97+'[1]yndameny mankap.'!F97+[1]gisherotik!F97+[1]marzadp!F99+'[1]soc ogn'!F97+'[1]nvir. b`h'!F97+'[1]pah fond '!F97+'[1]yndam arvest erash'!F97</f>
        <v>0</v>
      </c>
      <c r="F102" s="216" t="s">
        <v>191</v>
      </c>
    </row>
    <row r="103" spans="1:6" s="1" customFormat="1" ht="39.75">
      <c r="A103" s="127">
        <v>4530</v>
      </c>
      <c r="B103" s="236" t="s">
        <v>516</v>
      </c>
      <c r="C103" s="201" t="s">
        <v>398</v>
      </c>
      <c r="D103" s="113">
        <f>E103</f>
        <v>506112.81000000006</v>
      </c>
      <c r="E103" s="113">
        <f>E105+E106+E107</f>
        <v>506112.81000000006</v>
      </c>
      <c r="F103" s="216" t="s">
        <v>191</v>
      </c>
    </row>
    <row r="104" spans="1:6" s="1" customFormat="1" ht="14.25">
      <c r="A104" s="127"/>
      <c r="B104" s="203" t="s">
        <v>197</v>
      </c>
      <c r="C104" s="201"/>
      <c r="D104" s="113"/>
      <c r="E104" s="113"/>
      <c r="F104" s="216"/>
    </row>
    <row r="105" spans="1:6" s="1" customFormat="1" ht="26.25" customHeight="1">
      <c r="A105" s="127">
        <v>4531</v>
      </c>
      <c r="B105" s="221" t="s">
        <v>517</v>
      </c>
      <c r="C105" s="205" t="s">
        <v>518</v>
      </c>
      <c r="D105" s="113">
        <f>E105</f>
        <v>506112.81000000006</v>
      </c>
      <c r="E105" s="113">
        <f>[1]aparat!F103+'[1]zags '!F104+'[1]վեկտոր պլյուս'!F104+[1]turq!F104+[1]gjuxatntes!F105+'[1]chanap transp'!F104+'[1]transp nax'!F104+'[1]ajl nax'!F104+'[1]tntes harab'!F106+[1]axb!F104+'[1]srgaka mig'!F104+'[1]bnak shin'!F104+[1]lusav!F104+'[1]hangst sport'!F104+'[1]mshak palat'!F104+'[1]mshak kazm'!F104+[1]herutahax!F104+[1]texekat!F104+'[1]yndameny mankap.'!F104+[1]gisherotik!F104+'[1]yndam arvest erash'!F104+'[1]soc ogn'!F104+'[1]nvir. b`h'!F104+'[1]pah fond '!F104+'[1]kentr. grad'!F105+'[1]mshak palat (2)'!F104</f>
        <v>506112.81000000006</v>
      </c>
      <c r="F105" s="216" t="s">
        <v>191</v>
      </c>
    </row>
    <row r="106" spans="1:6" s="1" customFormat="1" ht="0.75" customHeight="1">
      <c r="A106" s="127">
        <v>4532</v>
      </c>
      <c r="B106" s="221" t="s">
        <v>519</v>
      </c>
      <c r="C106" s="205" t="s">
        <v>520</v>
      </c>
      <c r="D106" s="113">
        <f>E106</f>
        <v>0</v>
      </c>
      <c r="E106" s="113">
        <f>[1]aparat!F104+'[1]zags '!F105+'[1]վեկտոր պլյուս'!F105+[1]turq!F105+[1]gjuxatntes!F106+'[1]chanap transp'!F105+'[1]transp nax'!F105+'[1]ajl nax'!F105+'[1]tntes harab'!F107+[1]axb!F105+'[1]srgaka mig'!F105+'[1]bnak shin'!F105+[1]lusav!F105+'[1]hangst sport'!F105+'[1]kent grad'!F105+'[1]mshak palat'!F105+'[1]mshak kazm'!F105+[1]herutahax!F105+[1]texekat!F105+'[1]yndameny mankap.'!F105+[1]gisherotik!F105+'[1]yndam arvest erash'!F105+[1]marzadp!F107+'[1]soc ogn'!F105+'[1]nvir. b`h'!F105+'[1]pah fond '!F105</f>
        <v>0</v>
      </c>
      <c r="F106" s="216" t="s">
        <v>191</v>
      </c>
    </row>
    <row r="107" spans="1:6" s="1" customFormat="1" ht="42.75" hidden="1" customHeight="1">
      <c r="A107" s="127">
        <v>4533</v>
      </c>
      <c r="B107" s="221" t="s">
        <v>521</v>
      </c>
      <c r="C107" s="205" t="s">
        <v>522</v>
      </c>
      <c r="D107" s="113">
        <f>E107</f>
        <v>0</v>
      </c>
      <c r="E107" s="113">
        <f>[1]aparat!F105+'[1]zags '!F106+'[1]վեկտոր պլյուս'!F106+[1]turq!F106+[1]gjuxatntes!F107+'[1]chanap transp'!F106+'[1]transp nax'!F106+'[1]ajl nax'!F106+'[1]tntes harab'!F108+[1]axb!F106+'[1]srgaka mig'!F106+'[1]bnak shin'!F106+[1]lusav!F106+'[1]hangst sport'!F106+'[1]kent grad'!F106+'[1]mshak palat'!F106+'[1]mshak kazm'!F106+[1]herutahax!F106+[1]texekat!F106+'[1]yndameny mankap.'!F106+[1]gisherotik!F106+'[1]yndam arvest erash'!F106+[1]marzadp!F108+'[1]soc ogn'!F106+'[1]nvir. b`h'!F106+'[1]pah fond '!F106</f>
        <v>0</v>
      </c>
      <c r="F107" s="216" t="s">
        <v>191</v>
      </c>
    </row>
    <row r="108" spans="1:6" s="1" customFormat="1" ht="14.25" hidden="1">
      <c r="A108" s="127"/>
      <c r="B108" s="238" t="s">
        <v>396</v>
      </c>
      <c r="C108" s="205"/>
      <c r="D108" s="113"/>
      <c r="E108" s="113"/>
      <c r="F108" s="216"/>
    </row>
    <row r="109" spans="1:6" s="1" customFormat="1" ht="27" hidden="1">
      <c r="A109" s="127">
        <v>4534</v>
      </c>
      <c r="B109" s="238" t="s">
        <v>523</v>
      </c>
      <c r="C109" s="205"/>
      <c r="D109" s="113">
        <f>E109</f>
        <v>0</v>
      </c>
      <c r="E109" s="113">
        <f>E111+E112</f>
        <v>0</v>
      </c>
      <c r="F109" s="216" t="s">
        <v>191</v>
      </c>
    </row>
    <row r="110" spans="1:6" s="1" customFormat="1" ht="14.25" hidden="1">
      <c r="A110" s="127"/>
      <c r="B110" s="238" t="s">
        <v>524</v>
      </c>
      <c r="C110" s="205"/>
      <c r="D110" s="113"/>
      <c r="E110" s="113"/>
      <c r="F110" s="216"/>
    </row>
    <row r="111" spans="1:6" s="1" customFormat="1" ht="27" hidden="1">
      <c r="A111" s="239">
        <v>4535</v>
      </c>
      <c r="B111" s="240" t="s">
        <v>525</v>
      </c>
      <c r="C111" s="205"/>
      <c r="D111" s="113">
        <f>E111</f>
        <v>0</v>
      </c>
      <c r="E111" s="113"/>
      <c r="F111" s="216" t="s">
        <v>191</v>
      </c>
    </row>
    <row r="112" spans="1:6" s="1" customFormat="1" ht="14.25" hidden="1">
      <c r="A112" s="127">
        <v>4536</v>
      </c>
      <c r="B112" s="238" t="s">
        <v>526</v>
      </c>
      <c r="C112" s="205"/>
      <c r="D112" s="113">
        <f>E112</f>
        <v>0</v>
      </c>
      <c r="E112" s="113"/>
      <c r="F112" s="216" t="s">
        <v>191</v>
      </c>
    </row>
    <row r="113" spans="1:6" s="1" customFormat="1" ht="14.25" hidden="1">
      <c r="A113" s="127">
        <v>4537</v>
      </c>
      <c r="B113" s="238" t="s">
        <v>527</v>
      </c>
      <c r="C113" s="205"/>
      <c r="D113" s="113">
        <f>E113</f>
        <v>0</v>
      </c>
      <c r="E113" s="113"/>
      <c r="F113" s="216" t="s">
        <v>191</v>
      </c>
    </row>
    <row r="114" spans="1:6" s="1" customFormat="1" ht="14.25" hidden="1">
      <c r="A114" s="127">
        <v>4538</v>
      </c>
      <c r="B114" s="238" t="s">
        <v>528</v>
      </c>
      <c r="C114" s="205"/>
      <c r="D114" s="113">
        <f>E114</f>
        <v>0</v>
      </c>
      <c r="E114" s="113"/>
      <c r="F114" s="216" t="s">
        <v>191</v>
      </c>
    </row>
    <row r="115" spans="1:6" s="1" customFormat="1" ht="39.75" hidden="1">
      <c r="A115" s="127">
        <v>4540</v>
      </c>
      <c r="B115" s="236" t="s">
        <v>529</v>
      </c>
      <c r="C115" s="201" t="s">
        <v>398</v>
      </c>
      <c r="D115" s="113">
        <f>E115</f>
        <v>8148.9</v>
      </c>
      <c r="E115" s="113">
        <f>E117+E118+E119</f>
        <v>8148.9</v>
      </c>
      <c r="F115" s="216" t="s">
        <v>191</v>
      </c>
    </row>
    <row r="116" spans="1:6" s="1" customFormat="1" ht="14.25" hidden="1">
      <c r="A116" s="127"/>
      <c r="B116" s="203" t="s">
        <v>197</v>
      </c>
      <c r="C116" s="201"/>
      <c r="D116" s="113"/>
      <c r="E116" s="113"/>
      <c r="F116" s="216"/>
    </row>
    <row r="117" spans="1:6" s="1" customFormat="1" ht="40.5">
      <c r="A117" s="127">
        <v>4541</v>
      </c>
      <c r="B117" s="221" t="s">
        <v>530</v>
      </c>
      <c r="C117" s="205" t="s">
        <v>531</v>
      </c>
      <c r="D117" s="113">
        <f>E117</f>
        <v>6548.9</v>
      </c>
      <c r="E117" s="113">
        <f>[1]aparat!F110+'[1]zags '!F111+'[1]վեկտոր պլյուս'!F111+[1]turq!F111+[1]gjuxatntes!F112+'[1]chanap transp'!F111+'[1]transp nax'!F111+'[1]ajl nax'!F111+'[1]tntes harab'!F113+[1]axb!F111+'[1]srgaka mig'!F111+'[1]bnak shin'!F111+[1]lusav!F111+'[1]hangst sport'!F111+'[1]kent grad'!F111+'[1]mshak palat'!F111+'[1]mshak kazm'!F111+[1]herutahax!F111+[1]texekat!F111+'[1]yndameny mankap.'!F111+[1]gisherotik!F111+'[1]yndam arvest erash'!F111+[1]marzadp!F113+'[1]soc ogn'!F111+'[1]nvir. b`h'!F111+'[1]pah fond '!F111+'[1]kentr. grad'!F112</f>
        <v>6548.9</v>
      </c>
      <c r="F117" s="216" t="s">
        <v>191</v>
      </c>
    </row>
    <row r="118" spans="1:6" s="1" customFormat="1" ht="27" hidden="1">
      <c r="A118" s="127">
        <v>4542</v>
      </c>
      <c r="B118" s="221" t="s">
        <v>532</v>
      </c>
      <c r="C118" s="205" t="s">
        <v>533</v>
      </c>
      <c r="D118" s="113">
        <f>E118</f>
        <v>0</v>
      </c>
      <c r="E118" s="113">
        <f>[1]aparat!F111+'[1]zags '!F112+'[1]վեկտոր պլյուս'!F112+[1]turq!F112+[1]gjuxatntes!F113+'[1]chanap transp'!F112+'[1]transp nax'!F112+'[1]ajl nax'!F112+'[1]tntes harab'!F114+[1]axb!F112+'[1]srgaka mig'!F112+'[1]bnak shin'!F112+[1]lusav!F112+'[1]hangst sport'!F112+'[1]kent grad'!F112+'[1]mshak palat'!F112+'[1]mshak kazm'!F112+[1]herutahax!F112+[1]texekat!F112+'[1]yndameny mankap.'!F112+[1]gisherotik!F112+'[1]yndam arvest erash'!F112+[1]marzadp!F114+'[1]soc ogn'!F112+'[1]nvir. b`h'!F112+'[1]pah fond '!F112</f>
        <v>0</v>
      </c>
      <c r="F118" s="216" t="s">
        <v>191</v>
      </c>
    </row>
    <row r="119" spans="1:6" s="1" customFormat="1" ht="15.75" customHeight="1" thickBot="1">
      <c r="A119" s="127">
        <v>4543</v>
      </c>
      <c r="B119" s="221" t="s">
        <v>534</v>
      </c>
      <c r="C119" s="205" t="s">
        <v>535</v>
      </c>
      <c r="D119" s="124">
        <f>E119</f>
        <v>1600</v>
      </c>
      <c r="E119" s="219">
        <f>[1]marzadproc!F113+'[1]mshak palat'!F113+'[1]hangst sport'!F113+[1]turq!F113+'[1]yndameny mankap.'!F113</f>
        <v>1600</v>
      </c>
      <c r="F119" s="216" t="s">
        <v>191</v>
      </c>
    </row>
    <row r="120" spans="1:6" s="1" customFormat="1" ht="15.75" hidden="1" customHeight="1">
      <c r="A120" s="127"/>
      <c r="B120" s="238" t="s">
        <v>396</v>
      </c>
      <c r="C120" s="205"/>
      <c r="D120" s="217"/>
      <c r="E120" s="217"/>
      <c r="F120" s="216"/>
    </row>
    <row r="121" spans="1:6" s="1" customFormat="1" ht="12.75" hidden="1" customHeight="1">
      <c r="A121" s="127">
        <v>4544</v>
      </c>
      <c r="B121" s="238" t="s">
        <v>536</v>
      </c>
      <c r="C121" s="205"/>
      <c r="D121" s="217">
        <f>E121</f>
        <v>0</v>
      </c>
      <c r="E121" s="217">
        <f>E123+E124</f>
        <v>0</v>
      </c>
      <c r="F121" s="216" t="s">
        <v>191</v>
      </c>
    </row>
    <row r="122" spans="1:6" s="1" customFormat="1" ht="13.5" hidden="1" customHeight="1">
      <c r="A122" s="127"/>
      <c r="B122" s="238" t="s">
        <v>524</v>
      </c>
      <c r="C122" s="205"/>
      <c r="D122" s="217"/>
      <c r="E122" s="217"/>
      <c r="F122" s="216"/>
    </row>
    <row r="123" spans="1:6" s="1" customFormat="1" ht="11.25" hidden="1" customHeight="1">
      <c r="A123" s="239">
        <v>4545</v>
      </c>
      <c r="B123" s="240" t="s">
        <v>525</v>
      </c>
      <c r="C123" s="205"/>
      <c r="D123" s="217">
        <f>E123</f>
        <v>0</v>
      </c>
      <c r="E123" s="217"/>
      <c r="F123" s="216" t="s">
        <v>191</v>
      </c>
    </row>
    <row r="124" spans="1:6" s="1" customFormat="1" ht="13.5" hidden="1" customHeight="1">
      <c r="A124" s="127">
        <v>4546</v>
      </c>
      <c r="B124" s="238" t="s">
        <v>537</v>
      </c>
      <c r="C124" s="205"/>
      <c r="D124" s="217">
        <f>E124</f>
        <v>0</v>
      </c>
      <c r="E124" s="217"/>
      <c r="F124" s="216" t="s">
        <v>191</v>
      </c>
    </row>
    <row r="125" spans="1:6" s="1" customFormat="1" ht="17.25" hidden="1" customHeight="1">
      <c r="A125" s="127">
        <v>4547</v>
      </c>
      <c r="B125" s="238" t="s">
        <v>527</v>
      </c>
      <c r="C125" s="205"/>
      <c r="D125" s="217">
        <f>E125</f>
        <v>0</v>
      </c>
      <c r="E125" s="217"/>
      <c r="F125" s="216" t="s">
        <v>191</v>
      </c>
    </row>
    <row r="126" spans="1:6" s="1" customFormat="1" ht="1.5" hidden="1" customHeight="1" thickBot="1">
      <c r="A126" s="140">
        <v>4548</v>
      </c>
      <c r="B126" s="241" t="s">
        <v>528</v>
      </c>
      <c r="C126" s="209"/>
      <c r="D126" s="229">
        <f>E126</f>
        <v>0</v>
      </c>
      <c r="E126" s="229"/>
      <c r="F126" s="230" t="s">
        <v>191</v>
      </c>
    </row>
    <row r="127" spans="1:6" s="1" customFormat="1" ht="31.5" customHeight="1" thickBot="1">
      <c r="A127" s="191">
        <v>4600</v>
      </c>
      <c r="B127" s="242" t="s">
        <v>538</v>
      </c>
      <c r="C127" s="193" t="s">
        <v>398</v>
      </c>
      <c r="D127" s="194">
        <f>E127</f>
        <v>9900</v>
      </c>
      <c r="E127" s="194">
        <f>E129+E133+E139</f>
        <v>9900</v>
      </c>
      <c r="F127" s="234" t="s">
        <v>191</v>
      </c>
    </row>
    <row r="128" spans="1:6" s="1" customFormat="1" ht="13.5">
      <c r="A128" s="104"/>
      <c r="B128" s="196" t="s">
        <v>396</v>
      </c>
      <c r="C128" s="197"/>
      <c r="D128" s="214"/>
      <c r="E128" s="214"/>
      <c r="F128" s="215"/>
    </row>
    <row r="129" spans="1:6" s="1" customFormat="1" ht="14.25">
      <c r="A129" s="127">
        <v>4610</v>
      </c>
      <c r="B129" s="243" t="s">
        <v>539</v>
      </c>
      <c r="C129" s="226"/>
      <c r="D129" s="124">
        <f>E129</f>
        <v>0</v>
      </c>
      <c r="E129" s="124">
        <f>E131+E132</f>
        <v>0</v>
      </c>
      <c r="F129" s="216" t="s">
        <v>14</v>
      </c>
    </row>
    <row r="130" spans="1:6" s="1" customFormat="1" ht="14.25">
      <c r="A130" s="127"/>
      <c r="B130" s="203" t="s">
        <v>396</v>
      </c>
      <c r="C130" s="226"/>
      <c r="D130" s="124"/>
      <c r="E130" s="124"/>
      <c r="F130" s="216"/>
    </row>
    <row r="131" spans="1:6" s="1" customFormat="1" ht="42.75">
      <c r="A131" s="127">
        <v>4610</v>
      </c>
      <c r="B131" s="244" t="s">
        <v>540</v>
      </c>
      <c r="C131" s="226" t="s">
        <v>541</v>
      </c>
      <c r="D131" s="124">
        <f>E131</f>
        <v>0</v>
      </c>
      <c r="E131" s="124">
        <f>[1]aparat!F115+'[1]zags '!F116+'[1]վեկտոր պլյուս'!F116+[1]turq!F116+[1]gjuxatntes!F117+'[1]chanap transp'!F116+'[1]transp nax'!F116+'[1]ajl nax'!F116+'[1]tntes harab'!F1170+[1]axb!F116+'[1]srgaka mig'!F116+'[1]bnak shin'!F116+[1]lusav!F116+'[1]hangst sport'!F116+'[1]kent grad'!F116+'[1]mshak palat'!F116+'[1]mshak kazm'!F116+[1]herutahax!F116+[1]texekat!F116+'[1]yndameny mankap.'!F116+[1]gisherotik!F116+'[1]yndam arvest erash'!F116+[1]marzadp!F118+'[1]soc ogn'!F116+'[1]nvir. b`h'!F116+'[1]pah fond '!F116</f>
        <v>0</v>
      </c>
      <c r="F131" s="216" t="s">
        <v>191</v>
      </c>
    </row>
    <row r="132" spans="1:6" s="1" customFormat="1" ht="28.5">
      <c r="A132" s="127">
        <v>4620</v>
      </c>
      <c r="B132" s="244" t="s">
        <v>542</v>
      </c>
      <c r="C132" s="226" t="s">
        <v>543</v>
      </c>
      <c r="D132" s="124">
        <f>E132</f>
        <v>0</v>
      </c>
      <c r="E132" s="124">
        <f>[1]aparat!F116+'[1]zags '!F117+'[1]վեկտոր պլյուս'!F117+[1]turq!F117+[1]gjuxatntes!F118+'[1]chanap transp'!F117+'[1]transp nax'!F117+'[1]ajl nax'!F117+'[1]tntes harab'!F1171+[1]axb!F117+'[1]srgaka mig'!F117+'[1]bnak shin'!F117+[1]lusav!F117+'[1]hangst sport'!F117+'[1]kent grad'!F117+'[1]mshak palat'!F117+'[1]mshak kazm'!F117+[1]herutahax!F117+[1]texekat!F117+'[1]yndameny mankap.'!F117+[1]gisherotik!F117+'[1]yndam arvest erash'!F117+[1]marzadp!F119+'[1]soc ogn'!F117+'[1]nvir. b`h'!F117+'[1]pah fond '!F117</f>
        <v>0</v>
      </c>
      <c r="F132" s="216" t="s">
        <v>191</v>
      </c>
    </row>
    <row r="133" spans="1:6" s="1" customFormat="1" ht="39.75" customHeight="1">
      <c r="A133" s="127">
        <v>4630</v>
      </c>
      <c r="B133" s="206" t="s">
        <v>544</v>
      </c>
      <c r="C133" s="201" t="s">
        <v>398</v>
      </c>
      <c r="D133" s="124">
        <f>E133</f>
        <v>9900</v>
      </c>
      <c r="E133" s="124">
        <f>E135+E136+E137+E138</f>
        <v>9900</v>
      </c>
      <c r="F133" s="216" t="s">
        <v>191</v>
      </c>
    </row>
    <row r="134" spans="1:6" s="1" customFormat="1" ht="14.25">
      <c r="A134" s="127"/>
      <c r="B134" s="203" t="s">
        <v>197</v>
      </c>
      <c r="C134" s="201"/>
      <c r="D134" s="124"/>
      <c r="E134" s="124"/>
      <c r="F134" s="216"/>
    </row>
    <row r="135" spans="1:6" s="1" customFormat="1" ht="14.25">
      <c r="A135" s="127">
        <v>4631</v>
      </c>
      <c r="B135" s="204" t="s">
        <v>545</v>
      </c>
      <c r="C135" s="205" t="s">
        <v>546</v>
      </c>
      <c r="D135" s="124">
        <f>E135</f>
        <v>0</v>
      </c>
      <c r="E135" s="124">
        <f>[1]aparat!F123+'[1]zags '!F124+'[1]վեկտոր պլյուս'!F124+[1]turq!F124+[1]gjuxatntes!F125+'[1]chanap transp'!F124+'[1]transp nax'!F124+'[1]ajl nax'!F124+'[1]tntes harab'!F126+[1]axb!F124+'[1]srgaka mig'!F124+'[1]bnak shin'!F124+[1]lusav!F124+'[1]hangst sport'!F124+'[1]kent grad'!F124+'[1]mshak palat'!F124+'[1]mshak kazm'!F124+[1]herutahax!F124+[1]texekat!F124+'[1]yndameny mankap.'!F124+[1]gisherotik!F124+'[1]yndam arvest erash'!F124+[1]marzadp!F126+'[1]soc ogn'!F124+'[1]nvir. b`h'!F124+'[1]pah fond '!F124</f>
        <v>0</v>
      </c>
      <c r="F135" s="216" t="s">
        <v>191</v>
      </c>
    </row>
    <row r="136" spans="1:6" s="1" customFormat="1" ht="27">
      <c r="A136" s="127">
        <v>4632</v>
      </c>
      <c r="B136" s="204" t="s">
        <v>547</v>
      </c>
      <c r="C136" s="205" t="s">
        <v>548</v>
      </c>
      <c r="D136" s="124">
        <f>E136</f>
        <v>0</v>
      </c>
      <c r="E136" s="124">
        <f>[1]aparat!F124+'[1]zags '!F125+'[1]վեկտոր պլյուս'!F125+[1]turq!F125+[1]gjuxatntes!F126+'[1]chanap transp'!F125+'[1]transp nax'!F125+'[1]ajl nax'!F125+'[1]tntes harab'!F127+[1]axb!F125+'[1]srgaka mig'!F125+'[1]bnak shin'!F125+[1]lusav!F125+'[1]hangst sport'!F125+'[1]kent grad'!F125+'[1]mshak palat'!F125+'[1]mshak kazm'!F125+[1]herutahax!F125+[1]texekat!F125+'[1]yndameny mankap.'!F125+[1]gisherotik!F125+'[1]yndam arvest erash'!F125+[1]marzadp!F127+'[1]soc ogn'!F125+'[1]nvir. b`h'!F125+'[1]pah fond '!F125</f>
        <v>0</v>
      </c>
      <c r="F136" s="216" t="s">
        <v>191</v>
      </c>
    </row>
    <row r="137" spans="1:6" s="1" customFormat="1" ht="14.25">
      <c r="A137" s="127">
        <v>4633</v>
      </c>
      <c r="B137" s="204" t="s">
        <v>549</v>
      </c>
      <c r="C137" s="205" t="s">
        <v>550</v>
      </c>
      <c r="D137" s="124">
        <f>E137</f>
        <v>0</v>
      </c>
      <c r="E137" s="124"/>
      <c r="F137" s="216" t="s">
        <v>191</v>
      </c>
    </row>
    <row r="138" spans="1:6" s="1" customFormat="1" ht="14.25" customHeight="1">
      <c r="A138" s="127">
        <v>4634</v>
      </c>
      <c r="B138" s="204" t="s">
        <v>551</v>
      </c>
      <c r="C138" s="205" t="s">
        <v>552</v>
      </c>
      <c r="D138" s="124">
        <f>E138</f>
        <v>9900</v>
      </c>
      <c r="E138" s="124">
        <f>[1]aparat!F126+'[1]zags '!F127+'[1]վեկտոր պլյուս'!F127+[1]turq!F127+[1]gjuxatntes!F128+'[1]chanap transp'!F127+'[1]transp nax'!F127+'[1]ajl nax'!F127+'[1]tntes harab'!F129+[1]axb!F127+'[1]srgaka mig'!F127+'[1]bnak shin'!F127+[1]lusav!F127+'[1]hangst sport'!F127+'[1]mshak palat'!F127+'[1]mshak kazm'!F127+[1]herutahax!F127+[1]texekat!F127+'[1]yndameny mankap.'!F127+[1]gisherotik!F127+'[1]yndam arvest erash'!F127+'[1]soc ogn'!F127+'[1]nvir. b`h'!F127+'[1]pah fond '!F127+'[1]barcraguyn krt.'!F127</f>
        <v>9900</v>
      </c>
      <c r="F138" s="216" t="s">
        <v>191</v>
      </c>
    </row>
    <row r="139" spans="1:6" s="1" customFormat="1" ht="1.5" hidden="1" customHeight="1">
      <c r="A139" s="127">
        <v>4640</v>
      </c>
      <c r="B139" s="206" t="s">
        <v>553</v>
      </c>
      <c r="C139" s="201" t="s">
        <v>398</v>
      </c>
      <c r="D139" s="124">
        <f>E139</f>
        <v>0</v>
      </c>
      <c r="E139" s="124">
        <f>E141</f>
        <v>0</v>
      </c>
      <c r="F139" s="216" t="s">
        <v>191</v>
      </c>
    </row>
    <row r="140" spans="1:6" s="1" customFormat="1" ht="14.25">
      <c r="A140" s="127"/>
      <c r="B140" s="203" t="s">
        <v>197</v>
      </c>
      <c r="C140" s="201"/>
      <c r="D140" s="124"/>
      <c r="E140" s="124"/>
      <c r="F140" s="216"/>
    </row>
    <row r="141" spans="1:6" s="1" customFormat="1" ht="15" thickBot="1">
      <c r="A141" s="140">
        <v>4641</v>
      </c>
      <c r="B141" s="228" t="s">
        <v>554</v>
      </c>
      <c r="C141" s="209" t="s">
        <v>555</v>
      </c>
      <c r="D141" s="245">
        <f>E141</f>
        <v>0</v>
      </c>
      <c r="E141" s="124">
        <f>[1]aparat!F128+'[1]zags '!F129+'[1]վեկտոր պլյուս'!F129+[1]turq!F129+[1]gjuxatntes!F130+'[1]chanap transp'!F129+'[1]transp nax'!F129+'[1]ajl nax'!F129+'[1]tntes harab'!F131+[1]axb!F129+'[1]srgaka mig'!F129+'[1]bnak shin'!F129+[1]lusav!F129+'[1]hangst sport'!F129+'[1]kent grad'!F129+'[1]mshak palat'!F129+'[1]mshak kazm'!F129+[1]herutahax!F129+[1]texekat!F129+'[1]yndameny mankap.'!F129+[1]gisherotik!F129+'[1]yndam arvest erash'!F129+[1]marzadp!F131+'[1]soc ogn'!F129+'[1]nvir. b`h'!F129+'[1]pah fond '!F129</f>
        <v>0</v>
      </c>
      <c r="F141" s="230" t="s">
        <v>191</v>
      </c>
    </row>
    <row r="142" spans="1:6" ht="39" customHeight="1" thickBot="1">
      <c r="A142" s="191">
        <v>4700</v>
      </c>
      <c r="B142" s="246" t="s">
        <v>556</v>
      </c>
      <c r="C142" s="193" t="s">
        <v>398</v>
      </c>
      <c r="D142" s="194">
        <f>E142-[1]ekamut!F124</f>
        <v>6740.7300000000105</v>
      </c>
      <c r="E142" s="194">
        <f>E144+E148+E154+E157+E161+E164+E167</f>
        <v>159740.73000000001</v>
      </c>
      <c r="F142" s="234"/>
    </row>
    <row r="143" spans="1:6" ht="13.5">
      <c r="A143" s="104"/>
      <c r="B143" s="196" t="s">
        <v>396</v>
      </c>
      <c r="C143" s="197"/>
      <c r="D143" s="214"/>
      <c r="E143" s="214"/>
      <c r="F143" s="215"/>
    </row>
    <row r="144" spans="1:6" ht="39.75">
      <c r="A144" s="127">
        <v>4710</v>
      </c>
      <c r="B144" s="206" t="s">
        <v>557</v>
      </c>
      <c r="C144" s="201" t="s">
        <v>398</v>
      </c>
      <c r="D144" s="124">
        <f>E144</f>
        <v>2985</v>
      </c>
      <c r="E144" s="124">
        <f>E146+E147</f>
        <v>2985</v>
      </c>
      <c r="F144" s="216" t="s">
        <v>191</v>
      </c>
    </row>
    <row r="145" spans="1:6" ht="14.25">
      <c r="A145" s="127"/>
      <c r="B145" s="203" t="s">
        <v>197</v>
      </c>
      <c r="C145" s="201"/>
      <c r="D145" s="124"/>
      <c r="E145" s="124"/>
      <c r="F145" s="216"/>
    </row>
    <row r="146" spans="1:6" ht="39.75" customHeight="1">
      <c r="A146" s="127">
        <v>4711</v>
      </c>
      <c r="B146" s="204" t="s">
        <v>558</v>
      </c>
      <c r="C146" s="205" t="s">
        <v>559</v>
      </c>
      <c r="D146" s="124">
        <f>E146</f>
        <v>0</v>
      </c>
      <c r="E146" s="124">
        <f>[1]aparat!F131+'[1]zags '!F132+'[1]վեկտոր պլյուս'!F132+[1]turq!F132+[1]gjuxatntes!F133+'[1]chanap transp'!F132+'[1]transp nax'!F132+'[1]ajl nax'!F132+'[1]tntes harab'!F134+[1]axb!F132+'[1]srgaka mig'!F132+'[1]bnak shin'!F132+[1]lusav!F132+'[1]hangst sport'!F132+'[1]kent grad'!F132+'[1]mshak palat'!F132+'[1]mshak kazm'!F132+[1]herutahax!F132+[1]texekat!F132+'[1]yndameny mankap.'!F132+[1]gisherotik!F132+'[1]yndam arvest erash'!F132+[1]marzadp!F134+'[1]soc ogn'!F132+'[1]nvir. b`h'!F132+'[1]pah fond '!F132</f>
        <v>0</v>
      </c>
      <c r="F146" s="216" t="s">
        <v>191</v>
      </c>
    </row>
    <row r="147" spans="1:6" ht="30" customHeight="1">
      <c r="A147" s="127">
        <v>4712</v>
      </c>
      <c r="B147" s="204" t="s">
        <v>560</v>
      </c>
      <c r="C147" s="205" t="s">
        <v>561</v>
      </c>
      <c r="D147" s="124">
        <f>E147</f>
        <v>2985</v>
      </c>
      <c r="E147" s="124">
        <f>[1]aparat!F132+'[1]zags '!F133+'[1]վեկտոր պլյուս'!F133+[1]turq!F133+[1]gjuxatntes!F134+'[1]chanap transp'!F133+'[1]transp nax'!F133+'[1]ajl nax'!F133+'[1]tntes harab'!F135+[1]axb!F133+'[1]srgaka mig'!F133+'[1]bnak shin'!F133+[1]lusav!F133+'[1]hangst sport'!F133+'[1]mshak palat'!F133+'[1]mshak kazm'!F133+[1]herutahax!F133+[1]texekat!F133+'[1]yndameny mankap.'!F133+[1]gisherotik!F133+'[1]yndam arvest erash'!F133+'[1]soc ogn'!F133+'[1]nvir. b`h'!F133+'[1]pah fond '!F133+'[1]qax. kusakc.'!F133+[1]kronakan!F32+'[1]himn,krt'!J32</f>
        <v>2985</v>
      </c>
      <c r="F147" s="216" t="s">
        <v>191</v>
      </c>
    </row>
    <row r="148" spans="1:6" ht="55.5" customHeight="1">
      <c r="A148" s="127">
        <v>4720</v>
      </c>
      <c r="B148" s="206" t="s">
        <v>562</v>
      </c>
      <c r="C148" s="14" t="s">
        <v>191</v>
      </c>
      <c r="D148" s="124">
        <f>E148</f>
        <v>3100</v>
      </c>
      <c r="E148" s="124">
        <f>E150+E151+E152+E153</f>
        <v>3100</v>
      </c>
      <c r="F148" s="216" t="s">
        <v>191</v>
      </c>
    </row>
    <row r="149" spans="1:6" ht="14.25">
      <c r="A149" s="127"/>
      <c r="B149" s="203" t="s">
        <v>197</v>
      </c>
      <c r="C149" s="201"/>
      <c r="D149" s="124"/>
      <c r="E149" s="124"/>
      <c r="F149" s="216"/>
    </row>
    <row r="150" spans="1:6" ht="14.25">
      <c r="A150" s="127">
        <v>4721</v>
      </c>
      <c r="B150" s="204" t="s">
        <v>563</v>
      </c>
      <c r="C150" s="205" t="s">
        <v>564</v>
      </c>
      <c r="D150" s="124">
        <f>E150</f>
        <v>0</v>
      </c>
      <c r="E150" s="124">
        <f>[1]aparat!F134+'[1]zags '!F135+'[1]վեկտոր պլյուս'!F135+[1]turq!F135+[1]gjuxatntes!F136+'[1]chanap transp'!F135+'[1]transp nax'!F135+'[1]ajl nax'!F135+'[1]tntes harab'!F137+[1]axb!F135+'[1]srgaka mig'!F135+'[1]bnak shin'!F135+[1]lusav!F135+'[1]hangst sport'!F135+'[1]kent grad'!F135+'[1]mshak palat'!F135+'[1]mshak kazm'!F135+[1]herutahax!F135+[1]texekat!F135+'[1]yndameny mankap.'!F135+[1]gisherotik!F135+'[1]yndam arvest erash'!F135+[1]marzadp!F137+'[1]soc ogn'!F135+'[1]nvir. b`h'!F135+'[1]pah fond '!F135</f>
        <v>0</v>
      </c>
      <c r="F150" s="216" t="s">
        <v>191</v>
      </c>
    </row>
    <row r="151" spans="1:6" ht="14.25">
      <c r="A151" s="127">
        <v>4722</v>
      </c>
      <c r="B151" s="204" t="s">
        <v>565</v>
      </c>
      <c r="C151" s="87">
        <v>4822</v>
      </c>
      <c r="D151" s="124">
        <f>E151</f>
        <v>0</v>
      </c>
      <c r="E151" s="124">
        <f>[1]aparat!F135+'[1]zags '!F136+'[1]վեկտոր պլյուս'!F136+[1]turq!F136+[1]gjuxatntes!F137+'[1]chanap transp'!F136+'[1]transp nax'!F136+'[1]ajl nax'!F136+'[1]tntes harab'!F138+[1]axb!F136+'[1]srgaka mig'!F136+'[1]bnak shin'!F136+[1]lusav!F136+'[1]hangst sport'!F136+'[1]kent grad'!F136+'[1]mshak palat'!F136+'[1]mshak kazm'!F136+[1]herutahax!F136+[1]texekat!F136+'[1]yndameny mankap.'!F136+[1]gisherotik!F136+'[1]yndam arvest erash'!F136+[1]marzadp!F138+'[1]soc ogn'!F136+'[1]nvir. b`h'!F136+'[1]pah fond '!F136</f>
        <v>0</v>
      </c>
      <c r="F151" s="216" t="s">
        <v>191</v>
      </c>
    </row>
    <row r="152" spans="1:6" ht="14.25">
      <c r="A152" s="127">
        <v>4723</v>
      </c>
      <c r="B152" s="204" t="s">
        <v>566</v>
      </c>
      <c r="C152" s="205" t="s">
        <v>567</v>
      </c>
      <c r="D152" s="124">
        <f>E152</f>
        <v>3100</v>
      </c>
      <c r="E152" s="124">
        <f>[1]aparat!F136+'[1]zags '!F137+'[1]վեկտոր պլյուս'!F137+[1]turq!F137+[1]gjuxatntes!F138+'[1]chanap transp'!F137+'[1]transp nax'!F137+'[1]ajl nax'!F137+'[1]tntes harab'!F139+[1]axb!F137+'[1]srgaka mig'!F137+'[1]bnak shin'!F137+[1]lusav!F137+'[1]hangst sport'!F137+'[1]mshak palat'!F137+'[1]mshak kazm'!F137+[1]herutahax!F137+[1]texekat!F137+'[1]yndameny mankap.'!F137+[1]gisherotik!F137+'[1]yndam arvest erash'!F137+'[1]soc ogn'!F137+'[1]nvir. b`h'!F137+'[1]pah fond '!F137+'[1]kentr. grad'!F138</f>
        <v>3100</v>
      </c>
      <c r="F152" s="216" t="s">
        <v>191</v>
      </c>
    </row>
    <row r="153" spans="1:6" ht="27">
      <c r="A153" s="127">
        <v>4724</v>
      </c>
      <c r="B153" s="204" t="s">
        <v>568</v>
      </c>
      <c r="C153" s="205" t="s">
        <v>569</v>
      </c>
      <c r="D153" s="124">
        <f>E153</f>
        <v>0</v>
      </c>
      <c r="E153" s="124">
        <f>[1]aparat!F137+'[1]zags '!F138+'[1]վեկտոր պլյուս'!F138+[1]turq!F138+[1]gjuxatntes!F139+'[1]chanap transp'!F138+'[1]transp nax'!F138+'[1]ajl nax'!F138+'[1]tntes harab'!F140+[1]axb!F138+'[1]srgaka mig'!F138+'[1]bnak shin'!F138+[1]lusav!F138+'[1]hangst sport'!F138+'[1]kent grad'!F138+'[1]mshak palat'!F138+'[1]mshak kazm'!F138+[1]herutahax!F138+[1]texekat!F138+'[1]yndameny mankap.'!F138+[1]gisherotik!F138+'[1]yndam arvest erash'!F138+[1]marzadp!F140+'[1]soc ogn'!F138+'[1]nvir. b`h'!F138+'[1]pah fond '!F138</f>
        <v>0</v>
      </c>
      <c r="F153" s="216" t="s">
        <v>191</v>
      </c>
    </row>
    <row r="154" spans="1:6" ht="27">
      <c r="A154" s="127">
        <v>4730</v>
      </c>
      <c r="B154" s="206" t="s">
        <v>570</v>
      </c>
      <c r="C154" s="201" t="s">
        <v>398</v>
      </c>
      <c r="D154" s="124">
        <f>E154</f>
        <v>0</v>
      </c>
      <c r="E154" s="124">
        <f>E156</f>
        <v>0</v>
      </c>
      <c r="F154" s="216" t="s">
        <v>191</v>
      </c>
    </row>
    <row r="155" spans="1:6" ht="14.25">
      <c r="A155" s="127"/>
      <c r="B155" s="203" t="s">
        <v>197</v>
      </c>
      <c r="C155" s="201"/>
      <c r="D155" s="124"/>
      <c r="E155" s="124"/>
      <c r="F155" s="216"/>
    </row>
    <row r="156" spans="1:6" ht="27">
      <c r="A156" s="127">
        <v>4731</v>
      </c>
      <c r="B156" s="237" t="s">
        <v>571</v>
      </c>
      <c r="C156" s="205" t="s">
        <v>572</v>
      </c>
      <c r="D156" s="124">
        <f>E156</f>
        <v>0</v>
      </c>
      <c r="E156" s="124">
        <f>[1]aparat!F139+'[1]zags '!F140+'[1]վեկտոր պլյուս'!F140+[1]turq!F140+[1]gjuxatntes!F141+'[1]chanap transp'!F140+'[1]transp nax'!F140+'[1]ajl nax'!F140+'[1]tntes harab'!F142+[1]axb!F140+'[1]srgaka mig'!F140+'[1]bnak shin'!F140+[1]lusav!F140+'[1]hangst sport'!F140+'[1]kent grad'!F140+'[1]mshak palat'!F140+'[1]mshak kazm'!F140+[1]herutahax!F140+[1]texekat!F140+'[1]yndameny mankap.'!F140+[1]gisherotik!F140+'[1]yndam arvest erash'!F140+[1]marzadp!F142+'[1]soc ogn'!F140+'[1]nvir. b`h'!F140+'[1]pah fond '!F140</f>
        <v>0</v>
      </c>
      <c r="F156" s="216" t="s">
        <v>191</v>
      </c>
    </row>
    <row r="157" spans="1:6" ht="53.25">
      <c r="A157" s="127">
        <v>4740</v>
      </c>
      <c r="B157" s="206" t="s">
        <v>573</v>
      </c>
      <c r="C157" s="201" t="s">
        <v>398</v>
      </c>
      <c r="D157" s="124">
        <f>E157</f>
        <v>0</v>
      </c>
      <c r="E157" s="124">
        <f>E159+E160</f>
        <v>0</v>
      </c>
      <c r="F157" s="216" t="s">
        <v>191</v>
      </c>
    </row>
    <row r="158" spans="1:6" ht="14.25">
      <c r="A158" s="127"/>
      <c r="B158" s="203" t="s">
        <v>197</v>
      </c>
      <c r="C158" s="201"/>
      <c r="D158" s="124"/>
      <c r="E158" s="124"/>
      <c r="F158" s="216"/>
    </row>
    <row r="159" spans="1:6" ht="16.5" customHeight="1">
      <c r="A159" s="127">
        <v>4741</v>
      </c>
      <c r="B159" s="204" t="s">
        <v>574</v>
      </c>
      <c r="C159" s="205" t="s">
        <v>575</v>
      </c>
      <c r="D159" s="124">
        <f>E159</f>
        <v>0</v>
      </c>
      <c r="E159" s="124">
        <f>[1]aparat!F141+'[1]zags '!F142+'[1]վեկտոր պլյուս'!F142+[1]turq!F142+[1]gjuxatntes!F143+'[1]chanap transp'!F142+'[1]transp nax'!F142+'[1]ajl nax'!F142+'[1]tntes harab'!F144+[1]axb!F142+'[1]srgaka mig'!F142+'[1]bnak shin'!F142+[1]lusav!F142+'[1]hangst sport'!F142+'[1]kent grad'!F142+'[1]mshak palat'!F142+'[1]mshak kazm'!F142+[1]herutahax!F142+[1]texekat!F142+'[1]yndameny mankap.'!F142+[1]gisherotik!F142+'[1]yndam arvest erash'!F142+[1]marzadp!F144+'[1]soc ogn'!F142+'[1]nvir. b`h'!F142+'[1]pah fond '!F142</f>
        <v>0</v>
      </c>
      <c r="F159" s="216" t="s">
        <v>191</v>
      </c>
    </row>
    <row r="160" spans="1:6" ht="27">
      <c r="A160" s="127">
        <v>4742</v>
      </c>
      <c r="B160" s="204" t="s">
        <v>576</v>
      </c>
      <c r="C160" s="205" t="s">
        <v>577</v>
      </c>
      <c r="D160" s="124">
        <f>E160</f>
        <v>0</v>
      </c>
      <c r="E160" s="124">
        <f>[1]aparat!F142+'[1]zags '!F143+'[1]վեկտոր պլյուս'!F143+[1]turq!F143+[1]gjuxatntes!F144+'[1]chanap transp'!F143+'[1]transp nax'!F143+'[1]ajl nax'!F143+'[1]tntes harab'!F145+[1]axb!F143+'[1]srgaka mig'!F143+'[1]bnak shin'!F143+[1]lusav!F143+'[1]hangst sport'!F143+'[1]kent grad'!F143+'[1]mshak palat'!F143+'[1]mshak kazm'!F143+[1]herutahax!F143+[1]texekat!F143+'[1]yndameny mankap.'!F143+[1]gisherotik!F143+'[1]yndam arvest erash'!F143+[1]marzadp!F145+'[1]soc ogn'!F143+'[1]nvir. b`h'!F143+'[1]pah fond '!F143</f>
        <v>0</v>
      </c>
      <c r="F160" s="216" t="s">
        <v>191</v>
      </c>
    </row>
    <row r="161" spans="1:6" ht="54">
      <c r="A161" s="127">
        <v>4750</v>
      </c>
      <c r="B161" s="206" t="s">
        <v>578</v>
      </c>
      <c r="C161" s="201" t="s">
        <v>398</v>
      </c>
      <c r="D161" s="124">
        <f>E161</f>
        <v>0</v>
      </c>
      <c r="E161" s="124">
        <f>E163</f>
        <v>0</v>
      </c>
      <c r="F161" s="216" t="s">
        <v>191</v>
      </c>
    </row>
    <row r="162" spans="1:6" ht="14.25">
      <c r="A162" s="127"/>
      <c r="B162" s="203" t="s">
        <v>197</v>
      </c>
      <c r="C162" s="201"/>
      <c r="D162" s="124"/>
      <c r="E162" s="124"/>
      <c r="F162" s="216"/>
    </row>
    <row r="163" spans="1:6" ht="45" customHeight="1">
      <c r="A163" s="127">
        <v>4751</v>
      </c>
      <c r="B163" s="204" t="s">
        <v>579</v>
      </c>
      <c r="C163" s="205" t="s">
        <v>580</v>
      </c>
      <c r="D163" s="124">
        <f>E163</f>
        <v>0</v>
      </c>
      <c r="E163" s="124">
        <f>[1]aparat!F144+'[1]zags '!F145+'[1]վեկտոր պլյուս'!F145+[1]turq!F145+[1]gjuxatntes!F146+'[1]chanap transp'!F145+'[1]transp nax'!F145+'[1]ajl nax'!F145+'[1]tntes harab'!F147+[1]axb!F145+'[1]srgaka mig'!F145+'[1]bnak shin'!F145+[1]lusav!F145+'[1]hangst sport'!F145+'[1]kent grad'!F145+'[1]mshak palat'!F145+'[1]mshak kazm'!F145+[1]herutahax!F145+[1]texekat!F145+'[1]yndameny mankap.'!F145+[1]gisherotik!F145+'[1]yndam arvest erash'!F145+[1]marzadp!F147+'[1]soc ogn'!F145+'[1]nvir. b`h'!F145+'[1]pah fond '!F145</f>
        <v>0</v>
      </c>
      <c r="F163" s="216" t="s">
        <v>191</v>
      </c>
    </row>
    <row r="164" spans="1:6" ht="14.25">
      <c r="A164" s="127">
        <v>4760</v>
      </c>
      <c r="B164" s="206" t="s">
        <v>581</v>
      </c>
      <c r="C164" s="201" t="s">
        <v>398</v>
      </c>
      <c r="D164" s="124">
        <f>E164</f>
        <v>0</v>
      </c>
      <c r="E164" s="124">
        <f>E166</f>
        <v>0</v>
      </c>
      <c r="F164" s="216" t="s">
        <v>191</v>
      </c>
    </row>
    <row r="165" spans="1:6" ht="14.25">
      <c r="A165" s="127"/>
      <c r="B165" s="203" t="s">
        <v>197</v>
      </c>
      <c r="C165" s="201"/>
      <c r="D165" s="124"/>
      <c r="E165" s="124"/>
      <c r="F165" s="216"/>
    </row>
    <row r="166" spans="1:6" ht="14.25">
      <c r="A166" s="127">
        <v>4761</v>
      </c>
      <c r="B166" s="204" t="s">
        <v>582</v>
      </c>
      <c r="C166" s="205" t="s">
        <v>583</v>
      </c>
      <c r="D166" s="124">
        <f>E166</f>
        <v>0</v>
      </c>
      <c r="E166" s="124">
        <f>[1]aparat!F146+'[1]zags '!F147+'[1]վեկտոր պլյուս'!F147+[1]turq!F147+[1]gjuxatntes!F148+'[1]chanap transp'!F147+'[1]transp nax'!F147+'[1]ajl nax'!F147+'[1]tntes harab'!F149+[1]axb!F147+'[1]srgaka mig'!F147+'[1]bnak shin'!F147+[1]lusav!F147+'[1]hangst sport'!F147+'[1]kent grad'!F147+'[1]mshak palat'!F147+'[1]mshak kazm'!F147+[1]herutahax!F147+[1]texekat!F147+'[1]yndameny mankap.'!F147+[1]gisherotik!F147+'[1]yndam arvest erash'!F147+[1]marzadp!F149+'[1]soc ogn'!F147+'[1]nvir. b`h'!F147+'[1]pah fond '!F147</f>
        <v>0</v>
      </c>
      <c r="F166" s="216" t="s">
        <v>191</v>
      </c>
    </row>
    <row r="167" spans="1:6" ht="14.25">
      <c r="A167" s="127">
        <v>4770</v>
      </c>
      <c r="B167" s="206" t="s">
        <v>584</v>
      </c>
      <c r="C167" s="201" t="s">
        <v>398</v>
      </c>
      <c r="D167" s="124">
        <f>D169</f>
        <v>655.73000000001048</v>
      </c>
      <c r="E167" s="124">
        <f>E169</f>
        <v>153655.73000000001</v>
      </c>
      <c r="F167" s="216"/>
    </row>
    <row r="168" spans="1:6" ht="14.25">
      <c r="A168" s="127"/>
      <c r="B168" s="203" t="s">
        <v>197</v>
      </c>
      <c r="C168" s="201"/>
      <c r="D168" s="124"/>
      <c r="E168" s="124"/>
      <c r="F168" s="216"/>
    </row>
    <row r="169" spans="1:6" ht="14.25" customHeight="1">
      <c r="A169" s="127">
        <v>4771</v>
      </c>
      <c r="B169" s="204" t="s">
        <v>585</v>
      </c>
      <c r="C169" s="205" t="s">
        <v>586</v>
      </c>
      <c r="D169" s="124">
        <f>E169+F169-[1]ekamut!F124</f>
        <v>655.73000000001048</v>
      </c>
      <c r="E169" s="124">
        <f>'[1]gorc caxs'!G307</f>
        <v>153655.73000000001</v>
      </c>
      <c r="F169" s="216"/>
    </row>
    <row r="170" spans="1:6" ht="27.75" customHeight="1" thickBot="1">
      <c r="A170" s="140">
        <v>4772</v>
      </c>
      <c r="B170" s="247" t="s">
        <v>587</v>
      </c>
      <c r="C170" s="248" t="s">
        <v>398</v>
      </c>
      <c r="D170" s="245">
        <f>E170</f>
        <v>153000</v>
      </c>
      <c r="E170" s="245">
        <f>[1]ekamut!F124</f>
        <v>153000</v>
      </c>
      <c r="F170" s="230"/>
    </row>
    <row r="171" spans="1:6" s="252" customFormat="1" ht="48" customHeight="1" thickBot="1">
      <c r="A171" s="191">
        <v>5000</v>
      </c>
      <c r="B171" s="249" t="s">
        <v>588</v>
      </c>
      <c r="C171" s="193" t="s">
        <v>398</v>
      </c>
      <c r="D171" s="250">
        <f>F171</f>
        <v>3249033.8749999995</v>
      </c>
      <c r="E171" s="251" t="s">
        <v>191</v>
      </c>
      <c r="F171" s="250">
        <f>F173+F191+F197+F200</f>
        <v>3249033.8749999995</v>
      </c>
    </row>
    <row r="172" spans="1:6" ht="12.75" customHeight="1" thickBot="1">
      <c r="A172" s="253"/>
      <c r="B172" s="254" t="s">
        <v>396</v>
      </c>
      <c r="C172" s="255"/>
      <c r="D172" s="256"/>
      <c r="E172" s="256"/>
      <c r="F172" s="257"/>
    </row>
    <row r="173" spans="1:6" ht="24.75" customHeight="1" thickBot="1">
      <c r="A173" s="191">
        <v>5100</v>
      </c>
      <c r="B173" s="212" t="s">
        <v>589</v>
      </c>
      <c r="C173" s="193" t="s">
        <v>398</v>
      </c>
      <c r="D173" s="250">
        <f>F173</f>
        <v>3249033.8749999995</v>
      </c>
      <c r="E173" s="258" t="s">
        <v>191</v>
      </c>
      <c r="F173" s="180">
        <f>F175+F180+F185</f>
        <v>3249033.8749999995</v>
      </c>
    </row>
    <row r="174" spans="1:6" ht="16.5" customHeight="1">
      <c r="A174" s="104"/>
      <c r="B174" s="196" t="s">
        <v>396</v>
      </c>
      <c r="C174" s="197"/>
      <c r="D174" s="259"/>
      <c r="E174" s="259"/>
      <c r="F174" s="199"/>
    </row>
    <row r="175" spans="1:6" ht="24.75" customHeight="1">
      <c r="A175" s="127">
        <v>5110</v>
      </c>
      <c r="B175" s="206" t="s">
        <v>590</v>
      </c>
      <c r="C175" s="201" t="s">
        <v>398</v>
      </c>
      <c r="D175" s="113">
        <f>F175</f>
        <v>3028109.5749999997</v>
      </c>
      <c r="E175" s="53" t="s">
        <v>191</v>
      </c>
      <c r="F175" s="260">
        <f>F177+F178+F179</f>
        <v>3028109.5749999997</v>
      </c>
    </row>
    <row r="176" spans="1:6" ht="15" customHeight="1">
      <c r="A176" s="127"/>
      <c r="B176" s="203" t="s">
        <v>197</v>
      </c>
      <c r="C176" s="201"/>
      <c r="D176" s="113"/>
      <c r="E176" s="113"/>
      <c r="F176" s="202"/>
    </row>
    <row r="177" spans="1:6" ht="14.25" customHeight="1">
      <c r="A177" s="127">
        <v>5111</v>
      </c>
      <c r="B177" s="204" t="s">
        <v>591</v>
      </c>
      <c r="C177" s="261" t="s">
        <v>592</v>
      </c>
      <c r="D177" s="124">
        <f>F177</f>
        <v>0</v>
      </c>
      <c r="E177" s="262" t="s">
        <v>191</v>
      </c>
      <c r="F177" s="124">
        <f>[1]aparat!F151+'[1]zags '!F152+'[1]վեկտոր պլյուս'!F152+[1]turq!F152+[1]gjuxatntes!F153+'[1]chanap transp'!F152+'[1]transp nax'!F152+'[1]ajl nax'!F152+[1]axb!F152+'[1]srgaka mig'!F152+'[1]bnak shin'!F152+[1]lusav!F152+'[1]hangst sport'!F152+'[1]kent grad'!F152+'[1]mshak palat'!F152+'[1]mshak kazm'!F152+[1]herutahax!F152+[1]texekat!F152+'[1]yndameny mankap.'!F152+[1]gisherotik!F152+'[1]yndam arvest erash'!F152+[1]marzadp!F154+'[1]soc ogn'!F152+'[1]nvir. b`h'!F152+'[1]pah fond '!F152</f>
        <v>0</v>
      </c>
    </row>
    <row r="178" spans="1:6" ht="19.5" customHeight="1">
      <c r="A178" s="127">
        <v>5112</v>
      </c>
      <c r="B178" s="204" t="s">
        <v>593</v>
      </c>
      <c r="C178" s="261" t="s">
        <v>594</v>
      </c>
      <c r="D178" s="124">
        <f>F178</f>
        <v>789410.42700000003</v>
      </c>
      <c r="E178" s="262" t="s">
        <v>191</v>
      </c>
      <c r="F178" s="124">
        <f>[1]aparat!F152+'[1]zags '!F153+'[1]վեկտոր պլյուս'!F153+[1]turq!F153+[1]gjuxatntes!F154+'[1]chanap transp'!F153+'[1]transp nax'!F153+'[1]ajl nax'!F153+[1]axb!F153+'[1]srgaka mig'!F153+'[1]bnak shin'!F153+[1]lusav!F153+'[1]hangst sport'!F153+'[1]kent grad'!F153+'[1]mshak palat'!F153+'[1]mshak kazm'!F153+[1]herutahax!F153+[1]texekat!F153+'[1]yndameny mankap.'!F153+[1]gisherotik!F153+'[1]yndam arvest erash'!F153+[1]marzadp!F155+'[1]soc ogn'!F153+'[1]nvir. b`h'!F153+'[1]pah fond '!F153+[1]jramatakararum!F153+[1]gazafikacum!F134</f>
        <v>789410.42700000003</v>
      </c>
    </row>
    <row r="179" spans="1:6" ht="13.5" customHeight="1">
      <c r="A179" s="127">
        <v>5113</v>
      </c>
      <c r="B179" s="204" t="s">
        <v>595</v>
      </c>
      <c r="C179" s="261" t="s">
        <v>596</v>
      </c>
      <c r="D179" s="113">
        <f>F179</f>
        <v>2238699.1479999996</v>
      </c>
      <c r="E179" s="263" t="s">
        <v>191</v>
      </c>
      <c r="F179" s="113">
        <f>[1]aparat!F153+'[1]zags '!F154+'[1]վեկտոր պլյուս'!F154+[1]turq!F154+[1]gjuxatntes!F155+'[1]chanap transp'!F154+'[1]transp nax'!F154+'[1]ajl nax'!F154+[1]axb!F154+'[1]srgaka mig'!F154+'[1]bnak shin'!F154+[1]lusav!F154+'[1]hangst sport'!F154+'[1]mshak palat'!F154+'[1]mshak kazm'!F154+[1]herutahax!F154+[1]texekat!F154+'[1]yndameny mankap.'!F154+[1]gisherotik!F154+'[1]yndam arvest erash'!F154+'[1]soc ogn'!F154+'[1]nvir. b`h'!F154+'[1]pah fond '!F154+[1]jramatakararum!F154+'[1]kentr. grad'!F155</f>
        <v>2238699.1479999996</v>
      </c>
    </row>
    <row r="180" spans="1:6" ht="13.5" customHeight="1">
      <c r="A180" s="127">
        <v>5120</v>
      </c>
      <c r="B180" s="206" t="s">
        <v>597</v>
      </c>
      <c r="C180" s="201" t="s">
        <v>398</v>
      </c>
      <c r="D180" s="124">
        <f>F180</f>
        <v>180849.8</v>
      </c>
      <c r="E180" s="27" t="s">
        <v>191</v>
      </c>
      <c r="F180" s="264">
        <f>F182+F183+F184</f>
        <v>180849.8</v>
      </c>
    </row>
    <row r="181" spans="1:6" ht="13.5" customHeight="1">
      <c r="A181" s="127"/>
      <c r="B181" s="265" t="s">
        <v>197</v>
      </c>
      <c r="C181" s="201"/>
      <c r="D181" s="124"/>
      <c r="E181" s="124"/>
      <c r="F181" s="266"/>
    </row>
    <row r="182" spans="1:6" ht="13.5" customHeight="1">
      <c r="A182" s="127">
        <v>5121</v>
      </c>
      <c r="B182" s="204" t="s">
        <v>598</v>
      </c>
      <c r="C182" s="261" t="s">
        <v>599</v>
      </c>
      <c r="D182" s="124">
        <f>F182</f>
        <v>171600</v>
      </c>
      <c r="E182" s="262" t="s">
        <v>191</v>
      </c>
      <c r="F182" s="124">
        <f>[1]aparat!F154+'[1]zags '!F155+'[1]վեկտոր պլյուս'!F155+[1]turq!F155+[1]gjuxatntes!F156+'[1]chanap transp'!F155+'[1]transp nax'!F155+'[1]ajl nax'!F155+[1]axb!F155+'[1]srgaka mig'!F155+'[1]bnak shin'!F155+[1]lusav!F155+'[1]hangst sport'!F155+'[1]kent grad'!F155+'[1]mshak palat'!F155+'[1]mshak kazm'!F155+[1]herutahax!F155+[1]texekat!F155+'[1]yndameny mankap.'!F155+[1]gisherotik!F155+'[1]yndam arvest erash'!F155+[1]marzadp!F157+'[1]soc ogn'!F155+'[1]nvir. b`h'!F155+'[1]pah fond '!F155</f>
        <v>171600</v>
      </c>
    </row>
    <row r="183" spans="1:6" ht="13.5" customHeight="1">
      <c r="A183" s="127">
        <v>5122</v>
      </c>
      <c r="B183" s="204" t="s">
        <v>600</v>
      </c>
      <c r="C183" s="261" t="s">
        <v>601</v>
      </c>
      <c r="D183" s="124">
        <f>F183</f>
        <v>5160</v>
      </c>
      <c r="E183" s="262" t="s">
        <v>191</v>
      </c>
      <c r="F183" s="124">
        <f>[1]aparat!F155+'[1]zags '!F156+'[1]վեկտոր պլյուս'!F156+[1]turq!F156+[1]gjuxatntes!F157+'[1]chanap transp'!F156+'[1]transp nax'!F156+'[1]ajl nax'!F156+[1]axb!F156+'[1]srgaka mig'!F156+'[1]bnak shin'!F156+[1]lusav!F156+'[1]hangst sport'!F156+'[1]kent grad'!F156+'[1]mshak palat'!F156+'[1]mshak kazm'!F156+[1]herutahax!F156+[1]texekat!F156+'[1]yndameny mankap.'!F156+[1]gisherotik!F156+'[1]yndam arvest erash'!F156+[1]marzadp!F158+'[1]soc ogn'!F156+'[1]nvir. b`h'!F156+'[1]pah fond '!F156</f>
        <v>5160</v>
      </c>
    </row>
    <row r="184" spans="1:6" ht="13.5" customHeight="1">
      <c r="A184" s="127">
        <v>5123</v>
      </c>
      <c r="B184" s="204" t="s">
        <v>602</v>
      </c>
      <c r="C184" s="261" t="s">
        <v>603</v>
      </c>
      <c r="D184" s="124">
        <f>F184</f>
        <v>4089.8</v>
      </c>
      <c r="E184" s="262" t="s">
        <v>191</v>
      </c>
      <c r="F184" s="124">
        <f>[1]aparat!F156+'[1]zags '!F157+'[1]վեկտոր պլյուս'!F157+[1]turq!F157+[1]gjuxatntes!F158+'[1]chanap transp'!F157+'[1]transp nax'!F157+'[1]ajl nax'!F157+[1]axb!F157+'[1]srgaka mig'!F157+'[1]bnak shin'!F157+[1]lusav!F157+'[1]hangst sport'!F157+'[1]kent grad'!F157+'[1]mshak palat'!F157+'[1]mshak kazm'!F157+[1]herutahax!F157+[1]texekat!F157+'[1]yndameny mankap.'!F157+[1]gisherotik!F157+'[1]yndam arvest erash'!F157+[1]marzadp!F159+'[1]soc ogn'!F157+'[1]nvir. b`h'!F157+'[1]pah fond '!F157</f>
        <v>4089.8</v>
      </c>
    </row>
    <row r="185" spans="1:6" ht="13.5" customHeight="1">
      <c r="A185" s="127">
        <v>5130</v>
      </c>
      <c r="B185" s="206" t="s">
        <v>604</v>
      </c>
      <c r="C185" s="201" t="s">
        <v>398</v>
      </c>
      <c r="D185" s="124">
        <f>F185</f>
        <v>40074.5</v>
      </c>
      <c r="E185" s="27" t="s">
        <v>191</v>
      </c>
      <c r="F185" s="264">
        <f>F187+F188+F189+F190</f>
        <v>40074.5</v>
      </c>
    </row>
    <row r="186" spans="1:6" ht="13.5" customHeight="1">
      <c r="A186" s="127"/>
      <c r="B186" s="203" t="s">
        <v>197</v>
      </c>
      <c r="C186" s="201"/>
      <c r="D186" s="124"/>
      <c r="E186" s="124"/>
      <c r="F186" s="266"/>
    </row>
    <row r="187" spans="1:6" ht="13.5" customHeight="1">
      <c r="A187" s="127">
        <v>5131</v>
      </c>
      <c r="B187" s="204" t="s">
        <v>605</v>
      </c>
      <c r="C187" s="261" t="s">
        <v>606</v>
      </c>
      <c r="D187" s="124">
        <f>F187</f>
        <v>3000</v>
      </c>
      <c r="E187" s="262" t="s">
        <v>191</v>
      </c>
      <c r="F187" s="124">
        <f>[1]aparat!F157+'[1]zags '!F158+'[1]վեկտոր պլյուս'!F158+[1]turq!F158+[1]gjuxatntes!F159+'[1]chanap transp'!F158+'[1]transp nax'!F158+'[1]ajl nax'!F158+[1]axb!F158+'[1]srgaka mig'!F158+'[1]bnak shin'!F158+[1]lusav!F158+'[1]hangst sport'!F158+'[1]kent grad'!F158+'[1]mshak palat'!F158+'[1]mshak kazm'!F158+[1]herutahax!F158+[1]texekat!F158+'[1]yndameny mankap.'!F158+[1]gisherotik!F158+'[1]yndam arvest erash'!F158+[1]marzadp!F160+'[1]soc ogn'!F158+'[1]nvir. b`h'!F158+'[1]pah fond '!F158</f>
        <v>3000</v>
      </c>
    </row>
    <row r="188" spans="1:6" ht="13.5" customHeight="1">
      <c r="A188" s="127">
        <v>5132</v>
      </c>
      <c r="B188" s="204" t="s">
        <v>607</v>
      </c>
      <c r="C188" s="261" t="s">
        <v>608</v>
      </c>
      <c r="D188" s="124">
        <f>F188</f>
        <v>0</v>
      </c>
      <c r="E188" s="262" t="s">
        <v>191</v>
      </c>
      <c r="F188" s="124">
        <f>[1]aparat!F158+'[1]zags '!F159+'[1]վեկտոր պլյուս'!F159+[1]turq!F159+[1]gjuxatntes!F160+'[1]chanap transp'!F159+'[1]transp nax'!F159+'[1]ajl nax'!F159+[1]axb!F159+'[1]srgaka mig'!F159+'[1]bnak shin'!F159+[1]lusav!F159+'[1]hangst sport'!F159+'[1]kent grad'!F159+'[1]mshak palat'!F159+'[1]mshak kazm'!F159+[1]herutahax!F159+[1]texekat!F159+'[1]yndameny mankap.'!F159+[1]gisherotik!F159+'[1]yndam arvest erash'!F159+[1]marzadp!F161+'[1]soc ogn'!F159+'[1]nvir. b`h'!F159+'[1]pah fond '!F159</f>
        <v>0</v>
      </c>
    </row>
    <row r="189" spans="1:6" ht="13.5" customHeight="1">
      <c r="A189" s="127">
        <v>5133</v>
      </c>
      <c r="B189" s="204" t="s">
        <v>609</v>
      </c>
      <c r="C189" s="261" t="s">
        <v>610</v>
      </c>
      <c r="D189" s="124">
        <f>F189</f>
        <v>0</v>
      </c>
      <c r="E189" s="27" t="s">
        <v>191</v>
      </c>
      <c r="F189" s="124">
        <f>[1]aparat!F159+'[1]zags '!F160+'[1]վեկտոր պլյուս'!F160+[1]turq!F160+[1]gjuxatntes!F161+'[1]chanap transp'!F160+'[1]transp nax'!F160+'[1]ajl nax'!F160+[1]axb!F160+'[1]srgaka mig'!F160+'[1]bnak shin'!F160+[1]lusav!F160+'[1]hangst sport'!F160+'[1]kent grad'!F160+'[1]mshak palat'!F160+'[1]mshak kazm'!F160+[1]herutahax!F160+[1]texekat!F160+'[1]yndameny mankap.'!F160+[1]gisherotik!F160+'[1]yndam arvest erash'!F160+[1]marzadp!F162+'[1]soc ogn'!F160+'[1]nvir. b`h'!F160+'[1]pah fond '!F160</f>
        <v>0</v>
      </c>
    </row>
    <row r="190" spans="1:6" ht="13.5" customHeight="1" thickBot="1">
      <c r="A190" s="140">
        <v>5134</v>
      </c>
      <c r="B190" s="228" t="s">
        <v>611</v>
      </c>
      <c r="C190" s="267" t="s">
        <v>612</v>
      </c>
      <c r="D190" s="245">
        <f>F190</f>
        <v>37074.5</v>
      </c>
      <c r="E190" s="65" t="s">
        <v>191</v>
      </c>
      <c r="F190" s="124">
        <f>[1]aparat!F160+'[1]zags '!F161+'[1]վեկտոր պլյուս'!F161+[1]turq!F161+[1]gjuxatntes!F162+'[1]chanap transp'!F161+'[1]transp nax'!F161+'[1]ajl nax'!F161+[1]axb!F161+'[1]srgaka mig'!F161+'[1]bnak shin'!F161+[1]lusav!F161+'[1]hangst sport'!F161+'[1]mshak palat'!F161+'[1]mshak kazm'!F161+[1]herutahax!F161+[1]texekat!F161+'[1]yndameny mankap.'!F161+[1]gisherotik!F161+'[1]yndam arvest erash'!F161+'[1]soc ogn'!F161+'[1]nvir. b`h'!F161+'[1]pah fond '!F161+[1]jramatakararum!F161+'[1]kentr. grad'!F162</f>
        <v>37074.5</v>
      </c>
    </row>
    <row r="191" spans="1:6" ht="33.75" hidden="1" customHeight="1" thickBot="1">
      <c r="A191" s="191">
        <v>5200</v>
      </c>
      <c r="B191" s="246" t="s">
        <v>613</v>
      </c>
      <c r="C191" s="193" t="s">
        <v>398</v>
      </c>
      <c r="D191" s="194">
        <f>F191</f>
        <v>0</v>
      </c>
      <c r="E191" s="268" t="s">
        <v>191</v>
      </c>
      <c r="F191" s="176">
        <f>F193+F194+F195+F196</f>
        <v>0</v>
      </c>
    </row>
    <row r="192" spans="1:6" ht="33.75" hidden="1" customHeight="1">
      <c r="A192" s="104"/>
      <c r="B192" s="196" t="s">
        <v>396</v>
      </c>
      <c r="C192" s="197"/>
      <c r="D192" s="198"/>
      <c r="E192" s="198"/>
      <c r="F192" s="269"/>
    </row>
    <row r="193" spans="1:6" ht="33.75" hidden="1" customHeight="1">
      <c r="A193" s="127">
        <v>5211</v>
      </c>
      <c r="B193" s="204" t="s">
        <v>614</v>
      </c>
      <c r="C193" s="261" t="s">
        <v>615</v>
      </c>
      <c r="D193" s="124">
        <f>F193</f>
        <v>0</v>
      </c>
      <c r="E193" s="262" t="s">
        <v>191</v>
      </c>
      <c r="F193" s="124">
        <f>[1]aparat!F162+'[1]zags '!F163+'[1]վեկտոր պլյուս'!F163+[1]turq!F163+[1]gjuxatntes!F164+'[1]chanap transp'!F163+'[1]transp nax'!F163+'[1]ajl nax'!F163+[1]axb!F163+'[1]srgaka mig'!F163+'[1]bnak shin'!F163+[1]lusav!F163+'[1]hangst sport'!F163+'[1]kent grad'!F163+'[1]mshak palat'!F163+'[1]mshak kazm'!F163+[1]herutahax!F163+[1]texekat!F163+'[1]yndameny mankap.'!F163+[1]gisherotik!F163+'[1]yndam arvest erash'!F163+[1]marzadp!F165+'[1]soc ogn'!F163+'[1]nvir. b`h'!F163+'[1]pah fond '!F163</f>
        <v>0</v>
      </c>
    </row>
    <row r="194" spans="1:6" ht="33.75" hidden="1" customHeight="1">
      <c r="A194" s="127">
        <v>5221</v>
      </c>
      <c r="B194" s="204" t="s">
        <v>616</v>
      </c>
      <c r="C194" s="261" t="s">
        <v>617</v>
      </c>
      <c r="D194" s="124">
        <f>F194</f>
        <v>0</v>
      </c>
      <c r="E194" s="262" t="s">
        <v>191</v>
      </c>
      <c r="F194" s="124">
        <f>[1]aparat!F163+'[1]zags '!F164+'[1]վեկտոր պլյուս'!F164+[1]turq!F164+[1]gjuxatntes!F165+'[1]chanap transp'!F164+'[1]transp nax'!F164+'[1]ajl nax'!F164+[1]axb!F164+'[1]srgaka mig'!F164+'[1]bnak shin'!F164+[1]lusav!F164+'[1]hangst sport'!F164+'[1]kent grad'!F164+'[1]mshak palat'!F164+'[1]mshak kazm'!F164+[1]herutahax!F164+[1]texekat!F164+'[1]yndameny mankap.'!F164+[1]gisherotik!F164+'[1]yndam arvest erash'!F164+[1]marzadp!F166+'[1]soc ogn'!F164+'[1]nvir. b`h'!F164+'[1]pah fond '!F164</f>
        <v>0</v>
      </c>
    </row>
    <row r="195" spans="1:6" ht="33.75" hidden="1" customHeight="1">
      <c r="A195" s="127">
        <v>5231</v>
      </c>
      <c r="B195" s="204" t="s">
        <v>618</v>
      </c>
      <c r="C195" s="261" t="s">
        <v>619</v>
      </c>
      <c r="D195" s="124">
        <f>F195</f>
        <v>0</v>
      </c>
      <c r="E195" s="262" t="s">
        <v>191</v>
      </c>
      <c r="F195" s="124">
        <f>[1]aparat!F164+'[1]zags '!F165+'[1]վեկտոր պլյուս'!F165+[1]turq!F165+[1]gjuxatntes!F166+'[1]chanap transp'!F165+'[1]transp nax'!F165+'[1]ajl nax'!F165+[1]axb!F165+'[1]srgaka mig'!F165+'[1]bnak shin'!F165+[1]lusav!F165+'[1]hangst sport'!F165+'[1]kent grad'!F165+'[1]mshak palat'!F165+'[1]mshak kazm'!F165+[1]herutahax!F165+[1]texekat!F165+'[1]yndameny mankap.'!F165+[1]gisherotik!F165+'[1]yndam arvest erash'!F165+[1]marzadp!F167+'[1]soc ogn'!F165+'[1]nvir. b`h'!F165+'[1]pah fond '!F165</f>
        <v>0</v>
      </c>
    </row>
    <row r="196" spans="1:6" ht="33.75" hidden="1" customHeight="1" thickBot="1">
      <c r="A196" s="140">
        <v>5241</v>
      </c>
      <c r="B196" s="228" t="s">
        <v>620</v>
      </c>
      <c r="C196" s="267" t="s">
        <v>621</v>
      </c>
      <c r="D196" s="245">
        <f>F196</f>
        <v>0</v>
      </c>
      <c r="E196" s="270" t="s">
        <v>191</v>
      </c>
      <c r="F196" s="124">
        <f>[1]aparat!F165+'[1]zags '!F166+'[1]վեկտոր պլյուս'!F166+[1]turq!F166+[1]gjuxatntes!F167+'[1]chanap transp'!F166+'[1]transp nax'!F166+'[1]ajl nax'!F166+[1]axb!F166+'[1]srgaka mig'!F166+'[1]bnak shin'!F166+[1]lusav!F166+'[1]hangst sport'!F166+'[1]kent grad'!F166+'[1]mshak palat'!F166+'[1]mshak kazm'!F166+[1]herutahax!F166+[1]texekat!F166+'[1]yndameny mankap.'!F166+[1]gisherotik!F166+'[1]yndam arvest erash'!F166+[1]marzadp!F168+'[1]soc ogn'!F166+'[1]nvir. b`h'!F166+'[1]pah fond '!F166</f>
        <v>0</v>
      </c>
    </row>
    <row r="197" spans="1:6" ht="33.75" hidden="1" customHeight="1" thickBot="1">
      <c r="A197" s="191">
        <v>5300</v>
      </c>
      <c r="B197" s="246" t="s">
        <v>622</v>
      </c>
      <c r="C197" s="193" t="s">
        <v>398</v>
      </c>
      <c r="D197" s="194">
        <f>F197</f>
        <v>0</v>
      </c>
      <c r="E197" s="268" t="s">
        <v>191</v>
      </c>
      <c r="F197" s="176">
        <f>F199</f>
        <v>0</v>
      </c>
    </row>
    <row r="198" spans="1:6" ht="33.75" hidden="1" customHeight="1">
      <c r="A198" s="104"/>
      <c r="B198" s="196" t="s">
        <v>396</v>
      </c>
      <c r="C198" s="197"/>
      <c r="D198" s="198"/>
      <c r="E198" s="198"/>
      <c r="F198" s="269"/>
    </row>
    <row r="199" spans="1:6" ht="33.75" hidden="1" customHeight="1" thickBot="1">
      <c r="A199" s="140">
        <v>5311</v>
      </c>
      <c r="B199" s="228" t="s">
        <v>623</v>
      </c>
      <c r="C199" s="267" t="s">
        <v>624</v>
      </c>
      <c r="D199" s="245">
        <f>F199</f>
        <v>0</v>
      </c>
      <c r="E199" s="270" t="s">
        <v>191</v>
      </c>
      <c r="F199" s="124">
        <f>[1]aparat!F167+'[1]zags '!F168+'[1]վեկտոր պլյուս'!F168+[1]turq!F168+[1]gjuxatntes!F169+'[1]chanap transp'!F168+'[1]transp nax'!F168+'[1]ajl nax'!F168+[1]axb!F168+'[1]srgaka mig'!F168+'[1]bnak shin'!F168+[1]lusav!F168+'[1]hangst sport'!F168+'[1]kent grad'!F168+'[1]mshak palat'!F168+'[1]mshak kazm'!F168+[1]herutahax!F168+[1]texekat!F168+'[1]yndameny mankap.'!F168+[1]gisherotik!F168+'[1]yndam arvest erash'!F168+[1]marzadp!F170+'[1]soc ogn'!F168+'[1]nvir. b`h'!F168+'[1]pah fond '!F168</f>
        <v>0</v>
      </c>
    </row>
    <row r="200" spans="1:6" ht="33.75" hidden="1" customHeight="1" thickBot="1">
      <c r="A200" s="191">
        <v>5400</v>
      </c>
      <c r="B200" s="246" t="s">
        <v>625</v>
      </c>
      <c r="C200" s="193" t="s">
        <v>398</v>
      </c>
      <c r="D200" s="194">
        <f>F200</f>
        <v>0</v>
      </c>
      <c r="E200" s="268" t="s">
        <v>191</v>
      </c>
      <c r="F200" s="176">
        <f>F202+F203+F204+F205</f>
        <v>0</v>
      </c>
    </row>
    <row r="201" spans="1:6" ht="33.75" hidden="1" customHeight="1">
      <c r="A201" s="104"/>
      <c r="B201" s="196" t="s">
        <v>396</v>
      </c>
      <c r="C201" s="197"/>
      <c r="D201" s="198"/>
      <c r="E201" s="198"/>
      <c r="F201" s="269"/>
    </row>
    <row r="202" spans="1:6" ht="33.75" hidden="1" customHeight="1">
      <c r="A202" s="127">
        <v>5411</v>
      </c>
      <c r="B202" s="204" t="s">
        <v>626</v>
      </c>
      <c r="C202" s="261" t="s">
        <v>627</v>
      </c>
      <c r="D202" s="124">
        <f>F202</f>
        <v>0</v>
      </c>
      <c r="E202" s="262" t="s">
        <v>191</v>
      </c>
      <c r="F202" s="124">
        <f>[1]aparat!F169+'[1]zags '!F170+'[1]վեկտոր պլյուս'!F170+[1]turq!F170+[1]gjuxatntes!F171+'[1]chanap transp'!F170+'[1]transp nax'!F170+'[1]ajl nax'!F170+[1]axb!F170+'[1]srgaka mig'!F170+'[1]bnak shin'!F170+[1]lusav!F170+'[1]hangst sport'!F170+'[1]kent grad'!F170+'[1]mshak palat'!F170+'[1]mshak kazm'!F170+[1]herutahax!F170+[1]texekat!F170+'[1]yndameny mankap.'!F170+[1]gisherotik!F170+'[1]yndam arvest erash'!F170+[1]marzadp!F172+'[1]soc ogn'!F170+'[1]nvir. b`h'!F170+'[1]pah fond '!F170</f>
        <v>0</v>
      </c>
    </row>
    <row r="203" spans="1:6" ht="33.75" hidden="1" customHeight="1">
      <c r="A203" s="127">
        <v>5421</v>
      </c>
      <c r="B203" s="204" t="s">
        <v>628</v>
      </c>
      <c r="C203" s="261" t="s">
        <v>629</v>
      </c>
      <c r="D203" s="124">
        <f>F203</f>
        <v>0</v>
      </c>
      <c r="E203" s="262" t="s">
        <v>191</v>
      </c>
      <c r="F203" s="124">
        <f>[1]aparat!F170+'[1]zags '!F171+'[1]վեկտոր պլյուս'!F171+[1]turq!F171+[1]gjuxatntes!F172+'[1]chanap transp'!F171+'[1]transp nax'!F171+'[1]ajl nax'!F171+[1]axb!F171+'[1]srgaka mig'!F171+'[1]bnak shin'!F171+[1]lusav!F171+'[1]hangst sport'!F171+'[1]kent grad'!F171+'[1]mshak palat'!F171+'[1]mshak kazm'!F171+[1]herutahax!F171+[1]texekat!F171+'[1]yndameny mankap.'!F171+[1]gisherotik!F171+'[1]yndam arvest erash'!F171+[1]marzadp!F173+'[1]soc ogn'!F171+'[1]nvir. b`h'!F171+'[1]pah fond '!F171</f>
        <v>0</v>
      </c>
    </row>
    <row r="204" spans="1:6" ht="33.75" hidden="1" customHeight="1">
      <c r="A204" s="127">
        <v>5431</v>
      </c>
      <c r="B204" s="204" t="s">
        <v>630</v>
      </c>
      <c r="C204" s="261" t="s">
        <v>631</v>
      </c>
      <c r="D204" s="124">
        <f>F204</f>
        <v>0</v>
      </c>
      <c r="E204" s="262" t="s">
        <v>191</v>
      </c>
      <c r="F204" s="124">
        <f>[1]aparat!F171+'[1]zags '!F172+'[1]վեկտոր պլյուս'!F172+[1]turq!F172+[1]gjuxatntes!F173+'[1]chanap transp'!F172+'[1]transp nax'!F172+'[1]ajl nax'!F172+[1]axb!F172+'[1]srgaka mig'!F172+'[1]bnak shin'!F172+[1]lusav!F172+'[1]hangst sport'!F172+'[1]kent grad'!F172+'[1]mshak palat'!F172+'[1]mshak kazm'!F172+[1]herutahax!F172+[1]texekat!F172+'[1]yndameny mankap.'!F172+[1]gisherotik!F172+'[1]yndam arvest erash'!F172+[1]marzadp!F174+'[1]soc ogn'!F172+'[1]nvir. b`h'!F172+'[1]pah fond '!F172</f>
        <v>0</v>
      </c>
    </row>
    <row r="205" spans="1:6" ht="33.75" hidden="1" customHeight="1" thickBot="1">
      <c r="A205" s="140">
        <v>5441</v>
      </c>
      <c r="B205" s="271" t="s">
        <v>632</v>
      </c>
      <c r="C205" s="267" t="s">
        <v>633</v>
      </c>
      <c r="D205" s="245">
        <f>F205</f>
        <v>0</v>
      </c>
      <c r="E205" s="270" t="s">
        <v>191</v>
      </c>
      <c r="F205" s="124">
        <f>[1]aparat!F172+'[1]zags '!F173+'[1]վեկտոր պլյուս'!F173+[1]turq!F173+[1]gjuxatntes!F174+'[1]chanap transp'!F173+'[1]transp nax'!F173+'[1]ajl nax'!F173+[1]axb!F173+'[1]srgaka mig'!F173+'[1]bnak shin'!F173+[1]lusav!F173+'[1]hangst sport'!F173+'[1]kent grad'!F173+'[1]mshak palat'!F173+'[1]mshak kazm'!F173+[1]herutahax!F173+[1]texekat!F173+'[1]yndameny mankap.'!F173+[1]gisherotik!F173+'[1]yndam arvest erash'!F173+[1]marzadp!F175+'[1]soc ogn'!F173+'[1]nvir. b`h'!F173+'[1]pah fond '!F173</f>
        <v>0</v>
      </c>
    </row>
    <row r="206" spans="1:6" s="278" customFormat="1" ht="33.75" customHeight="1" thickBot="1">
      <c r="A206" s="272" t="s">
        <v>634</v>
      </c>
      <c r="B206" s="273" t="s">
        <v>635</v>
      </c>
      <c r="C206" s="274" t="s">
        <v>398</v>
      </c>
      <c r="D206" s="275">
        <f>F206</f>
        <v>-260000</v>
      </c>
      <c r="E206" s="276" t="s">
        <v>636</v>
      </c>
      <c r="F206" s="277">
        <f>F208+F213+F221+F224</f>
        <v>-260000</v>
      </c>
    </row>
    <row r="207" spans="1:6" s="278" customFormat="1" ht="14.25">
      <c r="A207" s="279"/>
      <c r="B207" s="280" t="s">
        <v>7</v>
      </c>
      <c r="C207" s="281"/>
      <c r="D207" s="282"/>
      <c r="E207" s="283"/>
      <c r="F207" s="284"/>
    </row>
    <row r="208" spans="1:6" s="288" customFormat="1" ht="28.5">
      <c r="A208" s="285" t="s">
        <v>637</v>
      </c>
      <c r="B208" s="286" t="s">
        <v>638</v>
      </c>
      <c r="C208" s="39" t="s">
        <v>398</v>
      </c>
      <c r="D208" s="124">
        <f>F208</f>
        <v>0</v>
      </c>
      <c r="E208" s="287" t="s">
        <v>636</v>
      </c>
      <c r="F208" s="264">
        <f>F210+F211+F212</f>
        <v>0</v>
      </c>
    </row>
    <row r="209" spans="1:7" s="288" customFormat="1" ht="14.25">
      <c r="A209" s="285"/>
      <c r="B209" s="265" t="s">
        <v>7</v>
      </c>
      <c r="C209" s="39"/>
      <c r="D209" s="124"/>
      <c r="E209" s="287"/>
      <c r="F209" s="264"/>
    </row>
    <row r="210" spans="1:7" s="288" customFormat="1" ht="14.25">
      <c r="A210" s="285" t="s">
        <v>639</v>
      </c>
      <c r="B210" s="289" t="s">
        <v>640</v>
      </c>
      <c r="C210" s="290" t="s">
        <v>641</v>
      </c>
      <c r="D210" s="124">
        <f>F210</f>
        <v>0</v>
      </c>
      <c r="E210" s="287" t="s">
        <v>636</v>
      </c>
      <c r="F210" s="264">
        <f>'[1]tntes harab'!F156</f>
        <v>0</v>
      </c>
    </row>
    <row r="211" spans="1:7" s="292" customFormat="1" ht="14.25">
      <c r="A211" s="285" t="s">
        <v>642</v>
      </c>
      <c r="B211" s="289" t="s">
        <v>643</v>
      </c>
      <c r="C211" s="290" t="s">
        <v>644</v>
      </c>
      <c r="D211" s="119"/>
      <c r="E211" s="287" t="s">
        <v>636</v>
      </c>
      <c r="F211" s="291">
        <f>'[1]tntes harab'!F157</f>
        <v>0</v>
      </c>
    </row>
    <row r="212" spans="1:7" s="288" customFormat="1" ht="13.5" customHeight="1">
      <c r="A212" s="293" t="s">
        <v>645</v>
      </c>
      <c r="B212" s="289" t="s">
        <v>646</v>
      </c>
      <c r="C212" s="290" t="s">
        <v>647</v>
      </c>
      <c r="D212" s="124"/>
      <c r="E212" s="287" t="s">
        <v>636</v>
      </c>
      <c r="F212" s="264">
        <f>'[1]tntes harab'!F158</f>
        <v>0</v>
      </c>
      <c r="G212" s="294"/>
    </row>
    <row r="213" spans="1:7" s="288" customFormat="1" ht="28.5" customHeight="1">
      <c r="A213" s="293" t="s">
        <v>648</v>
      </c>
      <c r="B213" s="286" t="s">
        <v>649</v>
      </c>
      <c r="C213" s="39" t="s">
        <v>398</v>
      </c>
      <c r="D213" s="124">
        <f>F213</f>
        <v>0</v>
      </c>
      <c r="E213" s="287" t="s">
        <v>636</v>
      </c>
      <c r="F213" s="264">
        <f>F215</f>
        <v>0</v>
      </c>
      <c r="G213" s="294"/>
    </row>
    <row r="214" spans="1:7" s="288" customFormat="1" ht="14.25">
      <c r="A214" s="293"/>
      <c r="B214" s="265" t="s">
        <v>7</v>
      </c>
      <c r="C214" s="39"/>
      <c r="D214" s="124"/>
      <c r="E214" s="287"/>
      <c r="F214" s="264"/>
      <c r="G214" s="294"/>
    </row>
    <row r="215" spans="1:7" s="288" customFormat="1" ht="26.25" customHeight="1">
      <c r="A215" s="293" t="s">
        <v>650</v>
      </c>
      <c r="B215" s="289" t="s">
        <v>651</v>
      </c>
      <c r="C215" s="39" t="s">
        <v>652</v>
      </c>
      <c r="D215" s="124">
        <f>F215</f>
        <v>0</v>
      </c>
      <c r="E215" s="287" t="s">
        <v>636</v>
      </c>
      <c r="F215" s="264">
        <f>'[1]tntes harab'!F161</f>
        <v>0</v>
      </c>
      <c r="G215" s="294"/>
    </row>
    <row r="216" spans="1:7" s="288" customFormat="1" ht="26.25">
      <c r="A216" s="293" t="s">
        <v>653</v>
      </c>
      <c r="B216" s="289" t="s">
        <v>654</v>
      </c>
      <c r="C216" s="39" t="s">
        <v>398</v>
      </c>
      <c r="D216" s="124">
        <f>F216</f>
        <v>0</v>
      </c>
      <c r="E216" s="287" t="s">
        <v>636</v>
      </c>
      <c r="F216" s="264">
        <f>F218+F219+F220</f>
        <v>0</v>
      </c>
      <c r="G216" s="294"/>
    </row>
    <row r="217" spans="1:7" s="288" customFormat="1" ht="13.5">
      <c r="A217" s="293"/>
      <c r="B217" s="295" t="s">
        <v>197</v>
      </c>
      <c r="C217" s="225"/>
      <c r="D217" s="124"/>
      <c r="E217" s="124"/>
      <c r="F217" s="264"/>
      <c r="G217" s="294"/>
    </row>
    <row r="218" spans="1:7" s="288" customFormat="1" ht="14.25">
      <c r="A218" s="293" t="s">
        <v>655</v>
      </c>
      <c r="B218" s="295" t="s">
        <v>656</v>
      </c>
      <c r="C218" s="290" t="s">
        <v>657</v>
      </c>
      <c r="D218" s="124"/>
      <c r="E218" s="287" t="s">
        <v>636</v>
      </c>
      <c r="F218" s="264">
        <f>'[1]tntes harab'!F164</f>
        <v>0</v>
      </c>
      <c r="G218" s="294"/>
    </row>
    <row r="219" spans="1:7" s="288" customFormat="1" ht="24.75" customHeight="1">
      <c r="A219" s="296" t="s">
        <v>658</v>
      </c>
      <c r="B219" s="295" t="s">
        <v>659</v>
      </c>
      <c r="C219" s="39" t="s">
        <v>660</v>
      </c>
      <c r="D219" s="124"/>
      <c r="E219" s="287" t="s">
        <v>636</v>
      </c>
      <c r="F219" s="264">
        <f>'[1]tntes harab'!F165</f>
        <v>0</v>
      </c>
      <c r="G219" s="294"/>
    </row>
    <row r="220" spans="1:7" s="288" customFormat="1" ht="27">
      <c r="A220" s="293" t="s">
        <v>661</v>
      </c>
      <c r="B220" s="297" t="s">
        <v>662</v>
      </c>
      <c r="C220" s="39" t="s">
        <v>663</v>
      </c>
      <c r="D220" s="124"/>
      <c r="E220" s="287" t="s">
        <v>636</v>
      </c>
      <c r="F220" s="264">
        <f>'[1]tntes harab'!F166</f>
        <v>0</v>
      </c>
      <c r="G220" s="294"/>
    </row>
    <row r="221" spans="1:7" s="288" customFormat="1" ht="33" customHeight="1">
      <c r="A221" s="293" t="s">
        <v>664</v>
      </c>
      <c r="B221" s="286" t="s">
        <v>665</v>
      </c>
      <c r="C221" s="39" t="s">
        <v>398</v>
      </c>
      <c r="D221" s="124">
        <f>F221</f>
        <v>0</v>
      </c>
      <c r="E221" s="287" t="s">
        <v>636</v>
      </c>
      <c r="F221" s="264">
        <f>F223</f>
        <v>0</v>
      </c>
    </row>
    <row r="222" spans="1:7" s="288" customFormat="1" ht="14.25">
      <c r="A222" s="293"/>
      <c r="B222" s="265" t="s">
        <v>7</v>
      </c>
      <c r="C222" s="225"/>
      <c r="D222" s="124"/>
      <c r="E222" s="287"/>
      <c r="F222" s="264"/>
    </row>
    <row r="223" spans="1:7" s="288" customFormat="1" ht="27">
      <c r="A223" s="296" t="s">
        <v>666</v>
      </c>
      <c r="B223" s="289" t="s">
        <v>667</v>
      </c>
      <c r="C223" s="298" t="s">
        <v>668</v>
      </c>
      <c r="D223" s="124">
        <f>F223</f>
        <v>0</v>
      </c>
      <c r="E223" s="287" t="s">
        <v>636</v>
      </c>
      <c r="F223" s="264">
        <f>'[1]tntes harab'!F169</f>
        <v>0</v>
      </c>
    </row>
    <row r="224" spans="1:7" s="288" customFormat="1" ht="41.25">
      <c r="A224" s="293" t="s">
        <v>669</v>
      </c>
      <c r="B224" s="286" t="s">
        <v>670</v>
      </c>
      <c r="C224" s="39" t="s">
        <v>398</v>
      </c>
      <c r="D224" s="124">
        <f>F224</f>
        <v>-260000</v>
      </c>
      <c r="E224" s="287" t="s">
        <v>636</v>
      </c>
      <c r="F224" s="264">
        <f>F226+F227+F228+F229</f>
        <v>-260000</v>
      </c>
    </row>
    <row r="225" spans="1:6" s="288" customFormat="1" ht="14.25">
      <c r="A225" s="293"/>
      <c r="B225" s="299" t="s">
        <v>7</v>
      </c>
      <c r="C225" s="39"/>
      <c r="D225" s="124"/>
      <c r="E225" s="287"/>
      <c r="F225" s="264"/>
    </row>
    <row r="226" spans="1:6" s="288" customFormat="1" ht="17.25" customHeight="1">
      <c r="A226" s="293" t="s">
        <v>671</v>
      </c>
      <c r="B226" s="289" t="s">
        <v>672</v>
      </c>
      <c r="C226" s="290" t="s">
        <v>673</v>
      </c>
      <c r="D226" s="124">
        <f>F226</f>
        <v>-260000</v>
      </c>
      <c r="E226" s="287" t="s">
        <v>636</v>
      </c>
      <c r="F226" s="264">
        <f>'[1]tntes harab'!F172</f>
        <v>-260000</v>
      </c>
    </row>
    <row r="227" spans="1:6" s="288" customFormat="1" ht="0.75" customHeight="1">
      <c r="A227" s="296" t="s">
        <v>674</v>
      </c>
      <c r="B227" s="289" t="s">
        <v>675</v>
      </c>
      <c r="C227" s="298" t="s">
        <v>676</v>
      </c>
      <c r="D227" s="124">
        <f>F227</f>
        <v>0</v>
      </c>
      <c r="E227" s="287" t="s">
        <v>636</v>
      </c>
      <c r="F227" s="264">
        <f>'[1]tntes harab'!F173</f>
        <v>0</v>
      </c>
    </row>
    <row r="228" spans="1:6" s="288" customFormat="1" ht="31.5" hidden="1" customHeight="1">
      <c r="A228" s="293" t="s">
        <v>677</v>
      </c>
      <c r="B228" s="289" t="s">
        <v>678</v>
      </c>
      <c r="C228" s="39" t="s">
        <v>679</v>
      </c>
      <c r="D228" s="124">
        <f>F228</f>
        <v>0</v>
      </c>
      <c r="E228" s="287" t="s">
        <v>636</v>
      </c>
      <c r="F228" s="264">
        <f>'[1]tntes harab'!F174</f>
        <v>0</v>
      </c>
    </row>
    <row r="229" spans="1:6" s="288" customFormat="1" ht="30" hidden="1" customHeight="1" thickBot="1">
      <c r="A229" s="300" t="s">
        <v>680</v>
      </c>
      <c r="B229" s="301" t="s">
        <v>681</v>
      </c>
      <c r="C229" s="302" t="s">
        <v>682</v>
      </c>
      <c r="D229" s="303">
        <f>F229</f>
        <v>0</v>
      </c>
      <c r="E229" s="304" t="s">
        <v>636</v>
      </c>
      <c r="F229" s="305">
        <f>'[1]tntes harab'!F175</f>
        <v>0</v>
      </c>
    </row>
    <row r="230" spans="1:6" s="309" customFormat="1">
      <c r="A230" s="306"/>
      <c r="B230" s="307"/>
      <c r="C230" s="308"/>
      <c r="F230" s="310"/>
    </row>
    <row r="231" spans="1:6" s="309" customFormat="1">
      <c r="A231" s="306"/>
      <c r="B231" s="311"/>
      <c r="C231" s="312"/>
      <c r="F231" s="310"/>
    </row>
    <row r="232" spans="1:6" s="309" customFormat="1">
      <c r="A232" s="306"/>
      <c r="B232" s="313"/>
      <c r="C232" s="312"/>
      <c r="F232" s="310"/>
    </row>
    <row r="233" spans="1:6" s="309" customFormat="1">
      <c r="A233" s="306"/>
      <c r="B233" s="314"/>
      <c r="C233" s="315"/>
      <c r="F233" s="310"/>
    </row>
    <row r="234" spans="1:6" s="309" customFormat="1">
      <c r="A234" s="306"/>
      <c r="B234" s="311"/>
      <c r="C234" s="312"/>
      <c r="F234" s="310"/>
    </row>
    <row r="235" spans="1:6" s="309" customFormat="1">
      <c r="A235" s="306"/>
      <c r="B235" s="316"/>
      <c r="C235" s="312"/>
      <c r="F235" s="310"/>
    </row>
    <row r="236" spans="1:6" s="309" customFormat="1">
      <c r="A236" s="306"/>
      <c r="B236" s="316"/>
      <c r="C236" s="312"/>
      <c r="F236" s="310"/>
    </row>
    <row r="237" spans="1:6" s="309" customFormat="1">
      <c r="A237" s="306"/>
      <c r="B237" s="316"/>
      <c r="C237" s="312"/>
      <c r="F237" s="310"/>
    </row>
    <row r="238" spans="1:6" s="309" customFormat="1">
      <c r="A238" s="306"/>
      <c r="B238" s="316"/>
      <c r="C238" s="312"/>
      <c r="F238" s="310"/>
    </row>
    <row r="239" spans="1:6" s="309" customFormat="1">
      <c r="A239" s="306"/>
      <c r="B239" s="314"/>
      <c r="C239" s="315"/>
      <c r="F239" s="310"/>
    </row>
    <row r="240" spans="1:6" s="309" customFormat="1">
      <c r="A240" s="306"/>
      <c r="B240" s="316"/>
      <c r="C240" s="312"/>
      <c r="F240" s="310"/>
    </row>
    <row r="241" spans="1:6" s="309" customFormat="1">
      <c r="A241" s="306"/>
      <c r="B241" s="316"/>
      <c r="C241" s="312"/>
      <c r="F241" s="310"/>
    </row>
    <row r="242" spans="1:6" s="309" customFormat="1">
      <c r="A242" s="306"/>
      <c r="B242" s="316"/>
      <c r="C242" s="312"/>
      <c r="F242" s="310"/>
    </row>
    <row r="243" spans="1:6" s="309" customFormat="1">
      <c r="A243" s="306"/>
      <c r="B243" s="316"/>
      <c r="C243" s="312"/>
      <c r="F243" s="310"/>
    </row>
    <row r="244" spans="1:6" s="309" customFormat="1">
      <c r="A244" s="306"/>
      <c r="B244" s="316"/>
      <c r="C244" s="312"/>
      <c r="F244" s="310"/>
    </row>
    <row r="245" spans="1:6" s="309" customFormat="1">
      <c r="A245" s="306"/>
      <c r="B245" s="316"/>
      <c r="C245" s="312"/>
      <c r="F245" s="310"/>
    </row>
    <row r="246" spans="1:6" s="309" customFormat="1">
      <c r="A246" s="306"/>
      <c r="B246" s="314"/>
      <c r="C246" s="315"/>
      <c r="F246" s="310"/>
    </row>
    <row r="247" spans="1:6" s="309" customFormat="1">
      <c r="A247" s="306"/>
      <c r="B247" s="316"/>
      <c r="C247" s="312"/>
      <c r="F247" s="310"/>
    </row>
    <row r="248" spans="1:6" s="309" customFormat="1">
      <c r="A248" s="306"/>
      <c r="B248" s="311"/>
      <c r="C248" s="312"/>
      <c r="F248" s="310"/>
    </row>
    <row r="249" spans="1:6" s="309" customFormat="1">
      <c r="A249" s="306"/>
      <c r="B249" s="316"/>
      <c r="C249" s="312"/>
      <c r="F249" s="310"/>
    </row>
    <row r="250" spans="1:6" s="309" customFormat="1">
      <c r="A250" s="306"/>
      <c r="B250" s="317"/>
      <c r="C250" s="312"/>
      <c r="F250" s="310"/>
    </row>
    <row r="251" spans="1:6" s="309" customFormat="1">
      <c r="A251" s="306"/>
      <c r="B251" s="314"/>
      <c r="C251" s="315"/>
      <c r="F251" s="310"/>
    </row>
    <row r="252" spans="1:6" s="309" customFormat="1">
      <c r="A252" s="306"/>
      <c r="B252" s="316"/>
      <c r="C252" s="312"/>
      <c r="F252" s="310"/>
    </row>
    <row r="253" spans="1:6" s="309" customFormat="1">
      <c r="A253" s="306"/>
      <c r="B253" s="316"/>
      <c r="C253" s="312"/>
      <c r="F253" s="310"/>
    </row>
    <row r="254" spans="1:6" s="309" customFormat="1">
      <c r="A254" s="306"/>
      <c r="B254" s="314"/>
      <c r="C254" s="315"/>
      <c r="F254" s="310"/>
    </row>
    <row r="255" spans="1:6" s="309" customFormat="1">
      <c r="A255" s="306"/>
      <c r="B255" s="316"/>
      <c r="C255" s="312"/>
      <c r="F255" s="310"/>
    </row>
    <row r="256" spans="1:6" s="309" customFormat="1">
      <c r="A256" s="306"/>
      <c r="B256" s="316"/>
      <c r="C256" s="312"/>
      <c r="F256" s="310"/>
    </row>
    <row r="257" spans="1:6" s="309" customFormat="1">
      <c r="A257" s="306"/>
      <c r="B257" s="317"/>
      <c r="C257" s="312"/>
      <c r="F257" s="310"/>
    </row>
    <row r="258" spans="1:6" s="309" customFormat="1">
      <c r="A258" s="306"/>
      <c r="B258" s="314"/>
      <c r="C258" s="315"/>
      <c r="F258" s="310"/>
    </row>
    <row r="259" spans="1:6" s="309" customFormat="1">
      <c r="A259" s="306"/>
      <c r="B259" s="316"/>
      <c r="C259" s="312"/>
      <c r="F259" s="310"/>
    </row>
    <row r="260" spans="1:6" s="309" customFormat="1">
      <c r="A260" s="306"/>
      <c r="B260" s="316"/>
      <c r="C260" s="312"/>
      <c r="F260" s="310"/>
    </row>
    <row r="261" spans="1:6" s="309" customFormat="1">
      <c r="A261" s="306"/>
      <c r="B261" s="314"/>
      <c r="C261" s="315"/>
      <c r="F261" s="310"/>
    </row>
    <row r="262" spans="1:6" s="309" customFormat="1">
      <c r="A262" s="306"/>
      <c r="B262" s="316"/>
      <c r="C262" s="312"/>
      <c r="F262" s="310"/>
    </row>
    <row r="263" spans="1:6" s="309" customFormat="1">
      <c r="A263" s="306"/>
      <c r="B263" s="316"/>
      <c r="C263" s="312"/>
      <c r="F263" s="310"/>
    </row>
    <row r="264" spans="1:6" s="309" customFormat="1">
      <c r="A264" s="306"/>
      <c r="B264" s="316"/>
      <c r="C264" s="312"/>
      <c r="F264" s="310"/>
    </row>
    <row r="265" spans="1:6" s="309" customFormat="1">
      <c r="A265" s="306"/>
      <c r="B265" s="316"/>
      <c r="C265" s="312"/>
      <c r="F265" s="310"/>
    </row>
    <row r="266" spans="1:6" s="309" customFormat="1">
      <c r="A266" s="306"/>
      <c r="B266" s="316"/>
      <c r="C266" s="312"/>
      <c r="F266" s="310"/>
    </row>
    <row r="267" spans="1:6" s="309" customFormat="1">
      <c r="A267" s="306"/>
      <c r="B267" s="314"/>
      <c r="C267" s="315"/>
      <c r="F267" s="310"/>
    </row>
    <row r="268" spans="1:6" s="309" customFormat="1">
      <c r="A268" s="306"/>
      <c r="B268" s="316"/>
      <c r="C268" s="312"/>
      <c r="F268" s="310"/>
    </row>
    <row r="269" spans="1:6" s="309" customFormat="1">
      <c r="A269" s="306"/>
      <c r="B269" s="316"/>
      <c r="C269" s="312"/>
      <c r="F269" s="310"/>
    </row>
    <row r="270" spans="1:6" s="309" customFormat="1">
      <c r="A270" s="306"/>
      <c r="B270" s="316"/>
      <c r="C270" s="312"/>
      <c r="F270" s="310"/>
    </row>
    <row r="271" spans="1:6" s="309" customFormat="1">
      <c r="A271" s="306"/>
      <c r="B271" s="311"/>
      <c r="C271" s="312"/>
      <c r="F271" s="310"/>
    </row>
    <row r="272" spans="1:6" s="309" customFormat="1">
      <c r="A272" s="306"/>
      <c r="B272" s="311"/>
      <c r="C272" s="312"/>
      <c r="F272" s="310"/>
    </row>
    <row r="273" spans="1:6" s="309" customFormat="1">
      <c r="A273" s="306"/>
      <c r="B273" s="311"/>
      <c r="C273" s="312"/>
      <c r="F273" s="310"/>
    </row>
    <row r="274" spans="1:6" s="309" customFormat="1">
      <c r="A274" s="306"/>
      <c r="B274" s="311"/>
      <c r="C274" s="312"/>
      <c r="F274" s="310"/>
    </row>
    <row r="275" spans="1:6" s="309" customFormat="1">
      <c r="A275" s="306"/>
      <c r="B275" s="311"/>
      <c r="C275" s="312"/>
      <c r="F275" s="310"/>
    </row>
    <row r="276" spans="1:6" s="309" customFormat="1">
      <c r="A276" s="306"/>
      <c r="B276" s="316"/>
      <c r="C276" s="312"/>
      <c r="F276" s="310"/>
    </row>
    <row r="277" spans="1:6" s="309" customFormat="1">
      <c r="A277" s="306"/>
      <c r="B277" s="316"/>
      <c r="C277" s="312"/>
      <c r="F277" s="310"/>
    </row>
    <row r="278" spans="1:6" s="309" customFormat="1">
      <c r="A278" s="306"/>
      <c r="B278" s="316"/>
      <c r="C278" s="312"/>
      <c r="F278" s="310"/>
    </row>
    <row r="279" spans="1:6" s="309" customFormat="1">
      <c r="A279" s="306"/>
      <c r="B279" s="313"/>
      <c r="C279" s="312"/>
      <c r="F279" s="310"/>
    </row>
    <row r="280" spans="1:6" s="309" customFormat="1">
      <c r="A280" s="306"/>
      <c r="B280" s="311"/>
      <c r="C280" s="315"/>
      <c r="F280" s="310"/>
    </row>
    <row r="281" spans="1:6" s="309" customFormat="1" ht="65.25" customHeight="1">
      <c r="A281" s="306"/>
      <c r="B281" s="316"/>
      <c r="C281" s="312"/>
      <c r="F281" s="310"/>
    </row>
    <row r="282" spans="1:6" s="309" customFormat="1" ht="39.75" customHeight="1">
      <c r="A282" s="306"/>
      <c r="B282" s="316"/>
      <c r="C282" s="312"/>
      <c r="F282" s="310"/>
    </row>
    <row r="283" spans="1:6" s="309" customFormat="1">
      <c r="A283" s="306"/>
      <c r="B283" s="316"/>
      <c r="C283" s="312"/>
      <c r="F283" s="310"/>
    </row>
    <row r="284" spans="1:6" s="309" customFormat="1">
      <c r="A284" s="306"/>
      <c r="B284" s="316"/>
      <c r="C284" s="312"/>
      <c r="F284" s="310"/>
    </row>
    <row r="285" spans="1:6" s="309" customFormat="1">
      <c r="A285" s="306"/>
      <c r="B285" s="316"/>
      <c r="C285" s="312"/>
      <c r="F285" s="310"/>
    </row>
    <row r="286" spans="1:6" s="309" customFormat="1">
      <c r="A286" s="306"/>
      <c r="B286" s="316"/>
      <c r="C286" s="312"/>
      <c r="F286" s="310"/>
    </row>
    <row r="287" spans="1:6" s="309" customFormat="1">
      <c r="A287" s="306"/>
      <c r="B287" s="316"/>
      <c r="C287" s="312"/>
      <c r="F287" s="310"/>
    </row>
    <row r="288" spans="1:6" s="309" customFormat="1">
      <c r="A288" s="306"/>
      <c r="B288" s="316"/>
      <c r="C288" s="312"/>
      <c r="F288" s="310"/>
    </row>
    <row r="289" spans="1:6" s="309" customFormat="1">
      <c r="A289" s="306"/>
      <c r="B289" s="316"/>
      <c r="C289" s="312"/>
      <c r="F289" s="310"/>
    </row>
    <row r="290" spans="1:6" s="309" customFormat="1">
      <c r="A290" s="306"/>
      <c r="B290" s="316"/>
      <c r="C290" s="312"/>
      <c r="F290" s="310"/>
    </row>
    <row r="291" spans="1:6" s="309" customFormat="1">
      <c r="A291" s="306"/>
      <c r="B291" s="316"/>
      <c r="C291" s="312"/>
      <c r="F291" s="310"/>
    </row>
    <row r="292" spans="1:6" s="309" customFormat="1">
      <c r="A292" s="306"/>
      <c r="B292" s="316"/>
      <c r="C292" s="312"/>
      <c r="F292" s="310"/>
    </row>
    <row r="293" spans="1:6" s="309" customFormat="1">
      <c r="A293" s="306"/>
      <c r="B293" s="316"/>
      <c r="C293" s="312"/>
      <c r="F293" s="310"/>
    </row>
    <row r="294" spans="1:6" s="309" customFormat="1">
      <c r="A294" s="306"/>
      <c r="B294" s="318"/>
      <c r="C294" s="312"/>
      <c r="F294" s="310"/>
    </row>
    <row r="295" spans="1:6" s="309" customFormat="1">
      <c r="A295" s="306"/>
      <c r="B295" s="316"/>
      <c r="C295" s="312"/>
      <c r="F295" s="310"/>
    </row>
    <row r="296" spans="1:6" s="309" customFormat="1">
      <c r="A296" s="306"/>
      <c r="B296" s="319"/>
      <c r="C296" s="312"/>
      <c r="F296" s="310"/>
    </row>
    <row r="297" spans="1:6" s="309" customFormat="1">
      <c r="A297" s="306"/>
      <c r="B297" s="319"/>
      <c r="C297" s="312"/>
      <c r="F297" s="310"/>
    </row>
    <row r="298" spans="1:6" s="309" customFormat="1">
      <c r="A298" s="306"/>
      <c r="B298" s="319"/>
      <c r="C298" s="320"/>
      <c r="F298" s="310"/>
    </row>
    <row r="299" spans="1:6" s="309" customFormat="1">
      <c r="A299" s="306"/>
      <c r="B299" s="319"/>
      <c r="C299" s="320"/>
      <c r="F299" s="310"/>
    </row>
    <row r="300" spans="1:6" s="309" customFormat="1">
      <c r="A300" s="306"/>
      <c r="B300" s="321"/>
      <c r="C300" s="320"/>
      <c r="F300" s="310"/>
    </row>
    <row r="301" spans="1:6" s="309" customFormat="1">
      <c r="A301" s="306"/>
      <c r="B301" s="316"/>
      <c r="C301" s="312"/>
      <c r="F301" s="310"/>
    </row>
    <row r="302" spans="1:6" s="309" customFormat="1">
      <c r="A302" s="306"/>
      <c r="B302" s="316"/>
      <c r="C302" s="312"/>
      <c r="F302" s="310"/>
    </row>
    <row r="303" spans="1:6" s="309" customFormat="1">
      <c r="A303" s="306"/>
      <c r="B303" s="316"/>
      <c r="C303" s="312"/>
      <c r="F303" s="310"/>
    </row>
    <row r="304" spans="1:6" s="309" customFormat="1">
      <c r="A304" s="306"/>
      <c r="B304" s="316"/>
      <c r="C304" s="312"/>
      <c r="F304" s="310"/>
    </row>
    <row r="305" spans="1:6" s="309" customFormat="1">
      <c r="A305" s="306"/>
      <c r="B305" s="322"/>
      <c r="C305" s="312"/>
      <c r="F305" s="310"/>
    </row>
    <row r="306" spans="1:6" s="309" customFormat="1">
      <c r="A306" s="306"/>
      <c r="B306" s="322"/>
      <c r="C306" s="323"/>
      <c r="F306" s="310"/>
    </row>
    <row r="307" spans="1:6" s="309" customFormat="1">
      <c r="A307" s="306"/>
      <c r="B307" s="324"/>
      <c r="C307" s="323"/>
      <c r="F307" s="310"/>
    </row>
    <row r="308" spans="1:6" s="309" customFormat="1">
      <c r="A308" s="306"/>
      <c r="B308" s="322"/>
      <c r="C308" s="323"/>
      <c r="F308" s="310"/>
    </row>
    <row r="309" spans="1:6" s="309" customFormat="1">
      <c r="A309" s="306"/>
      <c r="B309" s="322"/>
      <c r="C309" s="323"/>
      <c r="F309" s="310"/>
    </row>
    <row r="310" spans="1:6" s="309" customFormat="1">
      <c r="A310" s="306"/>
      <c r="B310" s="322"/>
      <c r="C310" s="323"/>
      <c r="F310" s="310"/>
    </row>
    <row r="311" spans="1:6" s="309" customFormat="1">
      <c r="A311" s="306"/>
      <c r="B311" s="322"/>
      <c r="C311" s="323"/>
      <c r="F311" s="310"/>
    </row>
    <row r="312" spans="1:6" s="309" customFormat="1">
      <c r="A312" s="306"/>
      <c r="B312" s="322"/>
      <c r="C312" s="323"/>
      <c r="F312" s="310"/>
    </row>
    <row r="313" spans="1:6" s="309" customFormat="1">
      <c r="A313" s="306"/>
      <c r="B313" s="322"/>
      <c r="C313" s="323"/>
      <c r="F313" s="310"/>
    </row>
    <row r="314" spans="1:6" s="309" customFormat="1">
      <c r="A314" s="306"/>
      <c r="B314" s="322"/>
      <c r="C314" s="323"/>
      <c r="F314" s="310"/>
    </row>
    <row r="315" spans="1:6" s="309" customFormat="1">
      <c r="A315" s="306"/>
      <c r="B315" s="322"/>
      <c r="C315" s="323"/>
      <c r="F315" s="310"/>
    </row>
    <row r="316" spans="1:6" s="309" customFormat="1">
      <c r="A316" s="306"/>
      <c r="B316" s="322"/>
      <c r="C316" s="323"/>
      <c r="F316" s="310"/>
    </row>
    <row r="317" spans="1:6" s="309" customFormat="1">
      <c r="A317" s="306"/>
      <c r="B317" s="322"/>
      <c r="C317" s="323"/>
      <c r="F317" s="310"/>
    </row>
    <row r="318" spans="1:6" s="309" customFormat="1">
      <c r="A318" s="306"/>
      <c r="B318" s="322"/>
      <c r="C318" s="323"/>
      <c r="F318" s="310"/>
    </row>
    <row r="319" spans="1:6" s="309" customFormat="1">
      <c r="A319" s="306"/>
      <c r="B319" s="322"/>
      <c r="C319" s="323"/>
      <c r="F319" s="310"/>
    </row>
    <row r="320" spans="1:6" s="309" customFormat="1">
      <c r="A320" s="306"/>
      <c r="B320" s="322"/>
      <c r="C320" s="323"/>
      <c r="F320" s="310"/>
    </row>
    <row r="321" spans="1:6" s="309" customFormat="1">
      <c r="A321" s="306"/>
      <c r="B321" s="322"/>
      <c r="C321" s="323"/>
      <c r="F321" s="310"/>
    </row>
    <row r="322" spans="1:6" s="309" customFormat="1">
      <c r="A322" s="306"/>
      <c r="B322" s="322"/>
      <c r="C322" s="323"/>
      <c r="F322" s="310"/>
    </row>
    <row r="323" spans="1:6" s="309" customFormat="1">
      <c r="A323" s="306"/>
      <c r="B323" s="322"/>
      <c r="C323" s="323"/>
      <c r="F323" s="310"/>
    </row>
    <row r="324" spans="1:6" s="309" customFormat="1">
      <c r="A324" s="306"/>
      <c r="B324" s="322"/>
      <c r="C324" s="323"/>
      <c r="F324" s="310"/>
    </row>
    <row r="325" spans="1:6" s="309" customFormat="1">
      <c r="A325" s="306"/>
      <c r="B325" s="322"/>
      <c r="C325" s="323"/>
      <c r="F325" s="310"/>
    </row>
    <row r="326" spans="1:6" s="309" customFormat="1">
      <c r="A326" s="306"/>
      <c r="B326" s="322"/>
      <c r="C326" s="323"/>
      <c r="F326" s="310"/>
    </row>
    <row r="327" spans="1:6" s="309" customFormat="1">
      <c r="A327" s="306"/>
      <c r="B327" s="322"/>
      <c r="C327" s="323"/>
      <c r="F327" s="310"/>
    </row>
    <row r="328" spans="1:6" s="309" customFormat="1">
      <c r="A328" s="306"/>
      <c r="B328" s="322"/>
      <c r="C328" s="323"/>
      <c r="F328" s="310"/>
    </row>
    <row r="329" spans="1:6" s="309" customFormat="1">
      <c r="A329" s="306"/>
      <c r="B329" s="322"/>
      <c r="C329" s="323"/>
      <c r="F329" s="310"/>
    </row>
    <row r="330" spans="1:6" s="309" customFormat="1">
      <c r="A330" s="306"/>
      <c r="B330" s="322"/>
      <c r="C330" s="323"/>
      <c r="F330" s="310"/>
    </row>
    <row r="331" spans="1:6" s="309" customFormat="1">
      <c r="A331" s="306"/>
      <c r="B331" s="322"/>
      <c r="C331" s="323"/>
      <c r="F331" s="310"/>
    </row>
    <row r="332" spans="1:6" s="309" customFormat="1">
      <c r="A332" s="306"/>
      <c r="B332" s="325"/>
      <c r="C332" s="326"/>
      <c r="F332" s="310"/>
    </row>
    <row r="333" spans="1:6" s="309" customFormat="1">
      <c r="A333" s="306"/>
      <c r="B333" s="322"/>
      <c r="C333" s="323"/>
      <c r="F333" s="310"/>
    </row>
    <row r="334" spans="1:6" s="309" customFormat="1">
      <c r="A334" s="306"/>
      <c r="B334" s="322"/>
      <c r="C334" s="323"/>
      <c r="F334" s="310"/>
    </row>
    <row r="335" spans="1:6" s="309" customFormat="1">
      <c r="A335" s="306"/>
      <c r="B335" s="322"/>
      <c r="C335" s="323"/>
      <c r="F335" s="310"/>
    </row>
    <row r="336" spans="1:6" s="309" customFormat="1">
      <c r="A336" s="306"/>
      <c r="B336" s="322"/>
      <c r="C336" s="323"/>
      <c r="F336" s="310"/>
    </row>
    <row r="337" spans="1:6" s="309" customFormat="1">
      <c r="A337" s="306"/>
      <c r="B337" s="322"/>
      <c r="C337" s="323"/>
      <c r="F337" s="310"/>
    </row>
    <row r="338" spans="1:6" s="309" customFormat="1">
      <c r="A338" s="306"/>
      <c r="B338" s="322"/>
      <c r="C338" s="323"/>
      <c r="F338" s="310"/>
    </row>
    <row r="339" spans="1:6" s="309" customFormat="1">
      <c r="A339" s="306"/>
      <c r="B339" s="322"/>
      <c r="C339" s="323"/>
      <c r="F339" s="310"/>
    </row>
    <row r="340" spans="1:6" s="309" customFormat="1">
      <c r="A340" s="306"/>
      <c r="B340" s="322"/>
      <c r="C340" s="323"/>
      <c r="F340" s="310"/>
    </row>
    <row r="341" spans="1:6" s="309" customFormat="1">
      <c r="A341" s="306"/>
      <c r="B341" s="322"/>
      <c r="C341" s="323"/>
      <c r="F341" s="310"/>
    </row>
    <row r="342" spans="1:6" s="309" customFormat="1">
      <c r="A342" s="306"/>
      <c r="B342" s="322"/>
      <c r="C342" s="323"/>
      <c r="F342" s="310"/>
    </row>
    <row r="343" spans="1:6" s="309" customFormat="1">
      <c r="A343" s="306"/>
      <c r="B343" s="322"/>
      <c r="C343" s="323"/>
      <c r="F343" s="310"/>
    </row>
    <row r="344" spans="1:6" s="309" customFormat="1">
      <c r="A344" s="306"/>
      <c r="B344" s="322"/>
      <c r="C344" s="323"/>
      <c r="F344" s="310"/>
    </row>
    <row r="345" spans="1:6" s="309" customFormat="1">
      <c r="A345" s="306"/>
      <c r="B345" s="322"/>
      <c r="C345" s="323"/>
      <c r="F345" s="310"/>
    </row>
    <row r="346" spans="1:6" s="309" customFormat="1">
      <c r="A346" s="306"/>
      <c r="B346" s="322"/>
      <c r="C346" s="323"/>
      <c r="F346" s="310"/>
    </row>
    <row r="347" spans="1:6" s="309" customFormat="1">
      <c r="A347" s="306"/>
      <c r="B347" s="322"/>
      <c r="C347" s="323"/>
      <c r="F347" s="310"/>
    </row>
    <row r="348" spans="1:6" s="309" customFormat="1">
      <c r="A348" s="306"/>
      <c r="B348" s="327"/>
      <c r="C348" s="312"/>
      <c r="F348" s="310"/>
    </row>
    <row r="349" spans="1:6" s="309" customFormat="1">
      <c r="A349" s="306"/>
      <c r="B349" s="319"/>
      <c r="C349" s="320"/>
      <c r="F349" s="310"/>
    </row>
    <row r="350" spans="1:6" s="309" customFormat="1">
      <c r="A350" s="306"/>
      <c r="B350" s="319"/>
      <c r="C350" s="328"/>
      <c r="F350" s="310"/>
    </row>
    <row r="351" spans="1:6" s="309" customFormat="1">
      <c r="A351" s="306"/>
      <c r="B351" s="319"/>
      <c r="C351" s="328"/>
      <c r="F351" s="310"/>
    </row>
    <row r="352" spans="1:6" s="309" customFormat="1">
      <c r="A352" s="306"/>
      <c r="B352" s="319"/>
      <c r="C352" s="328"/>
      <c r="F352" s="310"/>
    </row>
    <row r="353" spans="1:6" s="309" customFormat="1">
      <c r="A353" s="306"/>
      <c r="B353" s="319"/>
      <c r="C353" s="328"/>
      <c r="F353" s="310"/>
    </row>
    <row r="354" spans="1:6" s="309" customFormat="1">
      <c r="A354" s="306"/>
      <c r="B354" s="317"/>
      <c r="C354" s="328"/>
      <c r="F354" s="310"/>
    </row>
    <row r="355" spans="1:6" s="309" customFormat="1">
      <c r="A355" s="306"/>
      <c r="B355" s="329"/>
      <c r="C355" s="330"/>
      <c r="F355" s="310"/>
    </row>
    <row r="356" spans="1:6" s="309" customFormat="1">
      <c r="A356" s="306"/>
      <c r="B356" s="319"/>
      <c r="C356" s="328"/>
      <c r="F356" s="310"/>
    </row>
    <row r="357" spans="1:6" s="309" customFormat="1">
      <c r="A357" s="306"/>
      <c r="B357" s="319"/>
      <c r="C357" s="328"/>
      <c r="F357" s="310"/>
    </row>
    <row r="358" spans="1:6" s="309" customFormat="1">
      <c r="A358" s="306"/>
      <c r="B358" s="319"/>
      <c r="C358" s="328"/>
      <c r="F358" s="310"/>
    </row>
    <row r="359" spans="1:6" s="309" customFormat="1">
      <c r="A359" s="306"/>
      <c r="B359" s="329"/>
      <c r="C359" s="330"/>
      <c r="F359" s="310"/>
    </row>
    <row r="360" spans="1:6" s="309" customFormat="1">
      <c r="A360" s="306"/>
      <c r="B360" s="319"/>
      <c r="C360" s="328"/>
      <c r="F360" s="310"/>
    </row>
    <row r="361" spans="1:6" s="309" customFormat="1">
      <c r="A361" s="306"/>
      <c r="B361" s="319"/>
      <c r="C361" s="328"/>
      <c r="F361" s="310"/>
    </row>
    <row r="362" spans="1:6" s="309" customFormat="1">
      <c r="A362" s="306"/>
      <c r="B362" s="319"/>
      <c r="C362" s="328"/>
      <c r="F362" s="310"/>
    </row>
    <row r="363" spans="1:6" s="309" customFormat="1">
      <c r="A363" s="306"/>
      <c r="B363" s="319"/>
      <c r="C363" s="328"/>
      <c r="F363" s="310"/>
    </row>
    <row r="364" spans="1:6" s="309" customFormat="1">
      <c r="A364" s="306"/>
      <c r="B364" s="319"/>
      <c r="C364" s="328"/>
      <c r="F364" s="310"/>
    </row>
    <row r="365" spans="1:6" s="309" customFormat="1">
      <c r="A365" s="306"/>
      <c r="B365" s="319"/>
      <c r="C365" s="328"/>
      <c r="F365" s="310"/>
    </row>
    <row r="366" spans="1:6" s="309" customFormat="1">
      <c r="A366" s="306"/>
      <c r="B366" s="319"/>
      <c r="C366" s="328"/>
      <c r="F366" s="310"/>
    </row>
    <row r="367" spans="1:6" s="309" customFormat="1">
      <c r="A367" s="306"/>
      <c r="B367" s="319"/>
      <c r="C367" s="328"/>
      <c r="F367" s="310"/>
    </row>
    <row r="368" spans="1:6" s="309" customFormat="1">
      <c r="A368" s="306"/>
      <c r="B368" s="319"/>
      <c r="C368" s="328"/>
      <c r="F368" s="310"/>
    </row>
    <row r="369" spans="1:6" s="309" customFormat="1">
      <c r="A369" s="306"/>
      <c r="B369" s="319"/>
      <c r="C369" s="328"/>
      <c r="F369" s="310"/>
    </row>
    <row r="370" spans="1:6" s="309" customFormat="1">
      <c r="A370" s="306"/>
      <c r="B370" s="319"/>
      <c r="C370" s="328"/>
      <c r="F370" s="310"/>
    </row>
    <row r="371" spans="1:6" s="309" customFormat="1">
      <c r="A371" s="306"/>
      <c r="B371" s="319"/>
      <c r="C371" s="328"/>
      <c r="F371" s="310"/>
    </row>
    <row r="372" spans="1:6" s="309" customFormat="1">
      <c r="A372" s="306"/>
      <c r="B372" s="319"/>
      <c r="C372" s="328"/>
      <c r="F372" s="310"/>
    </row>
    <row r="373" spans="1:6" s="309" customFormat="1">
      <c r="A373" s="306"/>
      <c r="B373" s="319"/>
      <c r="C373" s="328"/>
      <c r="F373" s="310"/>
    </row>
    <row r="374" spans="1:6" s="309" customFormat="1">
      <c r="A374" s="306"/>
      <c r="B374" s="329"/>
      <c r="C374" s="330"/>
      <c r="F374" s="310"/>
    </row>
    <row r="375" spans="1:6" s="309" customFormat="1">
      <c r="A375" s="306"/>
      <c r="B375" s="319"/>
      <c r="C375" s="328"/>
      <c r="F375" s="310"/>
    </row>
    <row r="376" spans="1:6" s="309" customFormat="1">
      <c r="A376" s="306"/>
      <c r="B376" s="329"/>
      <c r="C376" s="326"/>
      <c r="F376" s="310"/>
    </row>
    <row r="377" spans="1:6" s="309" customFormat="1">
      <c r="A377" s="306"/>
      <c r="B377" s="319"/>
      <c r="C377" s="328"/>
      <c r="F377" s="310"/>
    </row>
    <row r="378" spans="1:6" s="309" customFormat="1">
      <c r="A378" s="306"/>
      <c r="B378" s="319"/>
      <c r="C378" s="328"/>
      <c r="F378" s="310"/>
    </row>
    <row r="379" spans="1:6" s="309" customFormat="1">
      <c r="A379" s="306"/>
      <c r="B379" s="319"/>
      <c r="C379" s="328"/>
      <c r="F379" s="310"/>
    </row>
    <row r="380" spans="1:6" s="309" customFormat="1">
      <c r="A380" s="306"/>
      <c r="B380" s="329"/>
      <c r="C380" s="326"/>
      <c r="F380" s="310"/>
    </row>
    <row r="381" spans="1:6" s="309" customFormat="1">
      <c r="A381" s="306"/>
      <c r="B381" s="319"/>
      <c r="C381" s="328"/>
      <c r="F381" s="310"/>
    </row>
    <row r="382" spans="1:6" s="309" customFormat="1">
      <c r="A382" s="306"/>
      <c r="B382" s="329"/>
      <c r="C382" s="330"/>
      <c r="F382" s="310"/>
    </row>
    <row r="383" spans="1:6" s="309" customFormat="1">
      <c r="A383" s="306"/>
      <c r="B383" s="319"/>
      <c r="C383" s="328"/>
      <c r="F383" s="310"/>
    </row>
    <row r="384" spans="1:6" s="309" customFormat="1">
      <c r="A384" s="306"/>
      <c r="B384" s="319"/>
      <c r="C384" s="328"/>
      <c r="F384" s="310"/>
    </row>
    <row r="385" spans="1:6" s="309" customFormat="1">
      <c r="A385" s="306"/>
      <c r="B385" s="319"/>
      <c r="C385" s="328"/>
      <c r="F385" s="310"/>
    </row>
    <row r="386" spans="1:6" s="309" customFormat="1">
      <c r="A386" s="306"/>
      <c r="B386" s="329"/>
      <c r="C386" s="330"/>
      <c r="F386" s="310"/>
    </row>
    <row r="387" spans="1:6" s="309" customFormat="1">
      <c r="A387" s="306"/>
      <c r="B387" s="319"/>
      <c r="C387" s="328"/>
      <c r="F387" s="310"/>
    </row>
    <row r="388" spans="1:6" s="309" customFormat="1">
      <c r="A388" s="306"/>
      <c r="B388" s="319"/>
      <c r="C388" s="328"/>
    </row>
    <row r="389" spans="1:6" s="309" customFormat="1" ht="14.25">
      <c r="A389" s="306"/>
      <c r="B389" s="331"/>
      <c r="C389" s="328"/>
    </row>
    <row r="390" spans="1:6" s="309" customFormat="1">
      <c r="A390" s="306"/>
      <c r="B390" s="317"/>
      <c r="C390" s="328"/>
    </row>
    <row r="391" spans="1:6" s="309" customFormat="1">
      <c r="A391" s="306"/>
      <c r="B391" s="329"/>
      <c r="C391" s="330"/>
      <c r="E391" s="310"/>
    </row>
    <row r="392" spans="1:6" s="309" customFormat="1">
      <c r="A392" s="306"/>
      <c r="B392" s="317"/>
      <c r="C392" s="330"/>
      <c r="E392" s="310"/>
    </row>
    <row r="393" spans="1:6" s="309" customFormat="1">
      <c r="A393" s="306"/>
      <c r="B393" s="319"/>
      <c r="C393" s="328"/>
      <c r="E393" s="310"/>
    </row>
    <row r="394" spans="1:6" s="309" customFormat="1">
      <c r="A394" s="306"/>
      <c r="B394" s="319"/>
      <c r="C394" s="328"/>
      <c r="E394" s="310"/>
    </row>
    <row r="395" spans="1:6" s="309" customFormat="1">
      <c r="A395" s="306"/>
      <c r="B395" s="319"/>
      <c r="C395" s="328"/>
      <c r="E395" s="310"/>
    </row>
    <row r="396" spans="1:6" s="309" customFormat="1">
      <c r="A396" s="306"/>
      <c r="B396" s="319"/>
      <c r="C396" s="328"/>
      <c r="E396" s="310"/>
    </row>
    <row r="397" spans="1:6" s="309" customFormat="1">
      <c r="A397" s="306"/>
      <c r="B397" s="319"/>
      <c r="C397" s="328"/>
      <c r="E397" s="310"/>
    </row>
    <row r="398" spans="1:6" s="309" customFormat="1">
      <c r="A398" s="306"/>
      <c r="B398" s="319"/>
      <c r="C398" s="328"/>
      <c r="E398" s="310"/>
    </row>
    <row r="399" spans="1:6" s="309" customFormat="1">
      <c r="A399" s="306"/>
      <c r="B399" s="319"/>
      <c r="C399" s="328"/>
      <c r="E399" s="310"/>
    </row>
    <row r="400" spans="1:6" s="309" customFormat="1">
      <c r="A400" s="306"/>
      <c r="B400" s="319"/>
      <c r="C400" s="328"/>
      <c r="E400" s="310"/>
    </row>
    <row r="401" spans="1:5" s="309" customFormat="1">
      <c r="A401" s="306"/>
      <c r="B401" s="319"/>
      <c r="C401" s="328"/>
      <c r="E401" s="310"/>
    </row>
    <row r="402" spans="1:5" s="309" customFormat="1">
      <c r="A402" s="306"/>
      <c r="B402" s="319"/>
      <c r="C402" s="328"/>
      <c r="E402" s="310"/>
    </row>
    <row r="403" spans="1:5" s="309" customFormat="1">
      <c r="A403" s="306"/>
      <c r="B403" s="319"/>
      <c r="C403" s="328"/>
      <c r="E403" s="310"/>
    </row>
    <row r="404" spans="1:5" s="309" customFormat="1">
      <c r="A404" s="306"/>
      <c r="B404" s="319"/>
      <c r="C404" s="328"/>
      <c r="E404" s="310"/>
    </row>
    <row r="405" spans="1:5" s="309" customFormat="1">
      <c r="A405" s="306"/>
      <c r="B405" s="319"/>
      <c r="C405" s="328"/>
      <c r="E405" s="310"/>
    </row>
    <row r="406" spans="1:5" s="309" customFormat="1">
      <c r="A406" s="306"/>
      <c r="B406" s="319"/>
      <c r="C406" s="328"/>
      <c r="E406" s="310"/>
    </row>
    <row r="407" spans="1:5" s="309" customFormat="1">
      <c r="A407" s="306"/>
      <c r="B407" s="319"/>
      <c r="C407" s="328"/>
      <c r="E407" s="310"/>
    </row>
    <row r="408" spans="1:5" s="309" customFormat="1">
      <c r="A408" s="306"/>
      <c r="B408" s="319"/>
      <c r="C408" s="328"/>
      <c r="E408" s="310"/>
    </row>
    <row r="409" spans="1:5" s="309" customFormat="1">
      <c r="A409" s="306"/>
      <c r="B409" s="317"/>
      <c r="C409" s="328"/>
      <c r="E409" s="310"/>
    </row>
    <row r="410" spans="1:5" s="309" customFormat="1">
      <c r="A410" s="306"/>
      <c r="B410" s="319"/>
      <c r="C410" s="328"/>
      <c r="E410" s="310"/>
    </row>
    <row r="411" spans="1:5" s="309" customFormat="1">
      <c r="A411" s="306"/>
      <c r="B411" s="319"/>
      <c r="C411" s="328"/>
      <c r="E411" s="310"/>
    </row>
    <row r="412" spans="1:5" s="309" customFormat="1">
      <c r="A412" s="306"/>
      <c r="B412" s="319"/>
      <c r="C412" s="328"/>
      <c r="E412" s="310"/>
    </row>
    <row r="413" spans="1:5" s="309" customFormat="1">
      <c r="A413" s="306"/>
      <c r="B413" s="319"/>
      <c r="C413" s="328"/>
      <c r="E413" s="310"/>
    </row>
    <row r="414" spans="1:5" s="309" customFormat="1">
      <c r="A414" s="306"/>
      <c r="B414" s="319"/>
      <c r="C414" s="328"/>
      <c r="E414" s="310"/>
    </row>
    <row r="415" spans="1:5" s="309" customFormat="1">
      <c r="A415" s="306"/>
      <c r="B415" s="319"/>
      <c r="C415" s="328"/>
      <c r="E415" s="310"/>
    </row>
    <row r="416" spans="1:5" s="309" customFormat="1">
      <c r="A416" s="306"/>
      <c r="B416" s="319"/>
      <c r="C416" s="328"/>
      <c r="E416" s="310"/>
    </row>
    <row r="417" spans="1:5" s="309" customFormat="1">
      <c r="A417" s="306"/>
      <c r="B417" s="319"/>
      <c r="C417" s="328"/>
      <c r="E417" s="310"/>
    </row>
    <row r="418" spans="1:5" s="309" customFormat="1">
      <c r="A418" s="306"/>
      <c r="B418" s="319"/>
      <c r="C418" s="328"/>
      <c r="E418" s="310"/>
    </row>
    <row r="419" spans="1:5" s="309" customFormat="1">
      <c r="A419" s="306"/>
      <c r="B419" s="319"/>
      <c r="C419" s="328"/>
      <c r="E419" s="310"/>
    </row>
    <row r="420" spans="1:5" s="309" customFormat="1">
      <c r="A420" s="306"/>
      <c r="B420" s="319"/>
      <c r="C420" s="328"/>
      <c r="E420" s="310"/>
    </row>
    <row r="421" spans="1:5" s="309" customFormat="1">
      <c r="A421" s="306"/>
      <c r="B421" s="319"/>
      <c r="C421" s="328"/>
      <c r="E421" s="310"/>
    </row>
    <row r="422" spans="1:5" s="309" customFormat="1">
      <c r="A422" s="306"/>
      <c r="B422" s="319"/>
      <c r="C422" s="328"/>
      <c r="E422" s="310"/>
    </row>
    <row r="423" spans="1:5" s="309" customFormat="1">
      <c r="A423" s="306"/>
      <c r="B423" s="319"/>
      <c r="C423" s="328"/>
      <c r="E423" s="310"/>
    </row>
    <row r="424" spans="1:5" s="309" customFormat="1">
      <c r="A424" s="306"/>
      <c r="B424" s="319"/>
      <c r="C424" s="328"/>
      <c r="E424" s="310"/>
    </row>
    <row r="425" spans="1:5" s="309" customFormat="1">
      <c r="A425" s="306"/>
      <c r="B425" s="319"/>
      <c r="C425" s="328"/>
      <c r="E425" s="310"/>
    </row>
    <row r="426" spans="1:5" s="309" customFormat="1">
      <c r="A426" s="306"/>
      <c r="B426" s="319"/>
      <c r="C426" s="328"/>
      <c r="E426" s="310"/>
    </row>
    <row r="427" spans="1:5" s="309" customFormat="1">
      <c r="A427" s="306"/>
      <c r="B427" s="319"/>
      <c r="C427" s="328"/>
      <c r="E427" s="310"/>
    </row>
    <row r="428" spans="1:5" s="309" customFormat="1">
      <c r="A428" s="306"/>
      <c r="B428" s="319"/>
      <c r="C428" s="328"/>
      <c r="E428" s="310"/>
    </row>
    <row r="429" spans="1:5" s="309" customFormat="1">
      <c r="A429" s="306"/>
      <c r="B429" s="319"/>
      <c r="C429" s="328"/>
      <c r="E429" s="310"/>
    </row>
    <row r="430" spans="1:5" s="309" customFormat="1">
      <c r="A430" s="306"/>
      <c r="B430" s="319"/>
      <c r="C430" s="328"/>
      <c r="E430" s="310"/>
    </row>
    <row r="431" spans="1:5" s="309" customFormat="1">
      <c r="A431" s="306"/>
      <c r="B431" s="319"/>
      <c r="C431" s="328"/>
      <c r="E431" s="310"/>
    </row>
    <row r="432" spans="1:5" s="309" customFormat="1">
      <c r="A432" s="306"/>
      <c r="B432" s="319"/>
      <c r="C432" s="328"/>
      <c r="E432" s="310"/>
    </row>
    <row r="433" spans="1:5" s="309" customFormat="1">
      <c r="A433" s="306"/>
      <c r="B433" s="319"/>
      <c r="C433" s="328"/>
      <c r="E433" s="310"/>
    </row>
    <row r="434" spans="1:5" s="309" customFormat="1">
      <c r="A434" s="306"/>
      <c r="B434" s="319"/>
      <c r="C434" s="328"/>
      <c r="E434" s="310"/>
    </row>
    <row r="435" spans="1:5" s="309" customFormat="1">
      <c r="A435" s="306"/>
      <c r="B435" s="319"/>
      <c r="C435" s="328"/>
      <c r="E435" s="310"/>
    </row>
    <row r="436" spans="1:5" s="309" customFormat="1">
      <c r="A436" s="306"/>
      <c r="B436" s="332"/>
      <c r="C436" s="328"/>
      <c r="E436" s="310"/>
    </row>
    <row r="437" spans="1:5" s="309" customFormat="1">
      <c r="A437" s="306"/>
      <c r="B437" s="319"/>
      <c r="C437" s="328"/>
      <c r="E437" s="310"/>
    </row>
    <row r="438" spans="1:5" s="309" customFormat="1">
      <c r="A438" s="306"/>
      <c r="B438" s="319"/>
      <c r="C438" s="328"/>
      <c r="E438" s="310"/>
    </row>
    <row r="439" spans="1:5" s="309" customFormat="1">
      <c r="A439" s="306"/>
      <c r="B439" s="319"/>
      <c r="C439" s="328"/>
      <c r="E439" s="310"/>
    </row>
    <row r="440" spans="1:5" s="309" customFormat="1">
      <c r="A440" s="306"/>
      <c r="B440" s="319"/>
      <c r="C440" s="328"/>
      <c r="E440" s="310"/>
    </row>
    <row r="441" spans="1:5" s="309" customFormat="1">
      <c r="A441" s="306"/>
      <c r="B441" s="319"/>
      <c r="C441" s="328"/>
      <c r="E441" s="310"/>
    </row>
    <row r="442" spans="1:5" s="309" customFormat="1">
      <c r="A442" s="306"/>
      <c r="B442" s="319"/>
      <c r="C442" s="328"/>
      <c r="E442" s="310"/>
    </row>
    <row r="443" spans="1:5" s="309" customFormat="1">
      <c r="A443" s="306"/>
      <c r="B443" s="319"/>
      <c r="C443" s="328"/>
      <c r="E443" s="310"/>
    </row>
    <row r="444" spans="1:5" s="309" customFormat="1">
      <c r="A444" s="306"/>
      <c r="B444" s="319"/>
      <c r="C444" s="328"/>
      <c r="E444" s="310"/>
    </row>
    <row r="445" spans="1:5" s="309" customFormat="1">
      <c r="A445" s="306"/>
      <c r="B445" s="319"/>
      <c r="C445" s="328"/>
      <c r="E445" s="310"/>
    </row>
    <row r="446" spans="1:5" s="309" customFormat="1">
      <c r="A446" s="306"/>
      <c r="B446" s="319"/>
      <c r="C446" s="328"/>
      <c r="E446" s="310"/>
    </row>
    <row r="447" spans="1:5" s="309" customFormat="1">
      <c r="A447" s="306"/>
      <c r="B447" s="319"/>
      <c r="C447" s="328"/>
      <c r="E447" s="310"/>
    </row>
    <row r="448" spans="1:5" s="309" customFormat="1">
      <c r="A448" s="306"/>
      <c r="B448" s="319"/>
      <c r="C448" s="328"/>
      <c r="E448" s="310"/>
    </row>
    <row r="449" spans="1:5" s="309" customFormat="1">
      <c r="A449" s="306"/>
      <c r="B449" s="319"/>
      <c r="C449" s="328"/>
      <c r="E449" s="310"/>
    </row>
    <row r="450" spans="1:5" s="309" customFormat="1">
      <c r="A450" s="306"/>
      <c r="B450" s="319"/>
      <c r="C450" s="328"/>
      <c r="E450" s="310"/>
    </row>
    <row r="451" spans="1:5" s="309" customFormat="1">
      <c r="A451" s="306"/>
      <c r="B451" s="319"/>
      <c r="C451" s="328"/>
      <c r="E451" s="310"/>
    </row>
    <row r="452" spans="1:5" s="309" customFormat="1">
      <c r="A452" s="306"/>
      <c r="B452" s="319"/>
      <c r="C452" s="328"/>
      <c r="E452" s="310"/>
    </row>
    <row r="453" spans="1:5" s="309" customFormat="1">
      <c r="A453" s="306"/>
      <c r="B453" s="319"/>
      <c r="C453" s="328"/>
      <c r="E453" s="310"/>
    </row>
    <row r="454" spans="1:5" s="309" customFormat="1">
      <c r="A454" s="306"/>
      <c r="B454" s="319"/>
      <c r="C454" s="328"/>
      <c r="E454" s="310"/>
    </row>
    <row r="455" spans="1:5" s="309" customFormat="1">
      <c r="A455" s="306"/>
      <c r="B455" s="319"/>
      <c r="C455" s="328"/>
      <c r="E455" s="310"/>
    </row>
    <row r="456" spans="1:5" s="309" customFormat="1">
      <c r="A456" s="306"/>
      <c r="B456" s="319"/>
      <c r="C456" s="328"/>
      <c r="E456" s="310"/>
    </row>
    <row r="457" spans="1:5" s="309" customFormat="1">
      <c r="A457" s="306"/>
      <c r="B457" s="319"/>
      <c r="C457" s="328"/>
      <c r="E457" s="310"/>
    </row>
    <row r="458" spans="1:5" s="309" customFormat="1">
      <c r="A458" s="306"/>
      <c r="B458" s="319"/>
      <c r="C458" s="328"/>
      <c r="E458" s="310"/>
    </row>
    <row r="459" spans="1:5" s="309" customFormat="1">
      <c r="A459" s="306"/>
      <c r="B459" s="319"/>
      <c r="C459" s="328"/>
      <c r="E459" s="310"/>
    </row>
    <row r="460" spans="1:5" s="309" customFormat="1">
      <c r="A460" s="306"/>
      <c r="B460" s="319"/>
      <c r="C460" s="328"/>
      <c r="E460" s="310"/>
    </row>
    <row r="461" spans="1:5" s="309" customFormat="1">
      <c r="A461" s="306"/>
      <c r="B461" s="319"/>
      <c r="C461" s="328"/>
      <c r="E461" s="310"/>
    </row>
    <row r="462" spans="1:5" s="309" customFormat="1">
      <c r="A462" s="306"/>
      <c r="B462" s="319"/>
      <c r="C462" s="328"/>
      <c r="E462" s="310"/>
    </row>
    <row r="463" spans="1:5" s="309" customFormat="1">
      <c r="A463" s="306"/>
      <c r="B463" s="333"/>
      <c r="C463" s="326"/>
      <c r="E463" s="310"/>
    </row>
    <row r="464" spans="1:5" s="309" customFormat="1">
      <c r="A464" s="306"/>
      <c r="B464" s="317"/>
      <c r="C464" s="328"/>
      <c r="E464" s="310"/>
    </row>
    <row r="465" spans="1:5" s="309" customFormat="1">
      <c r="A465" s="306"/>
      <c r="B465" s="319"/>
      <c r="C465" s="328"/>
      <c r="E465" s="310"/>
    </row>
    <row r="466" spans="1:5" s="309" customFormat="1">
      <c r="A466" s="306"/>
      <c r="B466" s="319"/>
      <c r="C466" s="328"/>
      <c r="E466" s="310"/>
    </row>
    <row r="467" spans="1:5" s="309" customFormat="1">
      <c r="A467" s="306"/>
      <c r="B467" s="319"/>
      <c r="C467" s="328"/>
      <c r="E467" s="310"/>
    </row>
    <row r="468" spans="1:5" s="309" customFormat="1">
      <c r="A468" s="306"/>
      <c r="B468" s="319"/>
      <c r="C468" s="328"/>
      <c r="E468" s="310"/>
    </row>
    <row r="469" spans="1:5" s="309" customFormat="1">
      <c r="A469" s="306"/>
      <c r="B469" s="319"/>
      <c r="C469" s="328"/>
      <c r="E469" s="310"/>
    </row>
    <row r="470" spans="1:5" s="309" customFormat="1">
      <c r="A470" s="306"/>
      <c r="B470" s="319"/>
      <c r="C470" s="328"/>
      <c r="E470" s="310"/>
    </row>
    <row r="471" spans="1:5" s="309" customFormat="1">
      <c r="A471" s="306"/>
      <c r="B471" s="319"/>
      <c r="C471" s="328"/>
      <c r="E471" s="310"/>
    </row>
    <row r="472" spans="1:5" s="309" customFormat="1">
      <c r="A472" s="306"/>
      <c r="B472" s="319"/>
      <c r="C472" s="328"/>
      <c r="E472" s="310"/>
    </row>
    <row r="473" spans="1:5" s="309" customFormat="1">
      <c r="A473" s="306"/>
      <c r="B473" s="319"/>
      <c r="C473" s="328"/>
      <c r="E473" s="310"/>
    </row>
    <row r="474" spans="1:5" s="309" customFormat="1">
      <c r="A474" s="306"/>
      <c r="B474" s="319"/>
      <c r="C474" s="328"/>
      <c r="E474" s="310"/>
    </row>
    <row r="475" spans="1:5" s="309" customFormat="1">
      <c r="A475" s="306"/>
      <c r="B475" s="319"/>
      <c r="C475" s="328"/>
      <c r="E475" s="310"/>
    </row>
    <row r="476" spans="1:5" s="309" customFormat="1">
      <c r="A476" s="306"/>
      <c r="B476" s="319"/>
      <c r="C476" s="328"/>
      <c r="E476" s="310"/>
    </row>
    <row r="477" spans="1:5" s="309" customFormat="1">
      <c r="A477" s="306"/>
      <c r="B477" s="319"/>
      <c r="C477" s="328"/>
      <c r="E477" s="310"/>
    </row>
    <row r="478" spans="1:5" s="309" customFormat="1">
      <c r="A478" s="306"/>
      <c r="B478" s="319"/>
      <c r="C478" s="328"/>
      <c r="E478" s="310"/>
    </row>
    <row r="479" spans="1:5" s="309" customFormat="1">
      <c r="A479" s="306"/>
      <c r="B479" s="319"/>
      <c r="C479" s="328"/>
      <c r="E479" s="310"/>
    </row>
    <row r="480" spans="1:5" s="309" customFormat="1">
      <c r="A480" s="306"/>
      <c r="B480" s="317"/>
      <c r="C480" s="328"/>
      <c r="E480" s="310"/>
    </row>
    <row r="481" spans="1:5" s="309" customFormat="1">
      <c r="A481" s="306"/>
      <c r="B481" s="319"/>
      <c r="C481" s="328"/>
      <c r="E481" s="310"/>
    </row>
    <row r="482" spans="1:5" s="309" customFormat="1">
      <c r="A482" s="306"/>
      <c r="B482" s="319"/>
      <c r="C482" s="328"/>
      <c r="E482" s="310"/>
    </row>
    <row r="483" spans="1:5" s="309" customFormat="1">
      <c r="A483" s="306"/>
      <c r="B483" s="319"/>
      <c r="C483" s="328"/>
      <c r="E483" s="310"/>
    </row>
    <row r="484" spans="1:5" s="309" customFormat="1">
      <c r="A484" s="306"/>
      <c r="B484" s="319"/>
      <c r="C484" s="328"/>
      <c r="E484" s="310"/>
    </row>
    <row r="485" spans="1:5" s="309" customFormat="1">
      <c r="A485" s="306"/>
      <c r="B485" s="317"/>
      <c r="C485" s="328"/>
      <c r="E485" s="310"/>
    </row>
    <row r="486" spans="1:5" s="309" customFormat="1">
      <c r="A486" s="306"/>
      <c r="B486" s="319"/>
      <c r="C486" s="328"/>
      <c r="E486" s="310"/>
    </row>
    <row r="487" spans="1:5" s="309" customFormat="1">
      <c r="A487" s="306"/>
      <c r="B487" s="319"/>
      <c r="C487" s="328"/>
      <c r="E487" s="310"/>
    </row>
    <row r="488" spans="1:5" s="309" customFormat="1">
      <c r="A488" s="306"/>
      <c r="B488" s="319"/>
      <c r="C488" s="328"/>
      <c r="E488" s="310"/>
    </row>
    <row r="489" spans="1:5" s="309" customFormat="1">
      <c r="A489" s="306"/>
      <c r="B489" s="319"/>
      <c r="C489" s="328"/>
      <c r="E489" s="310"/>
    </row>
    <row r="490" spans="1:5" s="309" customFormat="1">
      <c r="A490" s="306"/>
      <c r="B490" s="319"/>
      <c r="C490" s="328"/>
      <c r="E490" s="310"/>
    </row>
    <row r="491" spans="1:5" s="309" customFormat="1">
      <c r="A491" s="306"/>
      <c r="B491" s="319"/>
      <c r="C491" s="328"/>
      <c r="E491" s="310"/>
    </row>
    <row r="492" spans="1:5" s="309" customFormat="1">
      <c r="A492" s="306"/>
      <c r="B492" s="319"/>
      <c r="C492" s="328"/>
      <c r="E492" s="310"/>
    </row>
    <row r="493" spans="1:5" s="309" customFormat="1">
      <c r="A493" s="306"/>
      <c r="B493" s="319"/>
      <c r="C493" s="328"/>
      <c r="E493" s="310"/>
    </row>
    <row r="494" spans="1:5" s="309" customFormat="1">
      <c r="A494" s="306"/>
      <c r="B494" s="319"/>
      <c r="C494" s="328"/>
      <c r="E494" s="310"/>
    </row>
    <row r="495" spans="1:5" s="309" customFormat="1">
      <c r="A495" s="306"/>
      <c r="B495" s="319"/>
      <c r="C495" s="328"/>
      <c r="E495" s="310"/>
    </row>
    <row r="496" spans="1:5" s="309" customFormat="1">
      <c r="A496" s="306"/>
      <c r="B496" s="319"/>
      <c r="C496" s="328"/>
      <c r="E496" s="310"/>
    </row>
    <row r="497" spans="1:5" s="309" customFormat="1">
      <c r="A497" s="306"/>
      <c r="B497" s="319"/>
      <c r="C497" s="328"/>
      <c r="E497" s="310"/>
    </row>
    <row r="498" spans="1:5" s="309" customFormat="1">
      <c r="A498" s="306"/>
      <c r="B498" s="319"/>
      <c r="C498" s="323"/>
      <c r="E498" s="310"/>
    </row>
    <row r="499" spans="1:5" s="309" customFormat="1">
      <c r="A499" s="306"/>
      <c r="B499" s="319"/>
      <c r="C499" s="328"/>
      <c r="E499" s="310"/>
    </row>
    <row r="500" spans="1:5" s="309" customFormat="1">
      <c r="A500" s="306"/>
      <c r="B500" s="319"/>
      <c r="C500" s="328"/>
      <c r="E500" s="310"/>
    </row>
    <row r="501" spans="1:5" s="309" customFormat="1">
      <c r="A501" s="306"/>
      <c r="B501" s="319"/>
      <c r="C501" s="328"/>
      <c r="E501" s="310"/>
    </row>
    <row r="502" spans="1:5" s="309" customFormat="1">
      <c r="A502" s="306"/>
      <c r="B502" s="319"/>
      <c r="C502" s="328"/>
      <c r="E502" s="310"/>
    </row>
    <row r="503" spans="1:5" s="309" customFormat="1">
      <c r="A503" s="306"/>
      <c r="B503" s="319"/>
      <c r="C503" s="328"/>
      <c r="E503" s="310"/>
    </row>
    <row r="504" spans="1:5" s="309" customFormat="1">
      <c r="A504" s="306"/>
      <c r="B504" s="317"/>
      <c r="C504" s="328"/>
      <c r="E504" s="310"/>
    </row>
    <row r="505" spans="1:5" s="309" customFormat="1">
      <c r="A505" s="306"/>
      <c r="B505" s="319"/>
      <c r="C505" s="328"/>
      <c r="E505" s="310"/>
    </row>
    <row r="506" spans="1:5" s="309" customFormat="1">
      <c r="A506" s="306"/>
      <c r="B506" s="319"/>
      <c r="C506" s="328"/>
      <c r="E506" s="310"/>
    </row>
    <row r="507" spans="1:5" s="309" customFormat="1">
      <c r="A507" s="306"/>
      <c r="B507" s="319"/>
      <c r="C507" s="328"/>
      <c r="E507" s="310"/>
    </row>
    <row r="508" spans="1:5" s="309" customFormat="1">
      <c r="A508" s="306"/>
      <c r="B508" s="319"/>
      <c r="C508" s="328"/>
      <c r="E508" s="310"/>
    </row>
    <row r="509" spans="1:5" s="309" customFormat="1">
      <c r="A509" s="306"/>
      <c r="B509" s="319"/>
      <c r="C509" s="328"/>
      <c r="E509" s="310"/>
    </row>
    <row r="510" spans="1:5" s="309" customFormat="1">
      <c r="A510" s="306"/>
      <c r="B510" s="319"/>
      <c r="C510" s="328"/>
      <c r="E510" s="310"/>
    </row>
    <row r="511" spans="1:5" s="309" customFormat="1">
      <c r="A511" s="306"/>
      <c r="B511" s="319"/>
      <c r="C511" s="328"/>
      <c r="E511" s="310"/>
    </row>
    <row r="512" spans="1:5" s="309" customFormat="1">
      <c r="A512" s="306"/>
      <c r="B512" s="329"/>
      <c r="C512" s="330"/>
      <c r="E512" s="310"/>
    </row>
    <row r="513" spans="1:5" s="309" customFormat="1">
      <c r="A513" s="306"/>
      <c r="B513" s="317"/>
      <c r="C513" s="328"/>
      <c r="E513" s="310"/>
    </row>
    <row r="514" spans="1:5" s="309" customFormat="1">
      <c r="A514" s="306"/>
      <c r="B514" s="319"/>
      <c r="C514" s="328"/>
      <c r="E514" s="310"/>
    </row>
    <row r="515" spans="1:5" s="309" customFormat="1">
      <c r="A515" s="306"/>
      <c r="B515" s="319"/>
      <c r="C515" s="328"/>
      <c r="E515" s="310"/>
    </row>
    <row r="516" spans="1:5" s="309" customFormat="1">
      <c r="A516" s="306"/>
      <c r="B516" s="319"/>
      <c r="C516" s="328"/>
      <c r="E516" s="310"/>
    </row>
    <row r="517" spans="1:5" s="309" customFormat="1">
      <c r="A517" s="306"/>
      <c r="B517" s="319"/>
      <c r="C517" s="328"/>
      <c r="E517" s="310"/>
    </row>
    <row r="518" spans="1:5" s="309" customFormat="1">
      <c r="A518" s="306"/>
      <c r="B518" s="319"/>
      <c r="C518" s="328"/>
      <c r="E518" s="310"/>
    </row>
    <row r="519" spans="1:5" s="309" customFormat="1">
      <c r="A519" s="306"/>
      <c r="B519" s="319"/>
      <c r="C519" s="328"/>
      <c r="E519" s="310"/>
    </row>
    <row r="520" spans="1:5" s="309" customFormat="1">
      <c r="A520" s="306"/>
      <c r="B520" s="319"/>
      <c r="C520" s="328"/>
      <c r="E520" s="310"/>
    </row>
    <row r="521" spans="1:5" s="309" customFormat="1">
      <c r="A521" s="306"/>
      <c r="B521" s="319"/>
      <c r="C521" s="328"/>
      <c r="E521" s="310"/>
    </row>
    <row r="522" spans="1:5" s="309" customFormat="1">
      <c r="A522" s="306"/>
      <c r="B522" s="319"/>
      <c r="C522" s="328"/>
      <c r="E522" s="310"/>
    </row>
    <row r="523" spans="1:5" s="309" customFormat="1">
      <c r="A523" s="306"/>
      <c r="B523" s="319"/>
      <c r="C523" s="328"/>
      <c r="E523" s="310"/>
    </row>
    <row r="524" spans="1:5" s="309" customFormat="1">
      <c r="A524" s="306"/>
      <c r="B524" s="319"/>
      <c r="C524" s="328"/>
      <c r="E524" s="310"/>
    </row>
    <row r="525" spans="1:5" s="309" customFormat="1">
      <c r="A525" s="306"/>
      <c r="B525" s="317"/>
      <c r="C525" s="328"/>
      <c r="E525" s="310"/>
    </row>
    <row r="526" spans="1:5" s="309" customFormat="1">
      <c r="A526" s="306"/>
      <c r="B526" s="319"/>
      <c r="C526" s="328"/>
      <c r="E526" s="310"/>
    </row>
    <row r="527" spans="1:5" s="309" customFormat="1">
      <c r="A527" s="306"/>
      <c r="B527" s="319"/>
      <c r="C527" s="328"/>
      <c r="E527" s="310"/>
    </row>
    <row r="528" spans="1:5" s="309" customFormat="1">
      <c r="A528" s="306"/>
      <c r="B528" s="319"/>
      <c r="C528" s="328"/>
      <c r="E528" s="310"/>
    </row>
    <row r="529" spans="1:5" s="309" customFormat="1">
      <c r="A529" s="306"/>
      <c r="B529" s="319"/>
      <c r="C529" s="328"/>
      <c r="E529" s="310"/>
    </row>
    <row r="530" spans="1:5" s="309" customFormat="1">
      <c r="A530" s="306"/>
      <c r="B530" s="319"/>
      <c r="C530" s="328"/>
      <c r="E530" s="310"/>
    </row>
    <row r="531" spans="1:5" s="309" customFormat="1">
      <c r="A531" s="306"/>
      <c r="B531" s="319"/>
      <c r="C531" s="328"/>
      <c r="E531" s="310"/>
    </row>
    <row r="532" spans="1:5" s="309" customFormat="1">
      <c r="A532" s="306"/>
      <c r="B532" s="319"/>
      <c r="C532" s="328"/>
      <c r="E532" s="310"/>
    </row>
    <row r="533" spans="1:5" s="309" customFormat="1">
      <c r="A533" s="306"/>
      <c r="B533" s="319"/>
      <c r="C533" s="328"/>
      <c r="E533" s="310"/>
    </row>
    <row r="534" spans="1:5" s="309" customFormat="1">
      <c r="A534" s="306"/>
      <c r="B534" s="319"/>
      <c r="C534" s="328"/>
      <c r="E534" s="310"/>
    </row>
    <row r="535" spans="1:5" s="309" customFormat="1">
      <c r="A535" s="306"/>
      <c r="B535" s="319"/>
      <c r="C535" s="328"/>
      <c r="E535" s="310"/>
    </row>
    <row r="536" spans="1:5" s="309" customFormat="1">
      <c r="A536" s="306"/>
      <c r="B536" s="319"/>
      <c r="C536" s="328"/>
      <c r="E536" s="310"/>
    </row>
    <row r="537" spans="1:5" s="309" customFormat="1">
      <c r="A537" s="306"/>
      <c r="B537" s="319"/>
      <c r="C537" s="328"/>
      <c r="E537" s="310"/>
    </row>
    <row r="538" spans="1:5" s="309" customFormat="1">
      <c r="A538" s="306"/>
      <c r="B538" s="319"/>
      <c r="C538" s="328"/>
      <c r="E538" s="310"/>
    </row>
    <row r="539" spans="1:5" s="309" customFormat="1">
      <c r="A539" s="306"/>
      <c r="B539" s="319"/>
      <c r="C539" s="328"/>
      <c r="E539" s="310"/>
    </row>
    <row r="540" spans="1:5" s="309" customFormat="1">
      <c r="A540" s="306"/>
      <c r="B540" s="319"/>
      <c r="C540" s="328"/>
      <c r="E540" s="310"/>
    </row>
    <row r="541" spans="1:5" s="309" customFormat="1">
      <c r="A541" s="306"/>
      <c r="B541" s="319"/>
      <c r="C541" s="328"/>
      <c r="E541" s="310"/>
    </row>
    <row r="542" spans="1:5" s="309" customFormat="1">
      <c r="A542" s="306"/>
      <c r="B542" s="317"/>
      <c r="C542" s="328"/>
      <c r="E542" s="310"/>
    </row>
    <row r="543" spans="1:5" s="309" customFormat="1">
      <c r="A543" s="306"/>
      <c r="B543" s="329"/>
      <c r="C543" s="330"/>
      <c r="E543" s="310"/>
    </row>
    <row r="544" spans="1:5" s="309" customFormat="1">
      <c r="A544" s="306"/>
      <c r="B544" s="319"/>
      <c r="C544" s="328"/>
      <c r="E544" s="310"/>
    </row>
    <row r="545" spans="1:5" s="309" customFormat="1">
      <c r="A545" s="306"/>
      <c r="B545" s="329"/>
      <c r="C545" s="330"/>
      <c r="E545" s="310"/>
    </row>
    <row r="546" spans="1:5" s="309" customFormat="1">
      <c r="A546" s="306"/>
      <c r="B546" s="319"/>
      <c r="C546" s="328"/>
      <c r="E546" s="310"/>
    </row>
    <row r="547" spans="1:5" s="309" customFormat="1">
      <c r="A547" s="306"/>
      <c r="B547" s="329"/>
      <c r="C547" s="330"/>
      <c r="E547" s="310"/>
    </row>
    <row r="548" spans="1:5" s="309" customFormat="1">
      <c r="A548" s="306"/>
      <c r="B548" s="319"/>
      <c r="C548" s="328"/>
      <c r="E548" s="310"/>
    </row>
    <row r="549" spans="1:5" s="309" customFormat="1">
      <c r="A549" s="306"/>
      <c r="B549" s="329"/>
      <c r="C549" s="330"/>
      <c r="E549" s="310"/>
    </row>
    <row r="550" spans="1:5" s="309" customFormat="1">
      <c r="A550" s="306"/>
      <c r="B550" s="319"/>
      <c r="C550" s="328"/>
      <c r="E550" s="310"/>
    </row>
    <row r="551" spans="1:5" s="309" customFormat="1">
      <c r="A551" s="306"/>
      <c r="B551" s="319"/>
      <c r="C551" s="328"/>
      <c r="E551" s="310"/>
    </row>
    <row r="552" spans="1:5" s="309" customFormat="1">
      <c r="A552" s="306"/>
      <c r="B552" s="319"/>
      <c r="C552" s="328"/>
      <c r="E552" s="310"/>
    </row>
    <row r="553" spans="1:5" s="309" customFormat="1">
      <c r="A553" s="306"/>
      <c r="B553" s="319"/>
      <c r="C553" s="328"/>
      <c r="E553" s="310"/>
    </row>
    <row r="554" spans="1:5" s="309" customFormat="1">
      <c r="A554" s="306"/>
      <c r="B554" s="319"/>
      <c r="C554" s="328"/>
      <c r="E554" s="310"/>
    </row>
    <row r="555" spans="1:5" s="309" customFormat="1">
      <c r="A555" s="306"/>
      <c r="B555" s="319"/>
      <c r="C555" s="320"/>
      <c r="E555" s="310"/>
    </row>
    <row r="556" spans="1:5" s="309" customFormat="1">
      <c r="A556" s="334"/>
      <c r="B556" s="311"/>
      <c r="C556" s="312"/>
      <c r="E556" s="310"/>
    </row>
    <row r="557" spans="1:5" s="309" customFormat="1">
      <c r="A557" s="158"/>
      <c r="B557" s="329"/>
      <c r="C557" s="335"/>
      <c r="E557" s="310"/>
    </row>
    <row r="558" spans="1:5" s="309" customFormat="1">
      <c r="A558" s="158"/>
      <c r="B558" s="319"/>
      <c r="C558" s="320"/>
      <c r="E558" s="310"/>
    </row>
    <row r="559" spans="1:5" s="309" customFormat="1">
      <c r="A559" s="158"/>
      <c r="B559" s="317"/>
      <c r="C559" s="320"/>
      <c r="E559" s="310"/>
    </row>
    <row r="560" spans="1:5" s="309" customFormat="1">
      <c r="A560" s="158"/>
      <c r="B560" s="329"/>
      <c r="C560" s="335"/>
      <c r="E560" s="310"/>
    </row>
    <row r="561" spans="1:5" s="309" customFormat="1">
      <c r="A561" s="158"/>
      <c r="B561" s="319"/>
      <c r="C561" s="320"/>
      <c r="E561" s="310"/>
    </row>
    <row r="562" spans="1:5" s="309" customFormat="1">
      <c r="A562" s="158"/>
      <c r="B562" s="319"/>
      <c r="C562" s="320"/>
      <c r="E562" s="310"/>
    </row>
    <row r="563" spans="1:5" s="309" customFormat="1">
      <c r="A563" s="158"/>
      <c r="B563" s="319"/>
      <c r="C563" s="320"/>
      <c r="E563" s="310"/>
    </row>
    <row r="564" spans="1:5" s="309" customFormat="1">
      <c r="A564" s="158"/>
      <c r="B564" s="329"/>
      <c r="C564" s="335"/>
      <c r="E564" s="310"/>
    </row>
    <row r="565" spans="1:5" s="309" customFormat="1">
      <c r="A565" s="158"/>
      <c r="B565" s="319"/>
      <c r="C565" s="320"/>
      <c r="E565" s="310"/>
    </row>
    <row r="566" spans="1:5" s="309" customFormat="1">
      <c r="A566" s="158"/>
      <c r="B566" s="319"/>
      <c r="C566" s="320"/>
      <c r="E566" s="310"/>
    </row>
    <row r="567" spans="1:5" s="309" customFormat="1">
      <c r="A567" s="158"/>
      <c r="B567" s="329"/>
      <c r="C567" s="335"/>
      <c r="E567" s="310"/>
    </row>
    <row r="568" spans="1:5" s="309" customFormat="1">
      <c r="A568" s="158"/>
      <c r="B568" s="319"/>
      <c r="C568" s="320"/>
      <c r="E568" s="310"/>
    </row>
    <row r="569" spans="1:5" s="309" customFormat="1">
      <c r="A569" s="158"/>
      <c r="B569" s="329"/>
      <c r="C569" s="335"/>
      <c r="E569" s="310"/>
    </row>
    <row r="570" spans="1:5" s="309" customFormat="1">
      <c r="A570" s="158"/>
      <c r="B570" s="319"/>
      <c r="C570" s="320"/>
      <c r="E570" s="310"/>
    </row>
    <row r="571" spans="1:5" s="309" customFormat="1" ht="14.25">
      <c r="A571" s="306"/>
      <c r="B571" s="331"/>
      <c r="C571" s="328"/>
      <c r="E571" s="310"/>
    </row>
    <row r="572" spans="1:5" s="309" customFormat="1">
      <c r="A572" s="306"/>
      <c r="B572" s="317"/>
      <c r="C572" s="335"/>
      <c r="E572" s="310"/>
    </row>
    <row r="573" spans="1:5" s="309" customFormat="1">
      <c r="A573" s="306"/>
      <c r="B573" s="329"/>
      <c r="C573" s="335"/>
      <c r="E573" s="310"/>
    </row>
    <row r="574" spans="1:5" s="309" customFormat="1">
      <c r="A574" s="306"/>
      <c r="B574" s="319"/>
      <c r="C574" s="320"/>
      <c r="E574" s="310"/>
    </row>
    <row r="575" spans="1:5" s="309" customFormat="1">
      <c r="A575" s="306"/>
      <c r="B575" s="319"/>
      <c r="C575" s="320"/>
      <c r="E575" s="310"/>
    </row>
    <row r="576" spans="1:5" s="309" customFormat="1">
      <c r="A576" s="306"/>
      <c r="B576" s="319"/>
      <c r="C576" s="320"/>
      <c r="E576" s="310"/>
    </row>
    <row r="577" spans="1:5" s="309" customFormat="1">
      <c r="A577" s="306"/>
      <c r="B577" s="319"/>
      <c r="C577" s="320"/>
      <c r="E577" s="310"/>
    </row>
    <row r="578" spans="1:5" s="309" customFormat="1">
      <c r="A578" s="306"/>
      <c r="B578" s="319"/>
      <c r="C578" s="320"/>
      <c r="E578" s="310"/>
    </row>
    <row r="579" spans="1:5" s="309" customFormat="1">
      <c r="A579" s="306"/>
      <c r="B579" s="319"/>
      <c r="C579" s="320"/>
      <c r="E579" s="310"/>
    </row>
    <row r="580" spans="1:5" s="309" customFormat="1">
      <c r="A580" s="306"/>
      <c r="B580" s="319"/>
      <c r="C580" s="320"/>
      <c r="E580" s="310"/>
    </row>
    <row r="581" spans="1:5" s="309" customFormat="1">
      <c r="A581" s="306"/>
      <c r="B581" s="319"/>
      <c r="C581" s="320"/>
      <c r="E581" s="310"/>
    </row>
    <row r="582" spans="1:5" s="309" customFormat="1">
      <c r="A582" s="306"/>
      <c r="B582" s="319"/>
      <c r="C582" s="320"/>
      <c r="E582" s="310"/>
    </row>
    <row r="583" spans="1:5" s="309" customFormat="1">
      <c r="A583" s="306"/>
      <c r="B583" s="319"/>
      <c r="C583" s="320"/>
      <c r="E583" s="310"/>
    </row>
    <row r="584" spans="1:5" s="309" customFormat="1">
      <c r="A584" s="306"/>
      <c r="B584" s="319"/>
      <c r="C584" s="320"/>
      <c r="E584" s="310"/>
    </row>
    <row r="585" spans="1:5" s="309" customFormat="1">
      <c r="A585" s="306"/>
      <c r="B585" s="319"/>
      <c r="C585" s="320"/>
      <c r="E585" s="310"/>
    </row>
    <row r="586" spans="1:5" s="309" customFormat="1">
      <c r="A586" s="306"/>
      <c r="B586" s="319"/>
      <c r="C586" s="320"/>
      <c r="E586" s="310"/>
    </row>
    <row r="587" spans="1:5" s="309" customFormat="1">
      <c r="A587" s="306"/>
      <c r="B587" s="329"/>
      <c r="C587" s="335"/>
      <c r="E587" s="310"/>
    </row>
    <row r="588" spans="1:5" s="309" customFormat="1" ht="25.5" customHeight="1">
      <c r="A588" s="306"/>
      <c r="B588" s="319"/>
      <c r="C588" s="320"/>
      <c r="E588" s="310"/>
    </row>
    <row r="589" spans="1:5" s="309" customFormat="1">
      <c r="A589" s="306"/>
      <c r="B589" s="319"/>
      <c r="C589" s="320"/>
      <c r="E589" s="310"/>
    </row>
    <row r="590" spans="1:5" s="309" customFormat="1">
      <c r="A590" s="306"/>
      <c r="B590" s="319"/>
      <c r="C590" s="320"/>
      <c r="E590" s="310"/>
    </row>
    <row r="591" spans="1:5" s="309" customFormat="1">
      <c r="A591" s="306"/>
      <c r="B591" s="319"/>
      <c r="C591" s="320"/>
      <c r="E591" s="310"/>
    </row>
    <row r="592" spans="1:5" s="309" customFormat="1">
      <c r="A592" s="306"/>
      <c r="B592" s="319"/>
      <c r="C592" s="320"/>
      <c r="E592" s="310"/>
    </row>
    <row r="593" spans="1:5" s="309" customFormat="1" ht="30.75" customHeight="1">
      <c r="A593" s="306"/>
      <c r="B593" s="319"/>
      <c r="C593" s="320"/>
      <c r="E593" s="310"/>
    </row>
    <row r="594" spans="1:5" s="309" customFormat="1">
      <c r="A594" s="306"/>
      <c r="B594" s="319"/>
      <c r="C594" s="320"/>
      <c r="E594" s="310"/>
    </row>
    <row r="595" spans="1:5" s="309" customFormat="1">
      <c r="A595" s="306"/>
      <c r="B595" s="319"/>
      <c r="C595" s="320"/>
      <c r="E595" s="310"/>
    </row>
    <row r="596" spans="1:5" s="309" customFormat="1">
      <c r="A596" s="306"/>
      <c r="B596" s="319"/>
      <c r="C596" s="320"/>
      <c r="E596" s="310"/>
    </row>
    <row r="597" spans="1:5" s="309" customFormat="1">
      <c r="A597" s="306"/>
      <c r="B597" s="319"/>
      <c r="C597" s="320"/>
      <c r="E597" s="310"/>
    </row>
    <row r="598" spans="1:5" s="309" customFormat="1">
      <c r="A598" s="306"/>
      <c r="B598" s="319"/>
      <c r="C598" s="320"/>
      <c r="E598" s="310"/>
    </row>
    <row r="599" spans="1:5" s="309" customFormat="1" ht="15" customHeight="1">
      <c r="A599" s="306"/>
      <c r="B599" s="319"/>
      <c r="C599" s="320"/>
      <c r="E599" s="310"/>
    </row>
    <row r="600" spans="1:5" s="309" customFormat="1" ht="15" customHeight="1">
      <c r="A600" s="306"/>
      <c r="B600" s="319"/>
      <c r="C600" s="320"/>
      <c r="E600" s="310"/>
    </row>
    <row r="601" spans="1:5" s="309" customFormat="1" ht="15" customHeight="1">
      <c r="A601" s="306"/>
      <c r="B601" s="319"/>
      <c r="C601" s="320"/>
      <c r="E601" s="310"/>
    </row>
    <row r="602" spans="1:5" s="309" customFormat="1" ht="15" customHeight="1">
      <c r="A602" s="306"/>
      <c r="B602" s="319"/>
      <c r="C602" s="320"/>
      <c r="E602" s="310"/>
    </row>
    <row r="603" spans="1:5" s="309" customFormat="1" ht="15" customHeight="1">
      <c r="A603" s="306"/>
      <c r="B603" s="317"/>
      <c r="C603" s="335"/>
      <c r="E603" s="310"/>
    </row>
    <row r="604" spans="1:5" s="309" customFormat="1" ht="15" customHeight="1">
      <c r="A604" s="306"/>
      <c r="B604" s="329"/>
      <c r="C604" s="335"/>
      <c r="E604" s="310"/>
    </row>
    <row r="605" spans="1:5" s="309" customFormat="1" ht="15" customHeight="1">
      <c r="A605" s="158"/>
      <c r="B605" s="319"/>
      <c r="C605" s="320"/>
      <c r="E605" s="310"/>
    </row>
    <row r="606" spans="1:5" s="309" customFormat="1" ht="15" customHeight="1">
      <c r="A606" s="306"/>
      <c r="B606" s="319"/>
      <c r="C606" s="320"/>
      <c r="E606" s="310"/>
    </row>
    <row r="607" spans="1:5" s="309" customFormat="1" ht="15" customHeight="1">
      <c r="A607" s="158"/>
      <c r="B607" s="319"/>
      <c r="C607" s="320"/>
      <c r="E607" s="310"/>
    </row>
    <row r="608" spans="1:5" s="309" customFormat="1" ht="15" customHeight="1">
      <c r="A608" s="306"/>
      <c r="B608" s="319"/>
      <c r="C608" s="320"/>
      <c r="E608" s="310"/>
    </row>
    <row r="609" spans="1:5" s="309" customFormat="1" ht="15" customHeight="1">
      <c r="A609" s="158"/>
      <c r="B609" s="319"/>
      <c r="C609" s="320"/>
      <c r="E609" s="310"/>
    </row>
    <row r="610" spans="1:5" s="309" customFormat="1" ht="15" customHeight="1">
      <c r="A610" s="306"/>
      <c r="B610" s="319"/>
      <c r="C610" s="320"/>
      <c r="E610" s="310"/>
    </row>
    <row r="611" spans="1:5" s="309" customFormat="1" ht="15" customHeight="1">
      <c r="A611" s="158"/>
      <c r="B611" s="319"/>
      <c r="C611" s="320"/>
      <c r="E611" s="310"/>
    </row>
    <row r="612" spans="1:5" s="309" customFormat="1" ht="15" customHeight="1">
      <c r="A612" s="306"/>
      <c r="B612" s="319"/>
      <c r="C612" s="320"/>
      <c r="E612" s="310"/>
    </row>
    <row r="613" spans="1:5" s="309" customFormat="1" ht="15" customHeight="1">
      <c r="A613" s="158"/>
      <c r="B613" s="319"/>
      <c r="C613" s="320"/>
      <c r="E613" s="310"/>
    </row>
    <row r="614" spans="1:5" s="309" customFormat="1" ht="15" customHeight="1">
      <c r="A614" s="306"/>
      <c r="B614" s="319"/>
      <c r="C614" s="320"/>
      <c r="E614" s="310"/>
    </row>
    <row r="615" spans="1:5" s="309" customFormat="1" ht="15" customHeight="1">
      <c r="A615" s="158"/>
      <c r="B615" s="319"/>
      <c r="C615" s="320"/>
      <c r="E615" s="310"/>
    </row>
    <row r="616" spans="1:5" s="309" customFormat="1" ht="15" customHeight="1">
      <c r="A616" s="306"/>
      <c r="B616" s="319"/>
      <c r="C616" s="320"/>
      <c r="E616" s="310"/>
    </row>
    <row r="617" spans="1:5" s="309" customFormat="1" ht="15" customHeight="1">
      <c r="A617" s="158"/>
      <c r="B617" s="319"/>
      <c r="C617" s="320"/>
      <c r="E617" s="310"/>
    </row>
    <row r="618" spans="1:5" s="309" customFormat="1" ht="15" customHeight="1">
      <c r="A618" s="306"/>
      <c r="B618" s="319"/>
      <c r="C618" s="320"/>
      <c r="E618" s="310"/>
    </row>
    <row r="619" spans="1:5" s="309" customFormat="1" ht="15" customHeight="1">
      <c r="A619" s="158"/>
      <c r="B619" s="319"/>
      <c r="C619" s="320"/>
      <c r="E619" s="310"/>
    </row>
    <row r="620" spans="1:5" s="309" customFormat="1" ht="15" customHeight="1">
      <c r="A620" s="306"/>
      <c r="B620" s="319"/>
      <c r="C620" s="320"/>
      <c r="E620" s="310"/>
    </row>
    <row r="621" spans="1:5" s="309" customFormat="1" ht="15" customHeight="1">
      <c r="A621" s="158"/>
      <c r="B621" s="319"/>
      <c r="C621" s="320"/>
      <c r="E621" s="310"/>
    </row>
    <row r="622" spans="1:5" s="309" customFormat="1" ht="15" customHeight="1">
      <c r="A622" s="306"/>
      <c r="B622" s="319"/>
      <c r="C622" s="320"/>
      <c r="E622" s="310"/>
    </row>
    <row r="623" spans="1:5" s="309" customFormat="1" ht="15" customHeight="1">
      <c r="A623" s="158"/>
      <c r="B623" s="319"/>
      <c r="C623" s="320"/>
      <c r="E623" s="310"/>
    </row>
    <row r="624" spans="1:5" s="309" customFormat="1" ht="15" customHeight="1">
      <c r="A624" s="158"/>
      <c r="B624" s="329"/>
      <c r="C624" s="335"/>
      <c r="E624" s="310"/>
    </row>
    <row r="625" spans="1:5" s="309" customFormat="1" ht="15" customHeight="1">
      <c r="A625" s="158"/>
      <c r="B625" s="319"/>
      <c r="C625" s="320"/>
      <c r="E625" s="310"/>
    </row>
    <row r="626" spans="1:5" s="309" customFormat="1" ht="15" customHeight="1">
      <c r="A626" s="158"/>
      <c r="B626" s="319"/>
      <c r="C626" s="320"/>
      <c r="E626" s="310"/>
    </row>
    <row r="627" spans="1:5" s="309" customFormat="1" ht="15" customHeight="1">
      <c r="A627" s="158"/>
      <c r="B627" s="319"/>
      <c r="C627" s="320"/>
      <c r="E627" s="310"/>
    </row>
    <row r="628" spans="1:5" s="309" customFormat="1" ht="15" customHeight="1">
      <c r="A628" s="158"/>
      <c r="B628" s="319"/>
      <c r="C628" s="320"/>
      <c r="E628" s="310"/>
    </row>
    <row r="629" spans="1:5" s="309" customFormat="1" ht="15" customHeight="1">
      <c r="A629" s="158"/>
      <c r="B629" s="319"/>
      <c r="C629" s="320"/>
      <c r="E629" s="310"/>
    </row>
    <row r="630" spans="1:5" s="309" customFormat="1" ht="15" customHeight="1">
      <c r="A630" s="158"/>
      <c r="B630" s="319"/>
      <c r="C630" s="320"/>
      <c r="E630" s="310"/>
    </row>
    <row r="631" spans="1:5" s="309" customFormat="1" ht="15" customHeight="1">
      <c r="A631" s="306"/>
      <c r="B631" s="336"/>
      <c r="C631" s="308"/>
      <c r="E631" s="310"/>
    </row>
    <row r="632" spans="1:5" s="309" customFormat="1" ht="15" customHeight="1">
      <c r="C632" s="337"/>
    </row>
    <row r="633" spans="1:5" s="309" customFormat="1" ht="15" customHeight="1">
      <c r="C633" s="337"/>
    </row>
    <row r="634" spans="1:5" s="309" customFormat="1" ht="15" customHeight="1">
      <c r="C634" s="337"/>
    </row>
    <row r="635" spans="1:5" s="309" customFormat="1" ht="15" customHeight="1">
      <c r="C635" s="337"/>
    </row>
    <row r="636" spans="1:5" s="309" customFormat="1" ht="15" customHeight="1">
      <c r="C636" s="337"/>
    </row>
    <row r="637" spans="1:5" s="309" customFormat="1" ht="15" customHeight="1">
      <c r="C637" s="337"/>
    </row>
    <row r="638" spans="1:5" s="309" customFormat="1" ht="15" customHeight="1">
      <c r="C638" s="337"/>
    </row>
    <row r="639" spans="1:5" s="309" customFormat="1" ht="15" customHeight="1">
      <c r="C639" s="337"/>
    </row>
    <row r="640" spans="1:5" s="309" customFormat="1" ht="15" customHeight="1">
      <c r="C640" s="337"/>
    </row>
    <row r="641" spans="3:3" s="309" customFormat="1" ht="15" customHeight="1">
      <c r="C641" s="337"/>
    </row>
    <row r="642" spans="3:3" s="309" customFormat="1" ht="15" customHeight="1">
      <c r="C642" s="337"/>
    </row>
    <row r="643" spans="3:3" s="309" customFormat="1" ht="15" customHeight="1">
      <c r="C643" s="337"/>
    </row>
    <row r="644" spans="3:3" s="309" customFormat="1" ht="15" customHeight="1">
      <c r="C644" s="337"/>
    </row>
    <row r="645" spans="3:3" s="309" customFormat="1" ht="15" customHeight="1">
      <c r="C645" s="337"/>
    </row>
    <row r="646" spans="3:3" s="309" customFormat="1" ht="15" customHeight="1">
      <c r="C646" s="337"/>
    </row>
    <row r="647" spans="3:3" s="309" customFormat="1" ht="15" customHeight="1">
      <c r="C647" s="337"/>
    </row>
    <row r="648" spans="3:3" s="309" customFormat="1" ht="15" customHeight="1">
      <c r="C648" s="337"/>
    </row>
    <row r="649" spans="3:3" s="309" customFormat="1" ht="15" customHeight="1">
      <c r="C649" s="337"/>
    </row>
    <row r="650" spans="3:3" s="309" customFormat="1" ht="15" customHeight="1">
      <c r="C650" s="337"/>
    </row>
    <row r="651" spans="3:3" s="309" customFormat="1" ht="15" customHeight="1">
      <c r="C651" s="337"/>
    </row>
    <row r="652" spans="3:3" s="309" customFormat="1" ht="15" customHeight="1">
      <c r="C652" s="337"/>
    </row>
    <row r="653" spans="3:3" s="309" customFormat="1" ht="15" customHeight="1">
      <c r="C653" s="337"/>
    </row>
    <row r="654" spans="3:3" s="309" customFormat="1" ht="15" customHeight="1">
      <c r="C654" s="337"/>
    </row>
    <row r="655" spans="3:3" s="309" customFormat="1" ht="15" customHeight="1">
      <c r="C655" s="337"/>
    </row>
    <row r="656" spans="3:3" s="309" customFormat="1" ht="15" customHeight="1">
      <c r="C656" s="337"/>
    </row>
    <row r="657" spans="3:3" s="309" customFormat="1" ht="15" customHeight="1">
      <c r="C657" s="337"/>
    </row>
    <row r="658" spans="3:3" s="309" customFormat="1" ht="15" customHeight="1">
      <c r="C658" s="337"/>
    </row>
    <row r="659" spans="3:3" s="309" customFormat="1" ht="15" customHeight="1">
      <c r="C659" s="337"/>
    </row>
    <row r="660" spans="3:3" s="309" customFormat="1" ht="15" customHeight="1">
      <c r="C660" s="337"/>
    </row>
    <row r="661" spans="3:3" s="309" customFormat="1" ht="15" customHeight="1">
      <c r="C661" s="337"/>
    </row>
    <row r="662" spans="3:3" s="309" customFormat="1" ht="15" customHeight="1">
      <c r="C662" s="337"/>
    </row>
    <row r="663" spans="3:3" s="309" customFormat="1" ht="15" customHeight="1">
      <c r="C663" s="337"/>
    </row>
    <row r="664" spans="3:3" s="309" customFormat="1" ht="15" customHeight="1">
      <c r="C664" s="337"/>
    </row>
    <row r="665" spans="3:3" s="309" customFormat="1" ht="15" customHeight="1">
      <c r="C665" s="337"/>
    </row>
    <row r="666" spans="3:3" s="309" customFormat="1" ht="15" customHeight="1">
      <c r="C666" s="337"/>
    </row>
    <row r="667" spans="3:3" s="309" customFormat="1" ht="15" customHeight="1">
      <c r="C667" s="337"/>
    </row>
    <row r="668" spans="3:3" s="309" customFormat="1" ht="15" customHeight="1">
      <c r="C668" s="337"/>
    </row>
    <row r="669" spans="3:3" s="309" customFormat="1" ht="15" customHeight="1">
      <c r="C669" s="337"/>
    </row>
    <row r="670" spans="3:3" s="309" customFormat="1" ht="15" customHeight="1">
      <c r="C670" s="337"/>
    </row>
    <row r="671" spans="3:3" s="309" customFormat="1" ht="15" customHeight="1">
      <c r="C671" s="337"/>
    </row>
    <row r="672" spans="3:3" s="309" customFormat="1" ht="15" customHeight="1">
      <c r="C672" s="337"/>
    </row>
    <row r="673" spans="3:3" s="309" customFormat="1" ht="15" customHeight="1">
      <c r="C673" s="337"/>
    </row>
    <row r="674" spans="3:3" s="309" customFormat="1" ht="15" customHeight="1">
      <c r="C674" s="337"/>
    </row>
    <row r="675" spans="3:3" s="309" customFormat="1" ht="15" customHeight="1">
      <c r="C675" s="337"/>
    </row>
    <row r="676" spans="3:3" s="309" customFormat="1" ht="15" customHeight="1">
      <c r="C676" s="337"/>
    </row>
    <row r="677" spans="3:3" s="309" customFormat="1" ht="15" customHeight="1">
      <c r="C677" s="337"/>
    </row>
    <row r="678" spans="3:3" s="309" customFormat="1" ht="15" customHeight="1">
      <c r="C678" s="337"/>
    </row>
    <row r="679" spans="3:3" s="309" customFormat="1" ht="15" customHeight="1">
      <c r="C679" s="337"/>
    </row>
    <row r="680" spans="3:3" s="309" customFormat="1" ht="15" customHeight="1">
      <c r="C680" s="337"/>
    </row>
    <row r="681" spans="3:3" s="309" customFormat="1" ht="15" customHeight="1">
      <c r="C681" s="337"/>
    </row>
    <row r="682" spans="3:3" s="309" customFormat="1" ht="15" customHeight="1">
      <c r="C682" s="337"/>
    </row>
    <row r="683" spans="3:3" s="309" customFormat="1" ht="15" customHeight="1">
      <c r="C683" s="337"/>
    </row>
    <row r="684" spans="3:3" s="309" customFormat="1" ht="15" customHeight="1">
      <c r="C684" s="337"/>
    </row>
    <row r="685" spans="3:3" s="309" customFormat="1" ht="15" customHeight="1">
      <c r="C685" s="337"/>
    </row>
    <row r="686" spans="3:3" s="309" customFormat="1" ht="15" customHeight="1">
      <c r="C686" s="337"/>
    </row>
    <row r="687" spans="3:3" s="309" customFormat="1" ht="15" customHeight="1">
      <c r="C687" s="337"/>
    </row>
    <row r="688" spans="3:3" s="309" customFormat="1" ht="15" customHeight="1">
      <c r="C688" s="337"/>
    </row>
    <row r="689" spans="3:3" s="309" customFormat="1" ht="15" customHeight="1">
      <c r="C689" s="337"/>
    </row>
    <row r="690" spans="3:3" s="309" customFormat="1" ht="15" customHeight="1">
      <c r="C690" s="337"/>
    </row>
    <row r="691" spans="3:3" s="309" customFormat="1" ht="15" customHeight="1">
      <c r="C691" s="337"/>
    </row>
    <row r="692" spans="3:3" s="309" customFormat="1" ht="15" customHeight="1">
      <c r="C692" s="337"/>
    </row>
    <row r="693" spans="3:3" s="309" customFormat="1" ht="15" customHeight="1">
      <c r="C693" s="337"/>
    </row>
    <row r="694" spans="3:3" s="309" customFormat="1" ht="15" customHeight="1">
      <c r="C694" s="337"/>
    </row>
    <row r="695" spans="3:3" s="309" customFormat="1" ht="15" customHeight="1">
      <c r="C695" s="337"/>
    </row>
    <row r="696" spans="3:3" s="309" customFormat="1" ht="15" customHeight="1">
      <c r="C696" s="337"/>
    </row>
    <row r="697" spans="3:3" s="309" customFormat="1" ht="15" customHeight="1">
      <c r="C697" s="337"/>
    </row>
    <row r="698" spans="3:3" s="309" customFormat="1" ht="15" customHeight="1">
      <c r="C698" s="337"/>
    </row>
    <row r="699" spans="3:3" s="309" customFormat="1" ht="15" customHeight="1">
      <c r="C699" s="337"/>
    </row>
    <row r="700" spans="3:3" s="309" customFormat="1" ht="15" customHeight="1">
      <c r="C700" s="337"/>
    </row>
    <row r="701" spans="3:3" s="309" customFormat="1" ht="15" customHeight="1">
      <c r="C701" s="337"/>
    </row>
    <row r="702" spans="3:3" s="309" customFormat="1" ht="15" customHeight="1">
      <c r="C702" s="337"/>
    </row>
    <row r="703" spans="3:3" s="309" customFormat="1" ht="15" customHeight="1">
      <c r="C703" s="337"/>
    </row>
    <row r="704" spans="3:3" s="309" customFormat="1" ht="15" customHeight="1">
      <c r="C704" s="337"/>
    </row>
    <row r="705" spans="3:3" s="309" customFormat="1" ht="15" customHeight="1">
      <c r="C705" s="337"/>
    </row>
    <row r="706" spans="3:3" s="309" customFormat="1" ht="15" customHeight="1">
      <c r="C706" s="337"/>
    </row>
    <row r="707" spans="3:3" s="309" customFormat="1" ht="15" customHeight="1">
      <c r="C707" s="337"/>
    </row>
    <row r="708" spans="3:3" s="309" customFormat="1" ht="15" customHeight="1">
      <c r="C708" s="337"/>
    </row>
    <row r="709" spans="3:3" s="309" customFormat="1" ht="15" customHeight="1">
      <c r="C709" s="337"/>
    </row>
    <row r="710" spans="3:3" s="309" customFormat="1" ht="15" customHeight="1">
      <c r="C710" s="337"/>
    </row>
    <row r="711" spans="3:3" s="309" customFormat="1" ht="15" customHeight="1">
      <c r="C711" s="337"/>
    </row>
    <row r="712" spans="3:3" s="309" customFormat="1" ht="15" customHeight="1">
      <c r="C712" s="337"/>
    </row>
    <row r="713" spans="3:3" s="309" customFormat="1" ht="15" customHeight="1">
      <c r="C713" s="337"/>
    </row>
    <row r="714" spans="3:3" s="309" customFormat="1" ht="15" customHeight="1">
      <c r="C714" s="337"/>
    </row>
    <row r="715" spans="3:3" s="309" customFormat="1" ht="15" customHeight="1">
      <c r="C715" s="337"/>
    </row>
    <row r="716" spans="3:3" s="309" customFormat="1" ht="15" customHeight="1">
      <c r="C716" s="337"/>
    </row>
    <row r="717" spans="3:3" s="309" customFormat="1" ht="15" customHeight="1">
      <c r="C717" s="337"/>
    </row>
    <row r="718" spans="3:3" s="309" customFormat="1">
      <c r="C718" s="337"/>
    </row>
    <row r="719" spans="3:3" s="309" customFormat="1">
      <c r="C719" s="337"/>
    </row>
    <row r="720" spans="3:3" s="309" customFormat="1">
      <c r="C720" s="337"/>
    </row>
    <row r="721" spans="3:3" s="309" customFormat="1">
      <c r="C721" s="337"/>
    </row>
    <row r="722" spans="3:3" s="309" customFormat="1">
      <c r="C722" s="337"/>
    </row>
    <row r="723" spans="3:3" s="309" customFormat="1">
      <c r="C723" s="337"/>
    </row>
    <row r="724" spans="3:3" s="309" customFormat="1">
      <c r="C724" s="337"/>
    </row>
    <row r="725" spans="3:3" s="309" customFormat="1">
      <c r="C725" s="337"/>
    </row>
    <row r="726" spans="3:3" s="309" customFormat="1">
      <c r="C726" s="337"/>
    </row>
    <row r="727" spans="3:3" s="309" customFormat="1">
      <c r="C727" s="337"/>
    </row>
    <row r="728" spans="3:3" s="309" customFormat="1">
      <c r="C728" s="337"/>
    </row>
    <row r="729" spans="3:3" s="309" customFormat="1">
      <c r="C729" s="337"/>
    </row>
    <row r="730" spans="3:3" s="309" customFormat="1">
      <c r="C730" s="337"/>
    </row>
    <row r="731" spans="3:3" s="309" customFormat="1">
      <c r="C731" s="337"/>
    </row>
    <row r="732" spans="3:3" s="309" customFormat="1">
      <c r="C732" s="337"/>
    </row>
    <row r="733" spans="3:3" s="309" customFormat="1">
      <c r="C733" s="337"/>
    </row>
    <row r="734" spans="3:3" s="309" customFormat="1">
      <c r="C734" s="337"/>
    </row>
    <row r="735" spans="3:3" s="309" customFormat="1">
      <c r="C735" s="337"/>
    </row>
    <row r="736" spans="3:3" s="309" customFormat="1">
      <c r="C736" s="337"/>
    </row>
    <row r="737" spans="3:3" s="309" customFormat="1">
      <c r="C737" s="337"/>
    </row>
    <row r="738" spans="3:3" s="309" customFormat="1">
      <c r="C738" s="337"/>
    </row>
    <row r="739" spans="3:3" s="309" customFormat="1">
      <c r="C739" s="337"/>
    </row>
    <row r="740" spans="3:3" s="309" customFormat="1">
      <c r="C740" s="337"/>
    </row>
    <row r="741" spans="3:3" s="309" customFormat="1">
      <c r="C741" s="337"/>
    </row>
    <row r="742" spans="3:3" s="309" customFormat="1">
      <c r="C742" s="337"/>
    </row>
    <row r="743" spans="3:3" s="309" customFormat="1">
      <c r="C743" s="337"/>
    </row>
    <row r="744" spans="3:3" s="309" customFormat="1">
      <c r="C744" s="337"/>
    </row>
    <row r="745" spans="3:3" s="309" customFormat="1">
      <c r="C745" s="337"/>
    </row>
    <row r="746" spans="3:3" s="309" customFormat="1">
      <c r="C746" s="337"/>
    </row>
    <row r="747" spans="3:3" s="309" customFormat="1">
      <c r="C747" s="337"/>
    </row>
    <row r="748" spans="3:3" s="309" customFormat="1">
      <c r="C748" s="337"/>
    </row>
    <row r="749" spans="3:3" s="309" customFormat="1">
      <c r="C749" s="337"/>
    </row>
    <row r="750" spans="3:3" s="309" customFormat="1">
      <c r="C750" s="337"/>
    </row>
    <row r="751" spans="3:3" s="309" customFormat="1">
      <c r="C751" s="337"/>
    </row>
    <row r="752" spans="3:3" s="309" customFormat="1">
      <c r="C752" s="337"/>
    </row>
    <row r="753" spans="3:3" s="309" customFormat="1">
      <c r="C753" s="337"/>
    </row>
    <row r="754" spans="3:3" s="309" customFormat="1">
      <c r="C754" s="337"/>
    </row>
    <row r="755" spans="3:3" s="309" customFormat="1">
      <c r="C755" s="337"/>
    </row>
    <row r="756" spans="3:3" s="309" customFormat="1">
      <c r="C756" s="337"/>
    </row>
    <row r="757" spans="3:3" s="309" customFormat="1">
      <c r="C757" s="337"/>
    </row>
    <row r="758" spans="3:3" s="309" customFormat="1">
      <c r="C758" s="337"/>
    </row>
    <row r="759" spans="3:3" s="309" customFormat="1">
      <c r="C759" s="337"/>
    </row>
    <row r="760" spans="3:3" s="309" customFormat="1">
      <c r="C760" s="337"/>
    </row>
    <row r="761" spans="3:3" s="309" customFormat="1">
      <c r="C761" s="337"/>
    </row>
    <row r="762" spans="3:3" s="309" customFormat="1">
      <c r="C762" s="337"/>
    </row>
    <row r="763" spans="3:3" s="309" customFormat="1">
      <c r="C763" s="337"/>
    </row>
    <row r="764" spans="3:3" s="309" customFormat="1">
      <c r="C764" s="337"/>
    </row>
    <row r="765" spans="3:3" s="309" customFormat="1">
      <c r="C765" s="337"/>
    </row>
    <row r="766" spans="3:3" s="309" customFormat="1">
      <c r="C766" s="337"/>
    </row>
    <row r="767" spans="3:3" s="309" customFormat="1">
      <c r="C767" s="337"/>
    </row>
    <row r="768" spans="3:3" s="309" customFormat="1">
      <c r="C768" s="337"/>
    </row>
    <row r="769" spans="3:3" s="309" customFormat="1">
      <c r="C769" s="337"/>
    </row>
    <row r="770" spans="3:3" s="309" customFormat="1">
      <c r="C770" s="337"/>
    </row>
    <row r="771" spans="3:3" s="309" customFormat="1">
      <c r="C771" s="337"/>
    </row>
    <row r="772" spans="3:3" s="309" customFormat="1">
      <c r="C772" s="337"/>
    </row>
    <row r="773" spans="3:3" s="309" customFormat="1">
      <c r="C773" s="337"/>
    </row>
    <row r="774" spans="3:3" s="309" customFormat="1">
      <c r="C774" s="337"/>
    </row>
    <row r="775" spans="3:3" s="309" customFormat="1">
      <c r="C775" s="337"/>
    </row>
    <row r="776" spans="3:3" s="309" customFormat="1">
      <c r="C776" s="337"/>
    </row>
    <row r="777" spans="3:3" s="309" customFormat="1">
      <c r="C777" s="337"/>
    </row>
    <row r="778" spans="3:3" s="309" customFormat="1">
      <c r="C778" s="337"/>
    </row>
    <row r="779" spans="3:3" s="309" customFormat="1">
      <c r="C779" s="337"/>
    </row>
    <row r="780" spans="3:3" s="309" customFormat="1">
      <c r="C780" s="337"/>
    </row>
    <row r="781" spans="3:3" s="309" customFormat="1">
      <c r="C781" s="337"/>
    </row>
    <row r="782" spans="3:3" s="309" customFormat="1">
      <c r="C782" s="337"/>
    </row>
    <row r="783" spans="3:3" s="309" customFormat="1">
      <c r="C783" s="337"/>
    </row>
    <row r="784" spans="3:3" s="309" customFormat="1">
      <c r="C784" s="337"/>
    </row>
    <row r="785" spans="3:3" s="309" customFormat="1">
      <c r="C785" s="337"/>
    </row>
    <row r="786" spans="3:3" s="309" customFormat="1">
      <c r="C786" s="337"/>
    </row>
    <row r="787" spans="3:3" s="309" customFormat="1">
      <c r="C787" s="337"/>
    </row>
    <row r="788" spans="3:3" s="309" customFormat="1">
      <c r="C788" s="337"/>
    </row>
    <row r="789" spans="3:3" s="309" customFormat="1">
      <c r="C789" s="337"/>
    </row>
    <row r="790" spans="3:3" s="309" customFormat="1">
      <c r="C790" s="337"/>
    </row>
    <row r="791" spans="3:3" s="309" customFormat="1">
      <c r="C791" s="337"/>
    </row>
    <row r="792" spans="3:3" s="309" customFormat="1">
      <c r="C792" s="337"/>
    </row>
    <row r="793" spans="3:3" s="309" customFormat="1">
      <c r="C793" s="337"/>
    </row>
    <row r="794" spans="3:3" s="309" customFormat="1">
      <c r="C794" s="337"/>
    </row>
    <row r="795" spans="3:3" s="309" customFormat="1">
      <c r="C795" s="337"/>
    </row>
    <row r="796" spans="3:3" s="309" customFormat="1">
      <c r="C796" s="337"/>
    </row>
    <row r="797" spans="3:3" s="309" customFormat="1">
      <c r="C797" s="337"/>
    </row>
    <row r="798" spans="3:3" s="309" customFormat="1">
      <c r="C798" s="337"/>
    </row>
    <row r="799" spans="3:3" s="309" customFormat="1">
      <c r="C799" s="337"/>
    </row>
    <row r="800" spans="3:3" s="309" customFormat="1">
      <c r="C800" s="337"/>
    </row>
    <row r="801" spans="3:3" s="309" customFormat="1">
      <c r="C801" s="337"/>
    </row>
    <row r="802" spans="3:3" s="309" customFormat="1">
      <c r="C802" s="337"/>
    </row>
    <row r="803" spans="3:3" s="309" customFormat="1">
      <c r="C803" s="337"/>
    </row>
    <row r="804" spans="3:3" s="309" customFormat="1">
      <c r="C804" s="337"/>
    </row>
    <row r="805" spans="3:3" s="309" customFormat="1">
      <c r="C805" s="337"/>
    </row>
    <row r="806" spans="3:3" s="309" customFormat="1">
      <c r="C806" s="337"/>
    </row>
    <row r="807" spans="3:3" s="309" customFormat="1">
      <c r="C807" s="337"/>
    </row>
    <row r="808" spans="3:3" s="309" customFormat="1">
      <c r="C808" s="337"/>
    </row>
    <row r="809" spans="3:3" s="309" customFormat="1">
      <c r="C809" s="337"/>
    </row>
    <row r="810" spans="3:3" s="309" customFormat="1">
      <c r="C810" s="337"/>
    </row>
    <row r="811" spans="3:3" s="309" customFormat="1">
      <c r="C811" s="337"/>
    </row>
    <row r="812" spans="3:3" s="309" customFormat="1">
      <c r="C812" s="337"/>
    </row>
    <row r="813" spans="3:3" s="309" customFormat="1">
      <c r="C813" s="337"/>
    </row>
    <row r="814" spans="3:3" s="309" customFormat="1">
      <c r="C814" s="337"/>
    </row>
    <row r="815" spans="3:3" s="309" customFormat="1">
      <c r="C815" s="337"/>
    </row>
    <row r="816" spans="3:3" s="309" customFormat="1">
      <c r="C816" s="337"/>
    </row>
    <row r="817" spans="3:3" s="309" customFormat="1">
      <c r="C817" s="337"/>
    </row>
    <row r="818" spans="3:3" s="309" customFormat="1">
      <c r="C818" s="337"/>
    </row>
    <row r="819" spans="3:3" s="309" customFormat="1">
      <c r="C819" s="337"/>
    </row>
    <row r="820" spans="3:3" s="309" customFormat="1">
      <c r="C820" s="337"/>
    </row>
    <row r="821" spans="3:3" s="309" customFormat="1">
      <c r="C821" s="337"/>
    </row>
    <row r="822" spans="3:3" s="309" customFormat="1">
      <c r="C822" s="337"/>
    </row>
    <row r="823" spans="3:3" s="309" customFormat="1">
      <c r="C823" s="337"/>
    </row>
    <row r="824" spans="3:3" s="309" customFormat="1">
      <c r="C824" s="337"/>
    </row>
    <row r="825" spans="3:3" s="309" customFormat="1">
      <c r="C825" s="337"/>
    </row>
    <row r="826" spans="3:3" s="309" customFormat="1">
      <c r="C826" s="337"/>
    </row>
    <row r="827" spans="3:3" s="309" customFormat="1">
      <c r="C827" s="337"/>
    </row>
    <row r="828" spans="3:3" s="309" customFormat="1">
      <c r="C828" s="337"/>
    </row>
    <row r="829" spans="3:3" s="309" customFormat="1">
      <c r="C829" s="337"/>
    </row>
    <row r="830" spans="3:3" s="309" customFormat="1">
      <c r="C830" s="337"/>
    </row>
    <row r="831" spans="3:3" s="309" customFormat="1">
      <c r="C831" s="337"/>
    </row>
    <row r="832" spans="3:3" s="309" customFormat="1">
      <c r="C832" s="337"/>
    </row>
    <row r="833" spans="3:3" s="309" customFormat="1">
      <c r="C833" s="337"/>
    </row>
    <row r="834" spans="3:3" s="309" customFormat="1">
      <c r="C834" s="337"/>
    </row>
    <row r="835" spans="3:3" s="309" customFormat="1">
      <c r="C835" s="337"/>
    </row>
    <row r="836" spans="3:3" s="309" customFormat="1">
      <c r="C836" s="337"/>
    </row>
    <row r="837" spans="3:3" s="309" customFormat="1">
      <c r="C837" s="337"/>
    </row>
    <row r="838" spans="3:3" s="309" customFormat="1">
      <c r="C838" s="337"/>
    </row>
    <row r="839" spans="3:3" s="309" customFormat="1">
      <c r="C839" s="337"/>
    </row>
    <row r="840" spans="3:3" s="309" customFormat="1">
      <c r="C840" s="337"/>
    </row>
    <row r="841" spans="3:3" s="309" customFormat="1">
      <c r="C841" s="337"/>
    </row>
    <row r="842" spans="3:3" s="309" customFormat="1">
      <c r="C842" s="337"/>
    </row>
    <row r="843" spans="3:3" s="309" customFormat="1">
      <c r="C843" s="337"/>
    </row>
    <row r="844" spans="3:3" s="309" customFormat="1">
      <c r="C844" s="337"/>
    </row>
    <row r="845" spans="3:3" s="309" customFormat="1">
      <c r="C845" s="337"/>
    </row>
    <row r="846" spans="3:3" s="309" customFormat="1">
      <c r="C846" s="337"/>
    </row>
    <row r="847" spans="3:3" s="309" customFormat="1">
      <c r="C847" s="337"/>
    </row>
    <row r="848" spans="3:3" s="309" customFormat="1">
      <c r="C848" s="337"/>
    </row>
    <row r="849" spans="3:3" s="309" customFormat="1">
      <c r="C849" s="337"/>
    </row>
    <row r="850" spans="3:3" s="309" customFormat="1">
      <c r="C850" s="337"/>
    </row>
    <row r="851" spans="3:3" s="309" customFormat="1">
      <c r="C851" s="337"/>
    </row>
    <row r="852" spans="3:3" s="309" customFormat="1">
      <c r="C852" s="337"/>
    </row>
    <row r="853" spans="3:3" s="309" customFormat="1">
      <c r="C853" s="337"/>
    </row>
    <row r="854" spans="3:3" s="309" customFormat="1">
      <c r="C854" s="337"/>
    </row>
    <row r="855" spans="3:3" s="309" customFormat="1">
      <c r="C855" s="337"/>
    </row>
    <row r="856" spans="3:3" s="309" customFormat="1">
      <c r="C856" s="337"/>
    </row>
    <row r="857" spans="3:3" s="309" customFormat="1">
      <c r="C857" s="337"/>
    </row>
    <row r="858" spans="3:3" s="309" customFormat="1">
      <c r="C858" s="337"/>
    </row>
    <row r="859" spans="3:3" s="309" customFormat="1">
      <c r="C859" s="337"/>
    </row>
    <row r="860" spans="3:3" s="309" customFormat="1">
      <c r="C860" s="337"/>
    </row>
    <row r="861" spans="3:3" s="309" customFormat="1">
      <c r="C861" s="337"/>
    </row>
    <row r="862" spans="3:3" s="309" customFormat="1">
      <c r="C862" s="337"/>
    </row>
    <row r="863" spans="3:3" s="309" customFormat="1">
      <c r="C863" s="337"/>
    </row>
    <row r="864" spans="3:3" s="309" customFormat="1">
      <c r="C864" s="337"/>
    </row>
    <row r="865" spans="3:3" s="309" customFormat="1">
      <c r="C865" s="337"/>
    </row>
    <row r="866" spans="3:3" s="309" customFormat="1">
      <c r="C866" s="337"/>
    </row>
    <row r="867" spans="3:3" s="309" customFormat="1">
      <c r="C867" s="337"/>
    </row>
    <row r="868" spans="3:3" s="309" customFormat="1">
      <c r="C868" s="337"/>
    </row>
    <row r="869" spans="3:3" s="309" customFormat="1">
      <c r="C869" s="337"/>
    </row>
    <row r="870" spans="3:3" s="309" customFormat="1">
      <c r="C870" s="337"/>
    </row>
    <row r="871" spans="3:3" s="309" customFormat="1">
      <c r="C871" s="337"/>
    </row>
    <row r="872" spans="3:3" s="309" customFormat="1">
      <c r="C872" s="337"/>
    </row>
    <row r="873" spans="3:3" s="309" customFormat="1">
      <c r="C873" s="337"/>
    </row>
    <row r="874" spans="3:3" s="309" customFormat="1">
      <c r="C874" s="337"/>
    </row>
    <row r="875" spans="3:3" s="309" customFormat="1">
      <c r="C875" s="337"/>
    </row>
    <row r="876" spans="3:3" s="309" customFormat="1">
      <c r="C876" s="337"/>
    </row>
    <row r="877" spans="3:3" s="309" customFormat="1">
      <c r="C877" s="337"/>
    </row>
    <row r="878" spans="3:3" s="309" customFormat="1">
      <c r="C878" s="337"/>
    </row>
    <row r="879" spans="3:3" s="309" customFormat="1">
      <c r="C879" s="337"/>
    </row>
    <row r="880" spans="3:3" s="309" customFormat="1">
      <c r="C880" s="337"/>
    </row>
    <row r="881" spans="3:3" s="309" customFormat="1">
      <c r="C881" s="337"/>
    </row>
    <row r="882" spans="3:3" s="309" customFormat="1">
      <c r="C882" s="337"/>
    </row>
    <row r="883" spans="3:3" s="309" customFormat="1">
      <c r="C883" s="337"/>
    </row>
    <row r="884" spans="3:3" s="309" customFormat="1">
      <c r="C884" s="337"/>
    </row>
    <row r="885" spans="3:3" s="309" customFormat="1">
      <c r="C885" s="337"/>
    </row>
    <row r="886" spans="3:3" s="309" customFormat="1">
      <c r="C886" s="337"/>
    </row>
    <row r="887" spans="3:3" s="309" customFormat="1">
      <c r="C887" s="337"/>
    </row>
    <row r="888" spans="3:3" s="309" customFormat="1">
      <c r="C888" s="337"/>
    </row>
    <row r="889" spans="3:3" s="309" customFormat="1">
      <c r="C889" s="337"/>
    </row>
    <row r="890" spans="3:3" s="309" customFormat="1">
      <c r="C890" s="337"/>
    </row>
    <row r="891" spans="3:3" s="309" customFormat="1">
      <c r="C891" s="337"/>
    </row>
    <row r="892" spans="3:3" s="309" customFormat="1">
      <c r="C892" s="337"/>
    </row>
    <row r="893" spans="3:3" s="309" customFormat="1">
      <c r="C893" s="337"/>
    </row>
    <row r="894" spans="3:3" s="309" customFormat="1">
      <c r="C894" s="337"/>
    </row>
    <row r="895" spans="3:3" s="309" customFormat="1">
      <c r="C895" s="337"/>
    </row>
    <row r="896" spans="3:3" s="309" customFormat="1">
      <c r="C896" s="337"/>
    </row>
    <row r="897" spans="3:3" s="309" customFormat="1">
      <c r="C897" s="337"/>
    </row>
    <row r="898" spans="3:3" s="309" customFormat="1">
      <c r="C898" s="337"/>
    </row>
    <row r="899" spans="3:3" s="309" customFormat="1">
      <c r="C899" s="337"/>
    </row>
    <row r="900" spans="3:3" s="309" customFormat="1">
      <c r="C900" s="337"/>
    </row>
    <row r="901" spans="3:3" s="309" customFormat="1">
      <c r="C901" s="337"/>
    </row>
    <row r="902" spans="3:3" s="309" customFormat="1">
      <c r="C902" s="337"/>
    </row>
    <row r="903" spans="3:3" s="309" customFormat="1">
      <c r="C903" s="337"/>
    </row>
    <row r="904" spans="3:3" s="309" customFormat="1">
      <c r="C904" s="337"/>
    </row>
    <row r="905" spans="3:3" s="309" customFormat="1">
      <c r="C905" s="337"/>
    </row>
    <row r="906" spans="3:3" s="309" customFormat="1">
      <c r="C906" s="337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795"/>
  <sheetViews>
    <sheetView zoomScale="130" workbookViewId="0">
      <selection activeCell="H789" sqref="H789"/>
    </sheetView>
  </sheetViews>
  <sheetFormatPr defaultRowHeight="15"/>
  <cols>
    <col min="1" max="1" width="4.5703125" style="427" customWidth="1"/>
    <col min="2" max="2" width="3.42578125" style="436" customWidth="1"/>
    <col min="3" max="3" width="2.7109375" style="437" customWidth="1"/>
    <col min="4" max="4" width="3.28515625" style="438" customWidth="1"/>
    <col min="5" max="5" width="43.7109375" style="431" customWidth="1"/>
    <col min="6" max="6" width="5" style="431" customWidth="1"/>
    <col min="7" max="7" width="13.42578125" style="432" customWidth="1"/>
    <col min="8" max="8" width="12.85546875" style="339" customWidth="1"/>
    <col min="9" max="9" width="15" style="339" customWidth="1"/>
    <col min="10" max="10" width="15.85546875" style="339" customWidth="1"/>
    <col min="11" max="11" width="15.28515625" style="339" customWidth="1"/>
    <col min="12" max="12" width="17" style="339" customWidth="1"/>
    <col min="13" max="13" width="9.140625" style="339"/>
    <col min="14" max="14" width="13.140625" style="339" bestFit="1" customWidth="1"/>
    <col min="15" max="256" width="9.140625" style="339"/>
    <col min="257" max="257" width="4.5703125" style="339" customWidth="1"/>
    <col min="258" max="258" width="3.42578125" style="339" customWidth="1"/>
    <col min="259" max="259" width="2.7109375" style="339" customWidth="1"/>
    <col min="260" max="260" width="3.28515625" style="339" customWidth="1"/>
    <col min="261" max="261" width="43.7109375" style="339" customWidth="1"/>
    <col min="262" max="262" width="5" style="339" customWidth="1"/>
    <col min="263" max="263" width="13.42578125" style="339" customWidth="1"/>
    <col min="264" max="264" width="12.85546875" style="339" customWidth="1"/>
    <col min="265" max="265" width="15" style="339" customWidth="1"/>
    <col min="266" max="266" width="15.85546875" style="339" customWidth="1"/>
    <col min="267" max="267" width="15.28515625" style="339" customWidth="1"/>
    <col min="268" max="268" width="17" style="339" customWidth="1"/>
    <col min="269" max="269" width="9.140625" style="339"/>
    <col min="270" max="270" width="13.140625" style="339" bestFit="1" customWidth="1"/>
    <col min="271" max="512" width="9.140625" style="339"/>
    <col min="513" max="513" width="4.5703125" style="339" customWidth="1"/>
    <col min="514" max="514" width="3.42578125" style="339" customWidth="1"/>
    <col min="515" max="515" width="2.7109375" style="339" customWidth="1"/>
    <col min="516" max="516" width="3.28515625" style="339" customWidth="1"/>
    <col min="517" max="517" width="43.7109375" style="339" customWidth="1"/>
    <col min="518" max="518" width="5" style="339" customWidth="1"/>
    <col min="519" max="519" width="13.42578125" style="339" customWidth="1"/>
    <col min="520" max="520" width="12.85546875" style="339" customWidth="1"/>
    <col min="521" max="521" width="15" style="339" customWidth="1"/>
    <col min="522" max="522" width="15.85546875" style="339" customWidth="1"/>
    <col min="523" max="523" width="15.28515625" style="339" customWidth="1"/>
    <col min="524" max="524" width="17" style="339" customWidth="1"/>
    <col min="525" max="525" width="9.140625" style="339"/>
    <col min="526" max="526" width="13.140625" style="339" bestFit="1" customWidth="1"/>
    <col min="527" max="768" width="9.140625" style="339"/>
    <col min="769" max="769" width="4.5703125" style="339" customWidth="1"/>
    <col min="770" max="770" width="3.42578125" style="339" customWidth="1"/>
    <col min="771" max="771" width="2.7109375" style="339" customWidth="1"/>
    <col min="772" max="772" width="3.28515625" style="339" customWidth="1"/>
    <col min="773" max="773" width="43.7109375" style="339" customWidth="1"/>
    <col min="774" max="774" width="5" style="339" customWidth="1"/>
    <col min="775" max="775" width="13.42578125" style="339" customWidth="1"/>
    <col min="776" max="776" width="12.85546875" style="339" customWidth="1"/>
    <col min="777" max="777" width="15" style="339" customWidth="1"/>
    <col min="778" max="778" width="15.85546875" style="339" customWidth="1"/>
    <col min="779" max="779" width="15.28515625" style="339" customWidth="1"/>
    <col min="780" max="780" width="17" style="339" customWidth="1"/>
    <col min="781" max="781" width="9.140625" style="339"/>
    <col min="782" max="782" width="13.140625" style="339" bestFit="1" customWidth="1"/>
    <col min="783" max="1024" width="9.140625" style="339"/>
    <col min="1025" max="1025" width="4.5703125" style="339" customWidth="1"/>
    <col min="1026" max="1026" width="3.42578125" style="339" customWidth="1"/>
    <col min="1027" max="1027" width="2.7109375" style="339" customWidth="1"/>
    <col min="1028" max="1028" width="3.28515625" style="339" customWidth="1"/>
    <col min="1029" max="1029" width="43.7109375" style="339" customWidth="1"/>
    <col min="1030" max="1030" width="5" style="339" customWidth="1"/>
    <col min="1031" max="1031" width="13.42578125" style="339" customWidth="1"/>
    <col min="1032" max="1032" width="12.85546875" style="339" customWidth="1"/>
    <col min="1033" max="1033" width="15" style="339" customWidth="1"/>
    <col min="1034" max="1034" width="15.85546875" style="339" customWidth="1"/>
    <col min="1035" max="1035" width="15.28515625" style="339" customWidth="1"/>
    <col min="1036" max="1036" width="17" style="339" customWidth="1"/>
    <col min="1037" max="1037" width="9.140625" style="339"/>
    <col min="1038" max="1038" width="13.140625" style="339" bestFit="1" customWidth="1"/>
    <col min="1039" max="1280" width="9.140625" style="339"/>
    <col min="1281" max="1281" width="4.5703125" style="339" customWidth="1"/>
    <col min="1282" max="1282" width="3.42578125" style="339" customWidth="1"/>
    <col min="1283" max="1283" width="2.7109375" style="339" customWidth="1"/>
    <col min="1284" max="1284" width="3.28515625" style="339" customWidth="1"/>
    <col min="1285" max="1285" width="43.7109375" style="339" customWidth="1"/>
    <col min="1286" max="1286" width="5" style="339" customWidth="1"/>
    <col min="1287" max="1287" width="13.42578125" style="339" customWidth="1"/>
    <col min="1288" max="1288" width="12.85546875" style="339" customWidth="1"/>
    <col min="1289" max="1289" width="15" style="339" customWidth="1"/>
    <col min="1290" max="1290" width="15.85546875" style="339" customWidth="1"/>
    <col min="1291" max="1291" width="15.28515625" style="339" customWidth="1"/>
    <col min="1292" max="1292" width="17" style="339" customWidth="1"/>
    <col min="1293" max="1293" width="9.140625" style="339"/>
    <col min="1294" max="1294" width="13.140625" style="339" bestFit="1" customWidth="1"/>
    <col min="1295" max="1536" width="9.140625" style="339"/>
    <col min="1537" max="1537" width="4.5703125" style="339" customWidth="1"/>
    <col min="1538" max="1538" width="3.42578125" style="339" customWidth="1"/>
    <col min="1539" max="1539" width="2.7109375" style="339" customWidth="1"/>
    <col min="1540" max="1540" width="3.28515625" style="339" customWidth="1"/>
    <col min="1541" max="1541" width="43.7109375" style="339" customWidth="1"/>
    <col min="1542" max="1542" width="5" style="339" customWidth="1"/>
    <col min="1543" max="1543" width="13.42578125" style="339" customWidth="1"/>
    <col min="1544" max="1544" width="12.85546875" style="339" customWidth="1"/>
    <col min="1545" max="1545" width="15" style="339" customWidth="1"/>
    <col min="1546" max="1546" width="15.85546875" style="339" customWidth="1"/>
    <col min="1547" max="1547" width="15.28515625" style="339" customWidth="1"/>
    <col min="1548" max="1548" width="17" style="339" customWidth="1"/>
    <col min="1549" max="1549" width="9.140625" style="339"/>
    <col min="1550" max="1550" width="13.140625" style="339" bestFit="1" customWidth="1"/>
    <col min="1551" max="1792" width="9.140625" style="339"/>
    <col min="1793" max="1793" width="4.5703125" style="339" customWidth="1"/>
    <col min="1794" max="1794" width="3.42578125" style="339" customWidth="1"/>
    <col min="1795" max="1795" width="2.7109375" style="339" customWidth="1"/>
    <col min="1796" max="1796" width="3.28515625" style="339" customWidth="1"/>
    <col min="1797" max="1797" width="43.7109375" style="339" customWidth="1"/>
    <col min="1798" max="1798" width="5" style="339" customWidth="1"/>
    <col min="1799" max="1799" width="13.42578125" style="339" customWidth="1"/>
    <col min="1800" max="1800" width="12.85546875" style="339" customWidth="1"/>
    <col min="1801" max="1801" width="15" style="339" customWidth="1"/>
    <col min="1802" max="1802" width="15.85546875" style="339" customWidth="1"/>
    <col min="1803" max="1803" width="15.28515625" style="339" customWidth="1"/>
    <col min="1804" max="1804" width="17" style="339" customWidth="1"/>
    <col min="1805" max="1805" width="9.140625" style="339"/>
    <col min="1806" max="1806" width="13.140625" style="339" bestFit="1" customWidth="1"/>
    <col min="1807" max="2048" width="9.140625" style="339"/>
    <col min="2049" max="2049" width="4.5703125" style="339" customWidth="1"/>
    <col min="2050" max="2050" width="3.42578125" style="339" customWidth="1"/>
    <col min="2051" max="2051" width="2.7109375" style="339" customWidth="1"/>
    <col min="2052" max="2052" width="3.28515625" style="339" customWidth="1"/>
    <col min="2053" max="2053" width="43.7109375" style="339" customWidth="1"/>
    <col min="2054" max="2054" width="5" style="339" customWidth="1"/>
    <col min="2055" max="2055" width="13.42578125" style="339" customWidth="1"/>
    <col min="2056" max="2056" width="12.85546875" style="339" customWidth="1"/>
    <col min="2057" max="2057" width="15" style="339" customWidth="1"/>
    <col min="2058" max="2058" width="15.85546875" style="339" customWidth="1"/>
    <col min="2059" max="2059" width="15.28515625" style="339" customWidth="1"/>
    <col min="2060" max="2060" width="17" style="339" customWidth="1"/>
    <col min="2061" max="2061" width="9.140625" style="339"/>
    <col min="2062" max="2062" width="13.140625" style="339" bestFit="1" customWidth="1"/>
    <col min="2063" max="2304" width="9.140625" style="339"/>
    <col min="2305" max="2305" width="4.5703125" style="339" customWidth="1"/>
    <col min="2306" max="2306" width="3.42578125" style="339" customWidth="1"/>
    <col min="2307" max="2307" width="2.7109375" style="339" customWidth="1"/>
    <col min="2308" max="2308" width="3.28515625" style="339" customWidth="1"/>
    <col min="2309" max="2309" width="43.7109375" style="339" customWidth="1"/>
    <col min="2310" max="2310" width="5" style="339" customWidth="1"/>
    <col min="2311" max="2311" width="13.42578125" style="339" customWidth="1"/>
    <col min="2312" max="2312" width="12.85546875" style="339" customWidth="1"/>
    <col min="2313" max="2313" width="15" style="339" customWidth="1"/>
    <col min="2314" max="2314" width="15.85546875" style="339" customWidth="1"/>
    <col min="2315" max="2315" width="15.28515625" style="339" customWidth="1"/>
    <col min="2316" max="2316" width="17" style="339" customWidth="1"/>
    <col min="2317" max="2317" width="9.140625" style="339"/>
    <col min="2318" max="2318" width="13.140625" style="339" bestFit="1" customWidth="1"/>
    <col min="2319" max="2560" width="9.140625" style="339"/>
    <col min="2561" max="2561" width="4.5703125" style="339" customWidth="1"/>
    <col min="2562" max="2562" width="3.42578125" style="339" customWidth="1"/>
    <col min="2563" max="2563" width="2.7109375" style="339" customWidth="1"/>
    <col min="2564" max="2564" width="3.28515625" style="339" customWidth="1"/>
    <col min="2565" max="2565" width="43.7109375" style="339" customWidth="1"/>
    <col min="2566" max="2566" width="5" style="339" customWidth="1"/>
    <col min="2567" max="2567" width="13.42578125" style="339" customWidth="1"/>
    <col min="2568" max="2568" width="12.85546875" style="339" customWidth="1"/>
    <col min="2569" max="2569" width="15" style="339" customWidth="1"/>
    <col min="2570" max="2570" width="15.85546875" style="339" customWidth="1"/>
    <col min="2571" max="2571" width="15.28515625" style="339" customWidth="1"/>
    <col min="2572" max="2572" width="17" style="339" customWidth="1"/>
    <col min="2573" max="2573" width="9.140625" style="339"/>
    <col min="2574" max="2574" width="13.140625" style="339" bestFit="1" customWidth="1"/>
    <col min="2575" max="2816" width="9.140625" style="339"/>
    <col min="2817" max="2817" width="4.5703125" style="339" customWidth="1"/>
    <col min="2818" max="2818" width="3.42578125" style="339" customWidth="1"/>
    <col min="2819" max="2819" width="2.7109375" style="339" customWidth="1"/>
    <col min="2820" max="2820" width="3.28515625" style="339" customWidth="1"/>
    <col min="2821" max="2821" width="43.7109375" style="339" customWidth="1"/>
    <col min="2822" max="2822" width="5" style="339" customWidth="1"/>
    <col min="2823" max="2823" width="13.42578125" style="339" customWidth="1"/>
    <col min="2824" max="2824" width="12.85546875" style="339" customWidth="1"/>
    <col min="2825" max="2825" width="15" style="339" customWidth="1"/>
    <col min="2826" max="2826" width="15.85546875" style="339" customWidth="1"/>
    <col min="2827" max="2827" width="15.28515625" style="339" customWidth="1"/>
    <col min="2828" max="2828" width="17" style="339" customWidth="1"/>
    <col min="2829" max="2829" width="9.140625" style="339"/>
    <col min="2830" max="2830" width="13.140625" style="339" bestFit="1" customWidth="1"/>
    <col min="2831" max="3072" width="9.140625" style="339"/>
    <col min="3073" max="3073" width="4.5703125" style="339" customWidth="1"/>
    <col min="3074" max="3074" width="3.42578125" style="339" customWidth="1"/>
    <col min="3075" max="3075" width="2.7109375" style="339" customWidth="1"/>
    <col min="3076" max="3076" width="3.28515625" style="339" customWidth="1"/>
    <col min="3077" max="3077" width="43.7109375" style="339" customWidth="1"/>
    <col min="3078" max="3078" width="5" style="339" customWidth="1"/>
    <col min="3079" max="3079" width="13.42578125" style="339" customWidth="1"/>
    <col min="3080" max="3080" width="12.85546875" style="339" customWidth="1"/>
    <col min="3081" max="3081" width="15" style="339" customWidth="1"/>
    <col min="3082" max="3082" width="15.85546875" style="339" customWidth="1"/>
    <col min="3083" max="3083" width="15.28515625" style="339" customWidth="1"/>
    <col min="3084" max="3084" width="17" style="339" customWidth="1"/>
    <col min="3085" max="3085" width="9.140625" style="339"/>
    <col min="3086" max="3086" width="13.140625" style="339" bestFit="1" customWidth="1"/>
    <col min="3087" max="3328" width="9.140625" style="339"/>
    <col min="3329" max="3329" width="4.5703125" style="339" customWidth="1"/>
    <col min="3330" max="3330" width="3.42578125" style="339" customWidth="1"/>
    <col min="3331" max="3331" width="2.7109375" style="339" customWidth="1"/>
    <col min="3332" max="3332" width="3.28515625" style="339" customWidth="1"/>
    <col min="3333" max="3333" width="43.7109375" style="339" customWidth="1"/>
    <col min="3334" max="3334" width="5" style="339" customWidth="1"/>
    <col min="3335" max="3335" width="13.42578125" style="339" customWidth="1"/>
    <col min="3336" max="3336" width="12.85546875" style="339" customWidth="1"/>
    <col min="3337" max="3337" width="15" style="339" customWidth="1"/>
    <col min="3338" max="3338" width="15.85546875" style="339" customWidth="1"/>
    <col min="3339" max="3339" width="15.28515625" style="339" customWidth="1"/>
    <col min="3340" max="3340" width="17" style="339" customWidth="1"/>
    <col min="3341" max="3341" width="9.140625" style="339"/>
    <col min="3342" max="3342" width="13.140625" style="339" bestFit="1" customWidth="1"/>
    <col min="3343" max="3584" width="9.140625" style="339"/>
    <col min="3585" max="3585" width="4.5703125" style="339" customWidth="1"/>
    <col min="3586" max="3586" width="3.42578125" style="339" customWidth="1"/>
    <col min="3587" max="3587" width="2.7109375" style="339" customWidth="1"/>
    <col min="3588" max="3588" width="3.28515625" style="339" customWidth="1"/>
    <col min="3589" max="3589" width="43.7109375" style="339" customWidth="1"/>
    <col min="3590" max="3590" width="5" style="339" customWidth="1"/>
    <col min="3591" max="3591" width="13.42578125" style="339" customWidth="1"/>
    <col min="3592" max="3592" width="12.85546875" style="339" customWidth="1"/>
    <col min="3593" max="3593" width="15" style="339" customWidth="1"/>
    <col min="3594" max="3594" width="15.85546875" style="339" customWidth="1"/>
    <col min="3595" max="3595" width="15.28515625" style="339" customWidth="1"/>
    <col min="3596" max="3596" width="17" style="339" customWidth="1"/>
    <col min="3597" max="3597" width="9.140625" style="339"/>
    <col min="3598" max="3598" width="13.140625" style="339" bestFit="1" customWidth="1"/>
    <col min="3599" max="3840" width="9.140625" style="339"/>
    <col min="3841" max="3841" width="4.5703125" style="339" customWidth="1"/>
    <col min="3842" max="3842" width="3.42578125" style="339" customWidth="1"/>
    <col min="3843" max="3843" width="2.7109375" style="339" customWidth="1"/>
    <col min="3844" max="3844" width="3.28515625" style="339" customWidth="1"/>
    <col min="3845" max="3845" width="43.7109375" style="339" customWidth="1"/>
    <col min="3846" max="3846" width="5" style="339" customWidth="1"/>
    <col min="3847" max="3847" width="13.42578125" style="339" customWidth="1"/>
    <col min="3848" max="3848" width="12.85546875" style="339" customWidth="1"/>
    <col min="3849" max="3849" width="15" style="339" customWidth="1"/>
    <col min="3850" max="3850" width="15.85546875" style="339" customWidth="1"/>
    <col min="3851" max="3851" width="15.28515625" style="339" customWidth="1"/>
    <col min="3852" max="3852" width="17" style="339" customWidth="1"/>
    <col min="3853" max="3853" width="9.140625" style="339"/>
    <col min="3854" max="3854" width="13.140625" style="339" bestFit="1" customWidth="1"/>
    <col min="3855" max="4096" width="9.140625" style="339"/>
    <col min="4097" max="4097" width="4.5703125" style="339" customWidth="1"/>
    <col min="4098" max="4098" width="3.42578125" style="339" customWidth="1"/>
    <col min="4099" max="4099" width="2.7109375" style="339" customWidth="1"/>
    <col min="4100" max="4100" width="3.28515625" style="339" customWidth="1"/>
    <col min="4101" max="4101" width="43.7109375" style="339" customWidth="1"/>
    <col min="4102" max="4102" width="5" style="339" customWidth="1"/>
    <col min="4103" max="4103" width="13.42578125" style="339" customWidth="1"/>
    <col min="4104" max="4104" width="12.85546875" style="339" customWidth="1"/>
    <col min="4105" max="4105" width="15" style="339" customWidth="1"/>
    <col min="4106" max="4106" width="15.85546875" style="339" customWidth="1"/>
    <col min="4107" max="4107" width="15.28515625" style="339" customWidth="1"/>
    <col min="4108" max="4108" width="17" style="339" customWidth="1"/>
    <col min="4109" max="4109" width="9.140625" style="339"/>
    <col min="4110" max="4110" width="13.140625" style="339" bestFit="1" customWidth="1"/>
    <col min="4111" max="4352" width="9.140625" style="339"/>
    <col min="4353" max="4353" width="4.5703125" style="339" customWidth="1"/>
    <col min="4354" max="4354" width="3.42578125" style="339" customWidth="1"/>
    <col min="4355" max="4355" width="2.7109375" style="339" customWidth="1"/>
    <col min="4356" max="4356" width="3.28515625" style="339" customWidth="1"/>
    <col min="4357" max="4357" width="43.7109375" style="339" customWidth="1"/>
    <col min="4358" max="4358" width="5" style="339" customWidth="1"/>
    <col min="4359" max="4359" width="13.42578125" style="339" customWidth="1"/>
    <col min="4360" max="4360" width="12.85546875" style="339" customWidth="1"/>
    <col min="4361" max="4361" width="15" style="339" customWidth="1"/>
    <col min="4362" max="4362" width="15.85546875" style="339" customWidth="1"/>
    <col min="4363" max="4363" width="15.28515625" style="339" customWidth="1"/>
    <col min="4364" max="4364" width="17" style="339" customWidth="1"/>
    <col min="4365" max="4365" width="9.140625" style="339"/>
    <col min="4366" max="4366" width="13.140625" style="339" bestFit="1" customWidth="1"/>
    <col min="4367" max="4608" width="9.140625" style="339"/>
    <col min="4609" max="4609" width="4.5703125" style="339" customWidth="1"/>
    <col min="4610" max="4610" width="3.42578125" style="339" customWidth="1"/>
    <col min="4611" max="4611" width="2.7109375" style="339" customWidth="1"/>
    <col min="4612" max="4612" width="3.28515625" style="339" customWidth="1"/>
    <col min="4613" max="4613" width="43.7109375" style="339" customWidth="1"/>
    <col min="4614" max="4614" width="5" style="339" customWidth="1"/>
    <col min="4615" max="4615" width="13.42578125" style="339" customWidth="1"/>
    <col min="4616" max="4616" width="12.85546875" style="339" customWidth="1"/>
    <col min="4617" max="4617" width="15" style="339" customWidth="1"/>
    <col min="4618" max="4618" width="15.85546875" style="339" customWidth="1"/>
    <col min="4619" max="4619" width="15.28515625" style="339" customWidth="1"/>
    <col min="4620" max="4620" width="17" style="339" customWidth="1"/>
    <col min="4621" max="4621" width="9.140625" style="339"/>
    <col min="4622" max="4622" width="13.140625" style="339" bestFit="1" customWidth="1"/>
    <col min="4623" max="4864" width="9.140625" style="339"/>
    <col min="4865" max="4865" width="4.5703125" style="339" customWidth="1"/>
    <col min="4866" max="4866" width="3.42578125" style="339" customWidth="1"/>
    <col min="4867" max="4867" width="2.7109375" style="339" customWidth="1"/>
    <col min="4868" max="4868" width="3.28515625" style="339" customWidth="1"/>
    <col min="4869" max="4869" width="43.7109375" style="339" customWidth="1"/>
    <col min="4870" max="4870" width="5" style="339" customWidth="1"/>
    <col min="4871" max="4871" width="13.42578125" style="339" customWidth="1"/>
    <col min="4872" max="4872" width="12.85546875" style="339" customWidth="1"/>
    <col min="4873" max="4873" width="15" style="339" customWidth="1"/>
    <col min="4874" max="4874" width="15.85546875" style="339" customWidth="1"/>
    <col min="4875" max="4875" width="15.28515625" style="339" customWidth="1"/>
    <col min="4876" max="4876" width="17" style="339" customWidth="1"/>
    <col min="4877" max="4877" width="9.140625" style="339"/>
    <col min="4878" max="4878" width="13.140625" style="339" bestFit="1" customWidth="1"/>
    <col min="4879" max="5120" width="9.140625" style="339"/>
    <col min="5121" max="5121" width="4.5703125" style="339" customWidth="1"/>
    <col min="5122" max="5122" width="3.42578125" style="339" customWidth="1"/>
    <col min="5123" max="5123" width="2.7109375" style="339" customWidth="1"/>
    <col min="5124" max="5124" width="3.28515625" style="339" customWidth="1"/>
    <col min="5125" max="5125" width="43.7109375" style="339" customWidth="1"/>
    <col min="5126" max="5126" width="5" style="339" customWidth="1"/>
    <col min="5127" max="5127" width="13.42578125" style="339" customWidth="1"/>
    <col min="5128" max="5128" width="12.85546875" style="339" customWidth="1"/>
    <col min="5129" max="5129" width="15" style="339" customWidth="1"/>
    <col min="5130" max="5130" width="15.85546875" style="339" customWidth="1"/>
    <col min="5131" max="5131" width="15.28515625" style="339" customWidth="1"/>
    <col min="5132" max="5132" width="17" style="339" customWidth="1"/>
    <col min="5133" max="5133" width="9.140625" style="339"/>
    <col min="5134" max="5134" width="13.140625" style="339" bestFit="1" customWidth="1"/>
    <col min="5135" max="5376" width="9.140625" style="339"/>
    <col min="5377" max="5377" width="4.5703125" style="339" customWidth="1"/>
    <col min="5378" max="5378" width="3.42578125" style="339" customWidth="1"/>
    <col min="5379" max="5379" width="2.7109375" style="339" customWidth="1"/>
    <col min="5380" max="5380" width="3.28515625" style="339" customWidth="1"/>
    <col min="5381" max="5381" width="43.7109375" style="339" customWidth="1"/>
    <col min="5382" max="5382" width="5" style="339" customWidth="1"/>
    <col min="5383" max="5383" width="13.42578125" style="339" customWidth="1"/>
    <col min="5384" max="5384" width="12.85546875" style="339" customWidth="1"/>
    <col min="5385" max="5385" width="15" style="339" customWidth="1"/>
    <col min="5386" max="5386" width="15.85546875" style="339" customWidth="1"/>
    <col min="5387" max="5387" width="15.28515625" style="339" customWidth="1"/>
    <col min="5388" max="5388" width="17" style="339" customWidth="1"/>
    <col min="5389" max="5389" width="9.140625" style="339"/>
    <col min="5390" max="5390" width="13.140625" style="339" bestFit="1" customWidth="1"/>
    <col min="5391" max="5632" width="9.140625" style="339"/>
    <col min="5633" max="5633" width="4.5703125" style="339" customWidth="1"/>
    <col min="5634" max="5634" width="3.42578125" style="339" customWidth="1"/>
    <col min="5635" max="5635" width="2.7109375" style="339" customWidth="1"/>
    <col min="5636" max="5636" width="3.28515625" style="339" customWidth="1"/>
    <col min="5637" max="5637" width="43.7109375" style="339" customWidth="1"/>
    <col min="5638" max="5638" width="5" style="339" customWidth="1"/>
    <col min="5639" max="5639" width="13.42578125" style="339" customWidth="1"/>
    <col min="5640" max="5640" width="12.85546875" style="339" customWidth="1"/>
    <col min="5641" max="5641" width="15" style="339" customWidth="1"/>
    <col min="5642" max="5642" width="15.85546875" style="339" customWidth="1"/>
    <col min="5643" max="5643" width="15.28515625" style="339" customWidth="1"/>
    <col min="5644" max="5644" width="17" style="339" customWidth="1"/>
    <col min="5645" max="5645" width="9.140625" style="339"/>
    <col min="5646" max="5646" width="13.140625" style="339" bestFit="1" customWidth="1"/>
    <col min="5647" max="5888" width="9.140625" style="339"/>
    <col min="5889" max="5889" width="4.5703125" style="339" customWidth="1"/>
    <col min="5890" max="5890" width="3.42578125" style="339" customWidth="1"/>
    <col min="5891" max="5891" width="2.7109375" style="339" customWidth="1"/>
    <col min="5892" max="5892" width="3.28515625" style="339" customWidth="1"/>
    <col min="5893" max="5893" width="43.7109375" style="339" customWidth="1"/>
    <col min="5894" max="5894" width="5" style="339" customWidth="1"/>
    <col min="5895" max="5895" width="13.42578125" style="339" customWidth="1"/>
    <col min="5896" max="5896" width="12.85546875" style="339" customWidth="1"/>
    <col min="5897" max="5897" width="15" style="339" customWidth="1"/>
    <col min="5898" max="5898" width="15.85546875" style="339" customWidth="1"/>
    <col min="5899" max="5899" width="15.28515625" style="339" customWidth="1"/>
    <col min="5900" max="5900" width="17" style="339" customWidth="1"/>
    <col min="5901" max="5901" width="9.140625" style="339"/>
    <col min="5902" max="5902" width="13.140625" style="339" bestFit="1" customWidth="1"/>
    <col min="5903" max="6144" width="9.140625" style="339"/>
    <col min="6145" max="6145" width="4.5703125" style="339" customWidth="1"/>
    <col min="6146" max="6146" width="3.42578125" style="339" customWidth="1"/>
    <col min="6147" max="6147" width="2.7109375" style="339" customWidth="1"/>
    <col min="6148" max="6148" width="3.28515625" style="339" customWidth="1"/>
    <col min="6149" max="6149" width="43.7109375" style="339" customWidth="1"/>
    <col min="6150" max="6150" width="5" style="339" customWidth="1"/>
    <col min="6151" max="6151" width="13.42578125" style="339" customWidth="1"/>
    <col min="6152" max="6152" width="12.85546875" style="339" customWidth="1"/>
    <col min="6153" max="6153" width="15" style="339" customWidth="1"/>
    <col min="6154" max="6154" width="15.85546875" style="339" customWidth="1"/>
    <col min="6155" max="6155" width="15.28515625" style="339" customWidth="1"/>
    <col min="6156" max="6156" width="17" style="339" customWidth="1"/>
    <col min="6157" max="6157" width="9.140625" style="339"/>
    <col min="6158" max="6158" width="13.140625" style="339" bestFit="1" customWidth="1"/>
    <col min="6159" max="6400" width="9.140625" style="339"/>
    <col min="6401" max="6401" width="4.5703125" style="339" customWidth="1"/>
    <col min="6402" max="6402" width="3.42578125" style="339" customWidth="1"/>
    <col min="6403" max="6403" width="2.7109375" style="339" customWidth="1"/>
    <col min="6404" max="6404" width="3.28515625" style="339" customWidth="1"/>
    <col min="6405" max="6405" width="43.7109375" style="339" customWidth="1"/>
    <col min="6406" max="6406" width="5" style="339" customWidth="1"/>
    <col min="6407" max="6407" width="13.42578125" style="339" customWidth="1"/>
    <col min="6408" max="6408" width="12.85546875" style="339" customWidth="1"/>
    <col min="6409" max="6409" width="15" style="339" customWidth="1"/>
    <col min="6410" max="6410" width="15.85546875" style="339" customWidth="1"/>
    <col min="6411" max="6411" width="15.28515625" style="339" customWidth="1"/>
    <col min="6412" max="6412" width="17" style="339" customWidth="1"/>
    <col min="6413" max="6413" width="9.140625" style="339"/>
    <col min="6414" max="6414" width="13.140625" style="339" bestFit="1" customWidth="1"/>
    <col min="6415" max="6656" width="9.140625" style="339"/>
    <col min="6657" max="6657" width="4.5703125" style="339" customWidth="1"/>
    <col min="6658" max="6658" width="3.42578125" style="339" customWidth="1"/>
    <col min="6659" max="6659" width="2.7109375" style="339" customWidth="1"/>
    <col min="6660" max="6660" width="3.28515625" style="339" customWidth="1"/>
    <col min="6661" max="6661" width="43.7109375" style="339" customWidth="1"/>
    <col min="6662" max="6662" width="5" style="339" customWidth="1"/>
    <col min="6663" max="6663" width="13.42578125" style="339" customWidth="1"/>
    <col min="6664" max="6664" width="12.85546875" style="339" customWidth="1"/>
    <col min="6665" max="6665" width="15" style="339" customWidth="1"/>
    <col min="6666" max="6666" width="15.85546875" style="339" customWidth="1"/>
    <col min="6667" max="6667" width="15.28515625" style="339" customWidth="1"/>
    <col min="6668" max="6668" width="17" style="339" customWidth="1"/>
    <col min="6669" max="6669" width="9.140625" style="339"/>
    <col min="6670" max="6670" width="13.140625" style="339" bestFit="1" customWidth="1"/>
    <col min="6671" max="6912" width="9.140625" style="339"/>
    <col min="6913" max="6913" width="4.5703125" style="339" customWidth="1"/>
    <col min="6914" max="6914" width="3.42578125" style="339" customWidth="1"/>
    <col min="6915" max="6915" width="2.7109375" style="339" customWidth="1"/>
    <col min="6916" max="6916" width="3.28515625" style="339" customWidth="1"/>
    <col min="6917" max="6917" width="43.7109375" style="339" customWidth="1"/>
    <col min="6918" max="6918" width="5" style="339" customWidth="1"/>
    <col min="6919" max="6919" width="13.42578125" style="339" customWidth="1"/>
    <col min="6920" max="6920" width="12.85546875" style="339" customWidth="1"/>
    <col min="6921" max="6921" width="15" style="339" customWidth="1"/>
    <col min="6922" max="6922" width="15.85546875" style="339" customWidth="1"/>
    <col min="6923" max="6923" width="15.28515625" style="339" customWidth="1"/>
    <col min="6924" max="6924" width="17" style="339" customWidth="1"/>
    <col min="6925" max="6925" width="9.140625" style="339"/>
    <col min="6926" max="6926" width="13.140625" style="339" bestFit="1" customWidth="1"/>
    <col min="6927" max="7168" width="9.140625" style="339"/>
    <col min="7169" max="7169" width="4.5703125" style="339" customWidth="1"/>
    <col min="7170" max="7170" width="3.42578125" style="339" customWidth="1"/>
    <col min="7171" max="7171" width="2.7109375" style="339" customWidth="1"/>
    <col min="7172" max="7172" width="3.28515625" style="339" customWidth="1"/>
    <col min="7173" max="7173" width="43.7109375" style="339" customWidth="1"/>
    <col min="7174" max="7174" width="5" style="339" customWidth="1"/>
    <col min="7175" max="7175" width="13.42578125" style="339" customWidth="1"/>
    <col min="7176" max="7176" width="12.85546875" style="339" customWidth="1"/>
    <col min="7177" max="7177" width="15" style="339" customWidth="1"/>
    <col min="7178" max="7178" width="15.85546875" style="339" customWidth="1"/>
    <col min="7179" max="7179" width="15.28515625" style="339" customWidth="1"/>
    <col min="7180" max="7180" width="17" style="339" customWidth="1"/>
    <col min="7181" max="7181" width="9.140625" style="339"/>
    <col min="7182" max="7182" width="13.140625" style="339" bestFit="1" customWidth="1"/>
    <col min="7183" max="7424" width="9.140625" style="339"/>
    <col min="7425" max="7425" width="4.5703125" style="339" customWidth="1"/>
    <col min="7426" max="7426" width="3.42578125" style="339" customWidth="1"/>
    <col min="7427" max="7427" width="2.7109375" style="339" customWidth="1"/>
    <col min="7428" max="7428" width="3.28515625" style="339" customWidth="1"/>
    <col min="7429" max="7429" width="43.7109375" style="339" customWidth="1"/>
    <col min="7430" max="7430" width="5" style="339" customWidth="1"/>
    <col min="7431" max="7431" width="13.42578125" style="339" customWidth="1"/>
    <col min="7432" max="7432" width="12.85546875" style="339" customWidth="1"/>
    <col min="7433" max="7433" width="15" style="339" customWidth="1"/>
    <col min="7434" max="7434" width="15.85546875" style="339" customWidth="1"/>
    <col min="7435" max="7435" width="15.28515625" style="339" customWidth="1"/>
    <col min="7436" max="7436" width="17" style="339" customWidth="1"/>
    <col min="7437" max="7437" width="9.140625" style="339"/>
    <col min="7438" max="7438" width="13.140625" style="339" bestFit="1" customWidth="1"/>
    <col min="7439" max="7680" width="9.140625" style="339"/>
    <col min="7681" max="7681" width="4.5703125" style="339" customWidth="1"/>
    <col min="7682" max="7682" width="3.42578125" style="339" customWidth="1"/>
    <col min="7683" max="7683" width="2.7109375" style="339" customWidth="1"/>
    <col min="7684" max="7684" width="3.28515625" style="339" customWidth="1"/>
    <col min="7685" max="7685" width="43.7109375" style="339" customWidth="1"/>
    <col min="7686" max="7686" width="5" style="339" customWidth="1"/>
    <col min="7687" max="7687" width="13.42578125" style="339" customWidth="1"/>
    <col min="7688" max="7688" width="12.85546875" style="339" customWidth="1"/>
    <col min="7689" max="7689" width="15" style="339" customWidth="1"/>
    <col min="7690" max="7690" width="15.85546875" style="339" customWidth="1"/>
    <col min="7691" max="7691" width="15.28515625" style="339" customWidth="1"/>
    <col min="7692" max="7692" width="17" style="339" customWidth="1"/>
    <col min="7693" max="7693" width="9.140625" style="339"/>
    <col min="7694" max="7694" width="13.140625" style="339" bestFit="1" customWidth="1"/>
    <col min="7695" max="7936" width="9.140625" style="339"/>
    <col min="7937" max="7937" width="4.5703125" style="339" customWidth="1"/>
    <col min="7938" max="7938" width="3.42578125" style="339" customWidth="1"/>
    <col min="7939" max="7939" width="2.7109375" style="339" customWidth="1"/>
    <col min="7940" max="7940" width="3.28515625" style="339" customWidth="1"/>
    <col min="7941" max="7941" width="43.7109375" style="339" customWidth="1"/>
    <col min="7942" max="7942" width="5" style="339" customWidth="1"/>
    <col min="7943" max="7943" width="13.42578125" style="339" customWidth="1"/>
    <col min="7944" max="7944" width="12.85546875" style="339" customWidth="1"/>
    <col min="7945" max="7945" width="15" style="339" customWidth="1"/>
    <col min="7946" max="7946" width="15.85546875" style="339" customWidth="1"/>
    <col min="7947" max="7947" width="15.28515625" style="339" customWidth="1"/>
    <col min="7948" max="7948" width="17" style="339" customWidth="1"/>
    <col min="7949" max="7949" width="9.140625" style="339"/>
    <col min="7950" max="7950" width="13.140625" style="339" bestFit="1" customWidth="1"/>
    <col min="7951" max="8192" width="9.140625" style="339"/>
    <col min="8193" max="8193" width="4.5703125" style="339" customWidth="1"/>
    <col min="8194" max="8194" width="3.42578125" style="339" customWidth="1"/>
    <col min="8195" max="8195" width="2.7109375" style="339" customWidth="1"/>
    <col min="8196" max="8196" width="3.28515625" style="339" customWidth="1"/>
    <col min="8197" max="8197" width="43.7109375" style="339" customWidth="1"/>
    <col min="8198" max="8198" width="5" style="339" customWidth="1"/>
    <col min="8199" max="8199" width="13.42578125" style="339" customWidth="1"/>
    <col min="8200" max="8200" width="12.85546875" style="339" customWidth="1"/>
    <col min="8201" max="8201" width="15" style="339" customWidth="1"/>
    <col min="8202" max="8202" width="15.85546875" style="339" customWidth="1"/>
    <col min="8203" max="8203" width="15.28515625" style="339" customWidth="1"/>
    <col min="8204" max="8204" width="17" style="339" customWidth="1"/>
    <col min="8205" max="8205" width="9.140625" style="339"/>
    <col min="8206" max="8206" width="13.140625" style="339" bestFit="1" customWidth="1"/>
    <col min="8207" max="8448" width="9.140625" style="339"/>
    <col min="8449" max="8449" width="4.5703125" style="339" customWidth="1"/>
    <col min="8450" max="8450" width="3.42578125" style="339" customWidth="1"/>
    <col min="8451" max="8451" width="2.7109375" style="339" customWidth="1"/>
    <col min="8452" max="8452" width="3.28515625" style="339" customWidth="1"/>
    <col min="8453" max="8453" width="43.7109375" style="339" customWidth="1"/>
    <col min="8454" max="8454" width="5" style="339" customWidth="1"/>
    <col min="8455" max="8455" width="13.42578125" style="339" customWidth="1"/>
    <col min="8456" max="8456" width="12.85546875" style="339" customWidth="1"/>
    <col min="8457" max="8457" width="15" style="339" customWidth="1"/>
    <col min="8458" max="8458" width="15.85546875" style="339" customWidth="1"/>
    <col min="8459" max="8459" width="15.28515625" style="339" customWidth="1"/>
    <col min="8460" max="8460" width="17" style="339" customWidth="1"/>
    <col min="8461" max="8461" width="9.140625" style="339"/>
    <col min="8462" max="8462" width="13.140625" style="339" bestFit="1" customWidth="1"/>
    <col min="8463" max="8704" width="9.140625" style="339"/>
    <col min="8705" max="8705" width="4.5703125" style="339" customWidth="1"/>
    <col min="8706" max="8706" width="3.42578125" style="339" customWidth="1"/>
    <col min="8707" max="8707" width="2.7109375" style="339" customWidth="1"/>
    <col min="8708" max="8708" width="3.28515625" style="339" customWidth="1"/>
    <col min="8709" max="8709" width="43.7109375" style="339" customWidth="1"/>
    <col min="8710" max="8710" width="5" style="339" customWidth="1"/>
    <col min="8711" max="8711" width="13.42578125" style="339" customWidth="1"/>
    <col min="8712" max="8712" width="12.85546875" style="339" customWidth="1"/>
    <col min="8713" max="8713" width="15" style="339" customWidth="1"/>
    <col min="8714" max="8714" width="15.85546875" style="339" customWidth="1"/>
    <col min="8715" max="8715" width="15.28515625" style="339" customWidth="1"/>
    <col min="8716" max="8716" width="17" style="339" customWidth="1"/>
    <col min="8717" max="8717" width="9.140625" style="339"/>
    <col min="8718" max="8718" width="13.140625" style="339" bestFit="1" customWidth="1"/>
    <col min="8719" max="8960" width="9.140625" style="339"/>
    <col min="8961" max="8961" width="4.5703125" style="339" customWidth="1"/>
    <col min="8962" max="8962" width="3.42578125" style="339" customWidth="1"/>
    <col min="8963" max="8963" width="2.7109375" style="339" customWidth="1"/>
    <col min="8964" max="8964" width="3.28515625" style="339" customWidth="1"/>
    <col min="8965" max="8965" width="43.7109375" style="339" customWidth="1"/>
    <col min="8966" max="8966" width="5" style="339" customWidth="1"/>
    <col min="8967" max="8967" width="13.42578125" style="339" customWidth="1"/>
    <col min="8968" max="8968" width="12.85546875" style="339" customWidth="1"/>
    <col min="8969" max="8969" width="15" style="339" customWidth="1"/>
    <col min="8970" max="8970" width="15.85546875" style="339" customWidth="1"/>
    <col min="8971" max="8971" width="15.28515625" style="339" customWidth="1"/>
    <col min="8972" max="8972" width="17" style="339" customWidth="1"/>
    <col min="8973" max="8973" width="9.140625" style="339"/>
    <col min="8974" max="8974" width="13.140625" style="339" bestFit="1" customWidth="1"/>
    <col min="8975" max="9216" width="9.140625" style="339"/>
    <col min="9217" max="9217" width="4.5703125" style="339" customWidth="1"/>
    <col min="9218" max="9218" width="3.42578125" style="339" customWidth="1"/>
    <col min="9219" max="9219" width="2.7109375" style="339" customWidth="1"/>
    <col min="9220" max="9220" width="3.28515625" style="339" customWidth="1"/>
    <col min="9221" max="9221" width="43.7109375" style="339" customWidth="1"/>
    <col min="9222" max="9222" width="5" style="339" customWidth="1"/>
    <col min="9223" max="9223" width="13.42578125" style="339" customWidth="1"/>
    <col min="9224" max="9224" width="12.85546875" style="339" customWidth="1"/>
    <col min="9225" max="9225" width="15" style="339" customWidth="1"/>
    <col min="9226" max="9226" width="15.85546875" style="339" customWidth="1"/>
    <col min="9227" max="9227" width="15.28515625" style="339" customWidth="1"/>
    <col min="9228" max="9228" width="17" style="339" customWidth="1"/>
    <col min="9229" max="9229" width="9.140625" style="339"/>
    <col min="9230" max="9230" width="13.140625" style="339" bestFit="1" customWidth="1"/>
    <col min="9231" max="9472" width="9.140625" style="339"/>
    <col min="9473" max="9473" width="4.5703125" style="339" customWidth="1"/>
    <col min="9474" max="9474" width="3.42578125" style="339" customWidth="1"/>
    <col min="9475" max="9475" width="2.7109375" style="339" customWidth="1"/>
    <col min="9476" max="9476" width="3.28515625" style="339" customWidth="1"/>
    <col min="9477" max="9477" width="43.7109375" style="339" customWidth="1"/>
    <col min="9478" max="9478" width="5" style="339" customWidth="1"/>
    <col min="9479" max="9479" width="13.42578125" style="339" customWidth="1"/>
    <col min="9480" max="9480" width="12.85546875" style="339" customWidth="1"/>
    <col min="9481" max="9481" width="15" style="339" customWidth="1"/>
    <col min="9482" max="9482" width="15.85546875" style="339" customWidth="1"/>
    <col min="9483" max="9483" width="15.28515625" style="339" customWidth="1"/>
    <col min="9484" max="9484" width="17" style="339" customWidth="1"/>
    <col min="9485" max="9485" width="9.140625" style="339"/>
    <col min="9486" max="9486" width="13.140625" style="339" bestFit="1" customWidth="1"/>
    <col min="9487" max="9728" width="9.140625" style="339"/>
    <col min="9729" max="9729" width="4.5703125" style="339" customWidth="1"/>
    <col min="9730" max="9730" width="3.42578125" style="339" customWidth="1"/>
    <col min="9731" max="9731" width="2.7109375" style="339" customWidth="1"/>
    <col min="9732" max="9732" width="3.28515625" style="339" customWidth="1"/>
    <col min="9733" max="9733" width="43.7109375" style="339" customWidth="1"/>
    <col min="9734" max="9734" width="5" style="339" customWidth="1"/>
    <col min="9735" max="9735" width="13.42578125" style="339" customWidth="1"/>
    <col min="9736" max="9736" width="12.85546875" style="339" customWidth="1"/>
    <col min="9737" max="9737" width="15" style="339" customWidth="1"/>
    <col min="9738" max="9738" width="15.85546875" style="339" customWidth="1"/>
    <col min="9739" max="9739" width="15.28515625" style="339" customWidth="1"/>
    <col min="9740" max="9740" width="17" style="339" customWidth="1"/>
    <col min="9741" max="9741" width="9.140625" style="339"/>
    <col min="9742" max="9742" width="13.140625" style="339" bestFit="1" customWidth="1"/>
    <col min="9743" max="9984" width="9.140625" style="339"/>
    <col min="9985" max="9985" width="4.5703125" style="339" customWidth="1"/>
    <col min="9986" max="9986" width="3.42578125" style="339" customWidth="1"/>
    <col min="9987" max="9987" width="2.7109375" style="339" customWidth="1"/>
    <col min="9988" max="9988" width="3.28515625" style="339" customWidth="1"/>
    <col min="9989" max="9989" width="43.7109375" style="339" customWidth="1"/>
    <col min="9990" max="9990" width="5" style="339" customWidth="1"/>
    <col min="9991" max="9991" width="13.42578125" style="339" customWidth="1"/>
    <col min="9992" max="9992" width="12.85546875" style="339" customWidth="1"/>
    <col min="9993" max="9993" width="15" style="339" customWidth="1"/>
    <col min="9994" max="9994" width="15.85546875" style="339" customWidth="1"/>
    <col min="9995" max="9995" width="15.28515625" style="339" customWidth="1"/>
    <col min="9996" max="9996" width="17" style="339" customWidth="1"/>
    <col min="9997" max="9997" width="9.140625" style="339"/>
    <col min="9998" max="9998" width="13.140625" style="339" bestFit="1" customWidth="1"/>
    <col min="9999" max="10240" width="9.140625" style="339"/>
    <col min="10241" max="10241" width="4.5703125" style="339" customWidth="1"/>
    <col min="10242" max="10242" width="3.42578125" style="339" customWidth="1"/>
    <col min="10243" max="10243" width="2.7109375" style="339" customWidth="1"/>
    <col min="10244" max="10244" width="3.28515625" style="339" customWidth="1"/>
    <col min="10245" max="10245" width="43.7109375" style="339" customWidth="1"/>
    <col min="10246" max="10246" width="5" style="339" customWidth="1"/>
    <col min="10247" max="10247" width="13.42578125" style="339" customWidth="1"/>
    <col min="10248" max="10248" width="12.85546875" style="339" customWidth="1"/>
    <col min="10249" max="10249" width="15" style="339" customWidth="1"/>
    <col min="10250" max="10250" width="15.85546875" style="339" customWidth="1"/>
    <col min="10251" max="10251" width="15.28515625" style="339" customWidth="1"/>
    <col min="10252" max="10252" width="17" style="339" customWidth="1"/>
    <col min="10253" max="10253" width="9.140625" style="339"/>
    <col min="10254" max="10254" width="13.140625" style="339" bestFit="1" customWidth="1"/>
    <col min="10255" max="10496" width="9.140625" style="339"/>
    <col min="10497" max="10497" width="4.5703125" style="339" customWidth="1"/>
    <col min="10498" max="10498" width="3.42578125" style="339" customWidth="1"/>
    <col min="10499" max="10499" width="2.7109375" style="339" customWidth="1"/>
    <col min="10500" max="10500" width="3.28515625" style="339" customWidth="1"/>
    <col min="10501" max="10501" width="43.7109375" style="339" customWidth="1"/>
    <col min="10502" max="10502" width="5" style="339" customWidth="1"/>
    <col min="10503" max="10503" width="13.42578125" style="339" customWidth="1"/>
    <col min="10504" max="10504" width="12.85546875" style="339" customWidth="1"/>
    <col min="10505" max="10505" width="15" style="339" customWidth="1"/>
    <col min="10506" max="10506" width="15.85546875" style="339" customWidth="1"/>
    <col min="10507" max="10507" width="15.28515625" style="339" customWidth="1"/>
    <col min="10508" max="10508" width="17" style="339" customWidth="1"/>
    <col min="10509" max="10509" width="9.140625" style="339"/>
    <col min="10510" max="10510" width="13.140625" style="339" bestFit="1" customWidth="1"/>
    <col min="10511" max="10752" width="9.140625" style="339"/>
    <col min="10753" max="10753" width="4.5703125" style="339" customWidth="1"/>
    <col min="10754" max="10754" width="3.42578125" style="339" customWidth="1"/>
    <col min="10755" max="10755" width="2.7109375" style="339" customWidth="1"/>
    <col min="10756" max="10756" width="3.28515625" style="339" customWidth="1"/>
    <col min="10757" max="10757" width="43.7109375" style="339" customWidth="1"/>
    <col min="10758" max="10758" width="5" style="339" customWidth="1"/>
    <col min="10759" max="10759" width="13.42578125" style="339" customWidth="1"/>
    <col min="10760" max="10760" width="12.85546875" style="339" customWidth="1"/>
    <col min="10761" max="10761" width="15" style="339" customWidth="1"/>
    <col min="10762" max="10762" width="15.85546875" style="339" customWidth="1"/>
    <col min="10763" max="10763" width="15.28515625" style="339" customWidth="1"/>
    <col min="10764" max="10764" width="17" style="339" customWidth="1"/>
    <col min="10765" max="10765" width="9.140625" style="339"/>
    <col min="10766" max="10766" width="13.140625" style="339" bestFit="1" customWidth="1"/>
    <col min="10767" max="11008" width="9.140625" style="339"/>
    <col min="11009" max="11009" width="4.5703125" style="339" customWidth="1"/>
    <col min="11010" max="11010" width="3.42578125" style="339" customWidth="1"/>
    <col min="11011" max="11011" width="2.7109375" style="339" customWidth="1"/>
    <col min="11012" max="11012" width="3.28515625" style="339" customWidth="1"/>
    <col min="11013" max="11013" width="43.7109375" style="339" customWidth="1"/>
    <col min="11014" max="11014" width="5" style="339" customWidth="1"/>
    <col min="11015" max="11015" width="13.42578125" style="339" customWidth="1"/>
    <col min="11016" max="11016" width="12.85546875" style="339" customWidth="1"/>
    <col min="11017" max="11017" width="15" style="339" customWidth="1"/>
    <col min="11018" max="11018" width="15.85546875" style="339" customWidth="1"/>
    <col min="11019" max="11019" width="15.28515625" style="339" customWidth="1"/>
    <col min="11020" max="11020" width="17" style="339" customWidth="1"/>
    <col min="11021" max="11021" width="9.140625" style="339"/>
    <col min="11022" max="11022" width="13.140625" style="339" bestFit="1" customWidth="1"/>
    <col min="11023" max="11264" width="9.140625" style="339"/>
    <col min="11265" max="11265" width="4.5703125" style="339" customWidth="1"/>
    <col min="11266" max="11266" width="3.42578125" style="339" customWidth="1"/>
    <col min="11267" max="11267" width="2.7109375" style="339" customWidth="1"/>
    <col min="11268" max="11268" width="3.28515625" style="339" customWidth="1"/>
    <col min="11269" max="11269" width="43.7109375" style="339" customWidth="1"/>
    <col min="11270" max="11270" width="5" style="339" customWidth="1"/>
    <col min="11271" max="11271" width="13.42578125" style="339" customWidth="1"/>
    <col min="11272" max="11272" width="12.85546875" style="339" customWidth="1"/>
    <col min="11273" max="11273" width="15" style="339" customWidth="1"/>
    <col min="11274" max="11274" width="15.85546875" style="339" customWidth="1"/>
    <col min="11275" max="11275" width="15.28515625" style="339" customWidth="1"/>
    <col min="11276" max="11276" width="17" style="339" customWidth="1"/>
    <col min="11277" max="11277" width="9.140625" style="339"/>
    <col min="11278" max="11278" width="13.140625" style="339" bestFit="1" customWidth="1"/>
    <col min="11279" max="11520" width="9.140625" style="339"/>
    <col min="11521" max="11521" width="4.5703125" style="339" customWidth="1"/>
    <col min="11522" max="11522" width="3.42578125" style="339" customWidth="1"/>
    <col min="11523" max="11523" width="2.7109375" style="339" customWidth="1"/>
    <col min="11524" max="11524" width="3.28515625" style="339" customWidth="1"/>
    <col min="11525" max="11525" width="43.7109375" style="339" customWidth="1"/>
    <col min="11526" max="11526" width="5" style="339" customWidth="1"/>
    <col min="11527" max="11527" width="13.42578125" style="339" customWidth="1"/>
    <col min="11528" max="11528" width="12.85546875" style="339" customWidth="1"/>
    <col min="11529" max="11529" width="15" style="339" customWidth="1"/>
    <col min="11530" max="11530" width="15.85546875" style="339" customWidth="1"/>
    <col min="11531" max="11531" width="15.28515625" style="339" customWidth="1"/>
    <col min="11532" max="11532" width="17" style="339" customWidth="1"/>
    <col min="11533" max="11533" width="9.140625" style="339"/>
    <col min="11534" max="11534" width="13.140625" style="339" bestFit="1" customWidth="1"/>
    <col min="11535" max="11776" width="9.140625" style="339"/>
    <col min="11777" max="11777" width="4.5703125" style="339" customWidth="1"/>
    <col min="11778" max="11778" width="3.42578125" style="339" customWidth="1"/>
    <col min="11779" max="11779" width="2.7109375" style="339" customWidth="1"/>
    <col min="11780" max="11780" width="3.28515625" style="339" customWidth="1"/>
    <col min="11781" max="11781" width="43.7109375" style="339" customWidth="1"/>
    <col min="11782" max="11782" width="5" style="339" customWidth="1"/>
    <col min="11783" max="11783" width="13.42578125" style="339" customWidth="1"/>
    <col min="11784" max="11784" width="12.85546875" style="339" customWidth="1"/>
    <col min="11785" max="11785" width="15" style="339" customWidth="1"/>
    <col min="11786" max="11786" width="15.85546875" style="339" customWidth="1"/>
    <col min="11787" max="11787" width="15.28515625" style="339" customWidth="1"/>
    <col min="11788" max="11788" width="17" style="339" customWidth="1"/>
    <col min="11789" max="11789" width="9.140625" style="339"/>
    <col min="11790" max="11790" width="13.140625" style="339" bestFit="1" customWidth="1"/>
    <col min="11791" max="12032" width="9.140625" style="339"/>
    <col min="12033" max="12033" width="4.5703125" style="339" customWidth="1"/>
    <col min="12034" max="12034" width="3.42578125" style="339" customWidth="1"/>
    <col min="12035" max="12035" width="2.7109375" style="339" customWidth="1"/>
    <col min="12036" max="12036" width="3.28515625" style="339" customWidth="1"/>
    <col min="12037" max="12037" width="43.7109375" style="339" customWidth="1"/>
    <col min="12038" max="12038" width="5" style="339" customWidth="1"/>
    <col min="12039" max="12039" width="13.42578125" style="339" customWidth="1"/>
    <col min="12040" max="12040" width="12.85546875" style="339" customWidth="1"/>
    <col min="12041" max="12041" width="15" style="339" customWidth="1"/>
    <col min="12042" max="12042" width="15.85546875" style="339" customWidth="1"/>
    <col min="12043" max="12043" width="15.28515625" style="339" customWidth="1"/>
    <col min="12044" max="12044" width="17" style="339" customWidth="1"/>
    <col min="12045" max="12045" width="9.140625" style="339"/>
    <col min="12046" max="12046" width="13.140625" style="339" bestFit="1" customWidth="1"/>
    <col min="12047" max="12288" width="9.140625" style="339"/>
    <col min="12289" max="12289" width="4.5703125" style="339" customWidth="1"/>
    <col min="12290" max="12290" width="3.42578125" style="339" customWidth="1"/>
    <col min="12291" max="12291" width="2.7109375" style="339" customWidth="1"/>
    <col min="12292" max="12292" width="3.28515625" style="339" customWidth="1"/>
    <col min="12293" max="12293" width="43.7109375" style="339" customWidth="1"/>
    <col min="12294" max="12294" width="5" style="339" customWidth="1"/>
    <col min="12295" max="12295" width="13.42578125" style="339" customWidth="1"/>
    <col min="12296" max="12296" width="12.85546875" style="339" customWidth="1"/>
    <col min="12297" max="12297" width="15" style="339" customWidth="1"/>
    <col min="12298" max="12298" width="15.85546875" style="339" customWidth="1"/>
    <col min="12299" max="12299" width="15.28515625" style="339" customWidth="1"/>
    <col min="12300" max="12300" width="17" style="339" customWidth="1"/>
    <col min="12301" max="12301" width="9.140625" style="339"/>
    <col min="12302" max="12302" width="13.140625" style="339" bestFit="1" customWidth="1"/>
    <col min="12303" max="12544" width="9.140625" style="339"/>
    <col min="12545" max="12545" width="4.5703125" style="339" customWidth="1"/>
    <col min="12546" max="12546" width="3.42578125" style="339" customWidth="1"/>
    <col min="12547" max="12547" width="2.7109375" style="339" customWidth="1"/>
    <col min="12548" max="12548" width="3.28515625" style="339" customWidth="1"/>
    <col min="12549" max="12549" width="43.7109375" style="339" customWidth="1"/>
    <col min="12550" max="12550" width="5" style="339" customWidth="1"/>
    <col min="12551" max="12551" width="13.42578125" style="339" customWidth="1"/>
    <col min="12552" max="12552" width="12.85546875" style="339" customWidth="1"/>
    <col min="12553" max="12553" width="15" style="339" customWidth="1"/>
    <col min="12554" max="12554" width="15.85546875" style="339" customWidth="1"/>
    <col min="12555" max="12555" width="15.28515625" style="339" customWidth="1"/>
    <col min="12556" max="12556" width="17" style="339" customWidth="1"/>
    <col min="12557" max="12557" width="9.140625" style="339"/>
    <col min="12558" max="12558" width="13.140625" style="339" bestFit="1" customWidth="1"/>
    <col min="12559" max="12800" width="9.140625" style="339"/>
    <col min="12801" max="12801" width="4.5703125" style="339" customWidth="1"/>
    <col min="12802" max="12802" width="3.42578125" style="339" customWidth="1"/>
    <col min="12803" max="12803" width="2.7109375" style="339" customWidth="1"/>
    <col min="12804" max="12804" width="3.28515625" style="339" customWidth="1"/>
    <col min="12805" max="12805" width="43.7109375" style="339" customWidth="1"/>
    <col min="12806" max="12806" width="5" style="339" customWidth="1"/>
    <col min="12807" max="12807" width="13.42578125" style="339" customWidth="1"/>
    <col min="12808" max="12808" width="12.85546875" style="339" customWidth="1"/>
    <col min="12809" max="12809" width="15" style="339" customWidth="1"/>
    <col min="12810" max="12810" width="15.85546875" style="339" customWidth="1"/>
    <col min="12811" max="12811" width="15.28515625" style="339" customWidth="1"/>
    <col min="12812" max="12812" width="17" style="339" customWidth="1"/>
    <col min="12813" max="12813" width="9.140625" style="339"/>
    <col min="12814" max="12814" width="13.140625" style="339" bestFit="1" customWidth="1"/>
    <col min="12815" max="13056" width="9.140625" style="339"/>
    <col min="13057" max="13057" width="4.5703125" style="339" customWidth="1"/>
    <col min="13058" max="13058" width="3.42578125" style="339" customWidth="1"/>
    <col min="13059" max="13059" width="2.7109375" style="339" customWidth="1"/>
    <col min="13060" max="13060" width="3.28515625" style="339" customWidth="1"/>
    <col min="13061" max="13061" width="43.7109375" style="339" customWidth="1"/>
    <col min="13062" max="13062" width="5" style="339" customWidth="1"/>
    <col min="13063" max="13063" width="13.42578125" style="339" customWidth="1"/>
    <col min="13064" max="13064" width="12.85546875" style="339" customWidth="1"/>
    <col min="13065" max="13065" width="15" style="339" customWidth="1"/>
    <col min="13066" max="13066" width="15.85546875" style="339" customWidth="1"/>
    <col min="13067" max="13067" width="15.28515625" style="339" customWidth="1"/>
    <col min="13068" max="13068" width="17" style="339" customWidth="1"/>
    <col min="13069" max="13069" width="9.140625" style="339"/>
    <col min="13070" max="13070" width="13.140625" style="339" bestFit="1" customWidth="1"/>
    <col min="13071" max="13312" width="9.140625" style="339"/>
    <col min="13313" max="13313" width="4.5703125" style="339" customWidth="1"/>
    <col min="13314" max="13314" width="3.42578125" style="339" customWidth="1"/>
    <col min="13315" max="13315" width="2.7109375" style="339" customWidth="1"/>
    <col min="13316" max="13316" width="3.28515625" style="339" customWidth="1"/>
    <col min="13317" max="13317" width="43.7109375" style="339" customWidth="1"/>
    <col min="13318" max="13318" width="5" style="339" customWidth="1"/>
    <col min="13319" max="13319" width="13.42578125" style="339" customWidth="1"/>
    <col min="13320" max="13320" width="12.85546875" style="339" customWidth="1"/>
    <col min="13321" max="13321" width="15" style="339" customWidth="1"/>
    <col min="13322" max="13322" width="15.85546875" style="339" customWidth="1"/>
    <col min="13323" max="13323" width="15.28515625" style="339" customWidth="1"/>
    <col min="13324" max="13324" width="17" style="339" customWidth="1"/>
    <col min="13325" max="13325" width="9.140625" style="339"/>
    <col min="13326" max="13326" width="13.140625" style="339" bestFit="1" customWidth="1"/>
    <col min="13327" max="13568" width="9.140625" style="339"/>
    <col min="13569" max="13569" width="4.5703125" style="339" customWidth="1"/>
    <col min="13570" max="13570" width="3.42578125" style="339" customWidth="1"/>
    <col min="13571" max="13571" width="2.7109375" style="339" customWidth="1"/>
    <col min="13572" max="13572" width="3.28515625" style="339" customWidth="1"/>
    <col min="13573" max="13573" width="43.7109375" style="339" customWidth="1"/>
    <col min="13574" max="13574" width="5" style="339" customWidth="1"/>
    <col min="13575" max="13575" width="13.42578125" style="339" customWidth="1"/>
    <col min="13576" max="13576" width="12.85546875" style="339" customWidth="1"/>
    <col min="13577" max="13577" width="15" style="339" customWidth="1"/>
    <col min="13578" max="13578" width="15.85546875" style="339" customWidth="1"/>
    <col min="13579" max="13579" width="15.28515625" style="339" customWidth="1"/>
    <col min="13580" max="13580" width="17" style="339" customWidth="1"/>
    <col min="13581" max="13581" width="9.140625" style="339"/>
    <col min="13582" max="13582" width="13.140625" style="339" bestFit="1" customWidth="1"/>
    <col min="13583" max="13824" width="9.140625" style="339"/>
    <col min="13825" max="13825" width="4.5703125" style="339" customWidth="1"/>
    <col min="13826" max="13826" width="3.42578125" style="339" customWidth="1"/>
    <col min="13827" max="13827" width="2.7109375" style="339" customWidth="1"/>
    <col min="13828" max="13828" width="3.28515625" style="339" customWidth="1"/>
    <col min="13829" max="13829" width="43.7109375" style="339" customWidth="1"/>
    <col min="13830" max="13830" width="5" style="339" customWidth="1"/>
    <col min="13831" max="13831" width="13.42578125" style="339" customWidth="1"/>
    <col min="13832" max="13832" width="12.85546875" style="339" customWidth="1"/>
    <col min="13833" max="13833" width="15" style="339" customWidth="1"/>
    <col min="13834" max="13834" width="15.85546875" style="339" customWidth="1"/>
    <col min="13835" max="13835" width="15.28515625" style="339" customWidth="1"/>
    <col min="13836" max="13836" width="17" style="339" customWidth="1"/>
    <col min="13837" max="13837" width="9.140625" style="339"/>
    <col min="13838" max="13838" width="13.140625" style="339" bestFit="1" customWidth="1"/>
    <col min="13839" max="14080" width="9.140625" style="339"/>
    <col min="14081" max="14081" width="4.5703125" style="339" customWidth="1"/>
    <col min="14082" max="14082" width="3.42578125" style="339" customWidth="1"/>
    <col min="14083" max="14083" width="2.7109375" style="339" customWidth="1"/>
    <col min="14084" max="14084" width="3.28515625" style="339" customWidth="1"/>
    <col min="14085" max="14085" width="43.7109375" style="339" customWidth="1"/>
    <col min="14086" max="14086" width="5" style="339" customWidth="1"/>
    <col min="14087" max="14087" width="13.42578125" style="339" customWidth="1"/>
    <col min="14088" max="14088" width="12.85546875" style="339" customWidth="1"/>
    <col min="14089" max="14089" width="15" style="339" customWidth="1"/>
    <col min="14090" max="14090" width="15.85546875" style="339" customWidth="1"/>
    <col min="14091" max="14091" width="15.28515625" style="339" customWidth="1"/>
    <col min="14092" max="14092" width="17" style="339" customWidth="1"/>
    <col min="14093" max="14093" width="9.140625" style="339"/>
    <col min="14094" max="14094" width="13.140625" style="339" bestFit="1" customWidth="1"/>
    <col min="14095" max="14336" width="9.140625" style="339"/>
    <col min="14337" max="14337" width="4.5703125" style="339" customWidth="1"/>
    <col min="14338" max="14338" width="3.42578125" style="339" customWidth="1"/>
    <col min="14339" max="14339" width="2.7109375" style="339" customWidth="1"/>
    <col min="14340" max="14340" width="3.28515625" style="339" customWidth="1"/>
    <col min="14341" max="14341" width="43.7109375" style="339" customWidth="1"/>
    <col min="14342" max="14342" width="5" style="339" customWidth="1"/>
    <col min="14343" max="14343" width="13.42578125" style="339" customWidth="1"/>
    <col min="14344" max="14344" width="12.85546875" style="339" customWidth="1"/>
    <col min="14345" max="14345" width="15" style="339" customWidth="1"/>
    <col min="14346" max="14346" width="15.85546875" style="339" customWidth="1"/>
    <col min="14347" max="14347" width="15.28515625" style="339" customWidth="1"/>
    <col min="14348" max="14348" width="17" style="339" customWidth="1"/>
    <col min="14349" max="14349" width="9.140625" style="339"/>
    <col min="14350" max="14350" width="13.140625" style="339" bestFit="1" customWidth="1"/>
    <col min="14351" max="14592" width="9.140625" style="339"/>
    <col min="14593" max="14593" width="4.5703125" style="339" customWidth="1"/>
    <col min="14594" max="14594" width="3.42578125" style="339" customWidth="1"/>
    <col min="14595" max="14595" width="2.7109375" style="339" customWidth="1"/>
    <col min="14596" max="14596" width="3.28515625" style="339" customWidth="1"/>
    <col min="14597" max="14597" width="43.7109375" style="339" customWidth="1"/>
    <col min="14598" max="14598" width="5" style="339" customWidth="1"/>
    <col min="14599" max="14599" width="13.42578125" style="339" customWidth="1"/>
    <col min="14600" max="14600" width="12.85546875" style="339" customWidth="1"/>
    <col min="14601" max="14601" width="15" style="339" customWidth="1"/>
    <col min="14602" max="14602" width="15.85546875" style="339" customWidth="1"/>
    <col min="14603" max="14603" width="15.28515625" style="339" customWidth="1"/>
    <col min="14604" max="14604" width="17" style="339" customWidth="1"/>
    <col min="14605" max="14605" width="9.140625" style="339"/>
    <col min="14606" max="14606" width="13.140625" style="339" bestFit="1" customWidth="1"/>
    <col min="14607" max="14848" width="9.140625" style="339"/>
    <col min="14849" max="14849" width="4.5703125" style="339" customWidth="1"/>
    <col min="14850" max="14850" width="3.42578125" style="339" customWidth="1"/>
    <col min="14851" max="14851" width="2.7109375" style="339" customWidth="1"/>
    <col min="14852" max="14852" width="3.28515625" style="339" customWidth="1"/>
    <col min="14853" max="14853" width="43.7109375" style="339" customWidth="1"/>
    <col min="14854" max="14854" width="5" style="339" customWidth="1"/>
    <col min="14855" max="14855" width="13.42578125" style="339" customWidth="1"/>
    <col min="14856" max="14856" width="12.85546875" style="339" customWidth="1"/>
    <col min="14857" max="14857" width="15" style="339" customWidth="1"/>
    <col min="14858" max="14858" width="15.85546875" style="339" customWidth="1"/>
    <col min="14859" max="14859" width="15.28515625" style="339" customWidth="1"/>
    <col min="14860" max="14860" width="17" style="339" customWidth="1"/>
    <col min="14861" max="14861" width="9.140625" style="339"/>
    <col min="14862" max="14862" width="13.140625" style="339" bestFit="1" customWidth="1"/>
    <col min="14863" max="15104" width="9.140625" style="339"/>
    <col min="15105" max="15105" width="4.5703125" style="339" customWidth="1"/>
    <col min="15106" max="15106" width="3.42578125" style="339" customWidth="1"/>
    <col min="15107" max="15107" width="2.7109375" style="339" customWidth="1"/>
    <col min="15108" max="15108" width="3.28515625" style="339" customWidth="1"/>
    <col min="15109" max="15109" width="43.7109375" style="339" customWidth="1"/>
    <col min="15110" max="15110" width="5" style="339" customWidth="1"/>
    <col min="15111" max="15111" width="13.42578125" style="339" customWidth="1"/>
    <col min="15112" max="15112" width="12.85546875" style="339" customWidth="1"/>
    <col min="15113" max="15113" width="15" style="339" customWidth="1"/>
    <col min="15114" max="15114" width="15.85546875" style="339" customWidth="1"/>
    <col min="15115" max="15115" width="15.28515625" style="339" customWidth="1"/>
    <col min="15116" max="15116" width="17" style="339" customWidth="1"/>
    <col min="15117" max="15117" width="9.140625" style="339"/>
    <col min="15118" max="15118" width="13.140625" style="339" bestFit="1" customWidth="1"/>
    <col min="15119" max="15360" width="9.140625" style="339"/>
    <col min="15361" max="15361" width="4.5703125" style="339" customWidth="1"/>
    <col min="15362" max="15362" width="3.42578125" style="339" customWidth="1"/>
    <col min="15363" max="15363" width="2.7109375" style="339" customWidth="1"/>
    <col min="15364" max="15364" width="3.28515625" style="339" customWidth="1"/>
    <col min="15365" max="15365" width="43.7109375" style="339" customWidth="1"/>
    <col min="15366" max="15366" width="5" style="339" customWidth="1"/>
    <col min="15367" max="15367" width="13.42578125" style="339" customWidth="1"/>
    <col min="15368" max="15368" width="12.85546875" style="339" customWidth="1"/>
    <col min="15369" max="15369" width="15" style="339" customWidth="1"/>
    <col min="15370" max="15370" width="15.85546875" style="339" customWidth="1"/>
    <col min="15371" max="15371" width="15.28515625" style="339" customWidth="1"/>
    <col min="15372" max="15372" width="17" style="339" customWidth="1"/>
    <col min="15373" max="15373" width="9.140625" style="339"/>
    <col min="15374" max="15374" width="13.140625" style="339" bestFit="1" customWidth="1"/>
    <col min="15375" max="15616" width="9.140625" style="339"/>
    <col min="15617" max="15617" width="4.5703125" style="339" customWidth="1"/>
    <col min="15618" max="15618" width="3.42578125" style="339" customWidth="1"/>
    <col min="15619" max="15619" width="2.7109375" style="339" customWidth="1"/>
    <col min="15620" max="15620" width="3.28515625" style="339" customWidth="1"/>
    <col min="15621" max="15621" width="43.7109375" style="339" customWidth="1"/>
    <col min="15622" max="15622" width="5" style="339" customWidth="1"/>
    <col min="15623" max="15623" width="13.42578125" style="339" customWidth="1"/>
    <col min="15624" max="15624" width="12.85546875" style="339" customWidth="1"/>
    <col min="15625" max="15625" width="15" style="339" customWidth="1"/>
    <col min="15626" max="15626" width="15.85546875" style="339" customWidth="1"/>
    <col min="15627" max="15627" width="15.28515625" style="339" customWidth="1"/>
    <col min="15628" max="15628" width="17" style="339" customWidth="1"/>
    <col min="15629" max="15629" width="9.140625" style="339"/>
    <col min="15630" max="15630" width="13.140625" style="339" bestFit="1" customWidth="1"/>
    <col min="15631" max="15872" width="9.140625" style="339"/>
    <col min="15873" max="15873" width="4.5703125" style="339" customWidth="1"/>
    <col min="15874" max="15874" width="3.42578125" style="339" customWidth="1"/>
    <col min="15875" max="15875" width="2.7109375" style="339" customWidth="1"/>
    <col min="15876" max="15876" width="3.28515625" style="339" customWidth="1"/>
    <col min="15877" max="15877" width="43.7109375" style="339" customWidth="1"/>
    <col min="15878" max="15878" width="5" style="339" customWidth="1"/>
    <col min="15879" max="15879" width="13.42578125" style="339" customWidth="1"/>
    <col min="15880" max="15880" width="12.85546875" style="339" customWidth="1"/>
    <col min="15881" max="15881" width="15" style="339" customWidth="1"/>
    <col min="15882" max="15882" width="15.85546875" style="339" customWidth="1"/>
    <col min="15883" max="15883" width="15.28515625" style="339" customWidth="1"/>
    <col min="15884" max="15884" width="17" style="339" customWidth="1"/>
    <col min="15885" max="15885" width="9.140625" style="339"/>
    <col min="15886" max="15886" width="13.140625" style="339" bestFit="1" customWidth="1"/>
    <col min="15887" max="16128" width="9.140625" style="339"/>
    <col min="16129" max="16129" width="4.5703125" style="339" customWidth="1"/>
    <col min="16130" max="16130" width="3.42578125" style="339" customWidth="1"/>
    <col min="16131" max="16131" width="2.7109375" style="339" customWidth="1"/>
    <col min="16132" max="16132" width="3.28515625" style="339" customWidth="1"/>
    <col min="16133" max="16133" width="43.7109375" style="339" customWidth="1"/>
    <col min="16134" max="16134" width="5" style="339" customWidth="1"/>
    <col min="16135" max="16135" width="13.42578125" style="339" customWidth="1"/>
    <col min="16136" max="16136" width="12.85546875" style="339" customWidth="1"/>
    <col min="16137" max="16137" width="15" style="339" customWidth="1"/>
    <col min="16138" max="16138" width="15.85546875" style="339" customWidth="1"/>
    <col min="16139" max="16139" width="15.28515625" style="339" customWidth="1"/>
    <col min="16140" max="16140" width="17" style="339" customWidth="1"/>
    <col min="16141" max="16141" width="9.140625" style="339"/>
    <col min="16142" max="16142" width="13.140625" style="339" bestFit="1" customWidth="1"/>
    <col min="16143" max="16384" width="9.140625" style="339"/>
  </cols>
  <sheetData>
    <row r="1" spans="1:14" ht="15" customHeight="1">
      <c r="A1" s="633" t="s">
        <v>683</v>
      </c>
      <c r="B1" s="633"/>
      <c r="C1" s="633"/>
      <c r="D1" s="633"/>
      <c r="E1" s="633"/>
      <c r="F1" s="633"/>
      <c r="G1" s="633"/>
      <c r="H1" s="633"/>
      <c r="I1" s="633"/>
    </row>
    <row r="2" spans="1:14" ht="31.5" customHeight="1">
      <c r="A2" s="634" t="s">
        <v>684</v>
      </c>
      <c r="B2" s="634"/>
      <c r="C2" s="634"/>
      <c r="D2" s="634"/>
      <c r="E2" s="634"/>
      <c r="F2" s="634"/>
      <c r="G2" s="634"/>
      <c r="H2" s="634"/>
      <c r="I2" s="634"/>
    </row>
    <row r="3" spans="1:14" ht="3" hidden="1" customHeight="1">
      <c r="A3" s="340" t="s">
        <v>685</v>
      </c>
      <c r="B3" s="341"/>
      <c r="C3" s="342"/>
      <c r="D3" s="342"/>
      <c r="E3" s="343"/>
      <c r="F3" s="343"/>
      <c r="G3" s="340"/>
      <c r="H3" s="344"/>
      <c r="I3" s="344"/>
    </row>
    <row r="4" spans="1:14" ht="11.25" customHeight="1">
      <c r="A4" s="345"/>
      <c r="B4" s="346"/>
      <c r="C4" s="347"/>
      <c r="D4" s="347"/>
      <c r="E4" s="348"/>
      <c r="F4" s="348"/>
      <c r="G4" s="344"/>
      <c r="H4" s="349" t="s">
        <v>176</v>
      </c>
      <c r="I4" s="349"/>
    </row>
    <row r="5" spans="1:14" s="351" customFormat="1" ht="13.5" customHeight="1">
      <c r="A5" s="635" t="s">
        <v>177</v>
      </c>
      <c r="B5" s="636" t="s">
        <v>686</v>
      </c>
      <c r="C5" s="637" t="s">
        <v>179</v>
      </c>
      <c r="D5" s="637" t="s">
        <v>180</v>
      </c>
      <c r="E5" s="638" t="s">
        <v>687</v>
      </c>
      <c r="F5" s="350"/>
      <c r="G5" s="635" t="s">
        <v>688</v>
      </c>
      <c r="H5" s="639" t="s">
        <v>183</v>
      </c>
      <c r="I5" s="639"/>
    </row>
    <row r="6" spans="1:14" s="353" customFormat="1" ht="44.25" customHeight="1">
      <c r="A6" s="635"/>
      <c r="B6" s="636"/>
      <c r="C6" s="637"/>
      <c r="D6" s="637"/>
      <c r="E6" s="638"/>
      <c r="F6" s="350"/>
      <c r="G6" s="635"/>
      <c r="H6" s="352" t="s">
        <v>8</v>
      </c>
      <c r="I6" s="352" t="s">
        <v>9</v>
      </c>
    </row>
    <row r="7" spans="1:14" s="355" customFormat="1" ht="9.75" customHeight="1">
      <c r="A7" s="354">
        <v>1</v>
      </c>
      <c r="B7" s="354">
        <v>2</v>
      </c>
      <c r="C7" s="354">
        <v>3</v>
      </c>
      <c r="D7" s="354">
        <v>4</v>
      </c>
      <c r="E7" s="354">
        <v>5</v>
      </c>
      <c r="F7" s="354"/>
      <c r="G7" s="354">
        <v>6</v>
      </c>
      <c r="H7" s="354">
        <v>7</v>
      </c>
      <c r="I7" s="354">
        <v>8</v>
      </c>
    </row>
    <row r="8" spans="1:14" s="364" customFormat="1" ht="42.75" customHeight="1">
      <c r="A8" s="356">
        <v>2000</v>
      </c>
      <c r="B8" s="357" t="s">
        <v>191</v>
      </c>
      <c r="C8" s="358" t="s">
        <v>14</v>
      </c>
      <c r="D8" s="359" t="s">
        <v>14</v>
      </c>
      <c r="E8" s="360" t="s">
        <v>689</v>
      </c>
      <c r="F8" s="360"/>
      <c r="G8" s="361">
        <f>H8+I8-[1]ekamut!D124</f>
        <v>3777879.4123999998</v>
      </c>
      <c r="H8" s="362">
        <f>H9+H220+H359+H405+H525+H631+H722+H783</f>
        <v>941845.53740000003</v>
      </c>
      <c r="I8" s="362">
        <f>I9+I134+I164+I220+I359+I405+I450+I525+I631+I722+I783</f>
        <v>2989033.875</v>
      </c>
      <c r="J8" s="363"/>
      <c r="K8" s="363"/>
      <c r="N8" s="365"/>
    </row>
    <row r="9" spans="1:14" s="371" customFormat="1" ht="58.5" customHeight="1">
      <c r="A9" s="366">
        <v>2100</v>
      </c>
      <c r="B9" s="367" t="s">
        <v>193</v>
      </c>
      <c r="C9" s="368">
        <v>0</v>
      </c>
      <c r="D9" s="368">
        <v>0</v>
      </c>
      <c r="E9" s="369" t="s">
        <v>690</v>
      </c>
      <c r="F9" s="369"/>
      <c r="G9" s="361">
        <f>H9+I9</f>
        <v>502037.26699999999</v>
      </c>
      <c r="H9" s="361">
        <f>H11+H51+H63+H84+H90+H96+H118+H124</f>
        <v>309587.26699999999</v>
      </c>
      <c r="I9" s="370">
        <f>I11+I51+I63+I84+I90+I96+I118+I124</f>
        <v>192450</v>
      </c>
      <c r="K9" s="372"/>
      <c r="L9" s="372"/>
    </row>
    <row r="10" spans="1:14" ht="13.5" customHeight="1">
      <c r="A10" s="373"/>
      <c r="B10" s="367"/>
      <c r="C10" s="368"/>
      <c r="D10" s="368"/>
      <c r="E10" s="374" t="s">
        <v>7</v>
      </c>
      <c r="F10" s="374"/>
      <c r="G10" s="375"/>
      <c r="H10" s="375"/>
      <c r="I10" s="375"/>
    </row>
    <row r="11" spans="1:14" s="380" customFormat="1" ht="39.75" customHeight="1">
      <c r="A11" s="373">
        <v>2110</v>
      </c>
      <c r="B11" s="367" t="s">
        <v>193</v>
      </c>
      <c r="C11" s="368">
        <v>1</v>
      </c>
      <c r="D11" s="368">
        <v>0</v>
      </c>
      <c r="E11" s="376" t="s">
        <v>196</v>
      </c>
      <c r="F11" s="376"/>
      <c r="G11" s="377">
        <f>H11+I11</f>
        <v>228484.5</v>
      </c>
      <c r="H11" s="378">
        <f>H13</f>
        <v>215084.5</v>
      </c>
      <c r="I11" s="378">
        <f>I13</f>
        <v>13400</v>
      </c>
      <c r="J11" s="379"/>
      <c r="K11" s="379"/>
    </row>
    <row r="12" spans="1:14" s="380" customFormat="1" ht="12.75" customHeight="1">
      <c r="A12" s="373"/>
      <c r="B12" s="367"/>
      <c r="C12" s="368"/>
      <c r="D12" s="368"/>
      <c r="E12" s="374" t="s">
        <v>197</v>
      </c>
      <c r="F12" s="374"/>
      <c r="G12" s="377"/>
      <c r="H12" s="377"/>
      <c r="I12" s="378"/>
    </row>
    <row r="13" spans="1:14" ht="12.75" customHeight="1">
      <c r="A13" s="373">
        <v>2111</v>
      </c>
      <c r="B13" s="381" t="s">
        <v>193</v>
      </c>
      <c r="C13" s="382">
        <v>1</v>
      </c>
      <c r="D13" s="382">
        <v>1</v>
      </c>
      <c r="E13" s="374" t="s">
        <v>198</v>
      </c>
      <c r="F13" s="374"/>
      <c r="G13" s="375">
        <f>H13+I13</f>
        <v>228484.5</v>
      </c>
      <c r="H13" s="383">
        <f>SUM(H15:H38)</f>
        <v>215084.5</v>
      </c>
      <c r="I13" s="383">
        <f>SUM(I15:I61)</f>
        <v>13400</v>
      </c>
    </row>
    <row r="14" spans="1:14" ht="26.25" customHeight="1">
      <c r="A14" s="373"/>
      <c r="B14" s="381"/>
      <c r="C14" s="382"/>
      <c r="D14" s="382"/>
      <c r="E14" s="374" t="s">
        <v>691</v>
      </c>
      <c r="F14" s="374"/>
      <c r="G14" s="375"/>
      <c r="H14" s="375"/>
      <c r="I14" s="375"/>
    </row>
    <row r="15" spans="1:14" ht="14.25" customHeight="1">
      <c r="A15" s="373"/>
      <c r="B15" s="381"/>
      <c r="C15" s="382"/>
      <c r="D15" s="382"/>
      <c r="E15" s="384" t="s">
        <v>692</v>
      </c>
      <c r="F15" s="384" t="s">
        <v>402</v>
      </c>
      <c r="G15" s="383">
        <f>H15+I15</f>
        <v>159553.60000000001</v>
      </c>
      <c r="H15" s="383">
        <f>[1]aparat!F34</f>
        <v>159553.60000000001</v>
      </c>
      <c r="I15" s="375"/>
    </row>
    <row r="16" spans="1:14" ht="23.25" customHeight="1">
      <c r="A16" s="373"/>
      <c r="B16" s="381"/>
      <c r="C16" s="382"/>
      <c r="D16" s="382"/>
      <c r="E16" s="384" t="s">
        <v>693</v>
      </c>
      <c r="F16" s="384" t="s">
        <v>404</v>
      </c>
      <c r="G16" s="383">
        <f>H16+I16</f>
        <v>16000</v>
      </c>
      <c r="H16" s="383">
        <f>[1]aparat!F35</f>
        <v>16000</v>
      </c>
      <c r="I16" s="375"/>
    </row>
    <row r="17" spans="1:9" ht="13.5" customHeight="1">
      <c r="A17" s="373"/>
      <c r="B17" s="381"/>
      <c r="C17" s="382"/>
      <c r="D17" s="382"/>
      <c r="E17" s="384" t="s">
        <v>694</v>
      </c>
      <c r="F17" s="384" t="s">
        <v>418</v>
      </c>
      <c r="G17" s="383">
        <f t="shared" ref="G17:G60" si="0">H17+I17</f>
        <v>6860</v>
      </c>
      <c r="H17" s="383">
        <f>[1]aparat!F44</f>
        <v>6860</v>
      </c>
      <c r="I17" s="375"/>
    </row>
    <row r="18" spans="1:9" ht="13.5" customHeight="1">
      <c r="A18" s="373"/>
      <c r="B18" s="381"/>
      <c r="C18" s="382"/>
      <c r="D18" s="382"/>
      <c r="E18" s="374" t="s">
        <v>419</v>
      </c>
      <c r="F18" s="374">
        <v>4213</v>
      </c>
      <c r="G18" s="383">
        <f t="shared" si="0"/>
        <v>607.29999999999995</v>
      </c>
      <c r="H18" s="383">
        <f>[1]aparat!F45</f>
        <v>607.29999999999995</v>
      </c>
      <c r="I18" s="375"/>
    </row>
    <row r="19" spans="1:9" ht="13.5" customHeight="1">
      <c r="A19" s="373"/>
      <c r="B19" s="381"/>
      <c r="C19" s="382"/>
      <c r="D19" s="382"/>
      <c r="E19" s="374" t="s">
        <v>421</v>
      </c>
      <c r="F19" s="374">
        <v>4214</v>
      </c>
      <c r="G19" s="383">
        <f t="shared" si="0"/>
        <v>1323.6</v>
      </c>
      <c r="H19" s="383">
        <f>[1]aparat!F46</f>
        <v>1323.6</v>
      </c>
      <c r="I19" s="375"/>
    </row>
    <row r="20" spans="1:9" ht="13.5" customHeight="1">
      <c r="A20" s="373"/>
      <c r="B20" s="381"/>
      <c r="C20" s="382"/>
      <c r="D20" s="382"/>
      <c r="E20" s="384" t="s">
        <v>695</v>
      </c>
      <c r="F20" s="384" t="s">
        <v>424</v>
      </c>
      <c r="G20" s="383">
        <f t="shared" si="0"/>
        <v>500</v>
      </c>
      <c r="H20" s="383">
        <f>[1]aparat!F47</f>
        <v>500</v>
      </c>
      <c r="I20" s="375"/>
    </row>
    <row r="21" spans="1:9" ht="13.5" customHeight="1">
      <c r="A21" s="373"/>
      <c r="B21" s="381"/>
      <c r="C21" s="382"/>
      <c r="D21" s="382"/>
      <c r="E21" s="384" t="s">
        <v>696</v>
      </c>
      <c r="F21" s="384" t="s">
        <v>426</v>
      </c>
      <c r="G21" s="383">
        <f t="shared" si="0"/>
        <v>0</v>
      </c>
      <c r="H21" s="383">
        <f>[1]aparat!F48</f>
        <v>0</v>
      </c>
      <c r="I21" s="375"/>
    </row>
    <row r="22" spans="1:9" ht="13.5" customHeight="1">
      <c r="A22" s="373"/>
      <c r="B22" s="381"/>
      <c r="C22" s="382"/>
      <c r="D22" s="382"/>
      <c r="E22" s="374" t="s">
        <v>430</v>
      </c>
      <c r="F22" s="374">
        <v>4221</v>
      </c>
      <c r="G22" s="383">
        <f t="shared" si="0"/>
        <v>1500</v>
      </c>
      <c r="H22" s="383">
        <f>[1]aparat!F51</f>
        <v>1500</v>
      </c>
      <c r="I22" s="375"/>
    </row>
    <row r="23" spans="1:9" ht="13.5" customHeight="1">
      <c r="A23" s="373"/>
      <c r="B23" s="381"/>
      <c r="C23" s="382"/>
      <c r="D23" s="382"/>
      <c r="E23" s="374" t="s">
        <v>431</v>
      </c>
      <c r="F23" s="374">
        <v>4222</v>
      </c>
      <c r="G23" s="383">
        <f t="shared" si="0"/>
        <v>3000</v>
      </c>
      <c r="H23" s="383">
        <f>[1]aparat!F52</f>
        <v>3000</v>
      </c>
      <c r="I23" s="375"/>
    </row>
    <row r="24" spans="1:9" ht="13.5" customHeight="1">
      <c r="A24" s="373"/>
      <c r="B24" s="381"/>
      <c r="C24" s="382"/>
      <c r="D24" s="382"/>
      <c r="E24" s="374" t="s">
        <v>697</v>
      </c>
      <c r="F24" s="374">
        <v>4229</v>
      </c>
      <c r="G24" s="383">
        <f t="shared" si="0"/>
        <v>0</v>
      </c>
      <c r="H24" s="383">
        <f>[1]aparat!F53</f>
        <v>0</v>
      </c>
      <c r="I24" s="375"/>
    </row>
    <row r="25" spans="1:9" ht="13.5" customHeight="1">
      <c r="A25" s="373"/>
      <c r="B25" s="381"/>
      <c r="C25" s="382"/>
      <c r="D25" s="382"/>
      <c r="E25" s="374" t="s">
        <v>438</v>
      </c>
      <c r="F25" s="374">
        <v>4232</v>
      </c>
      <c r="G25" s="383">
        <f t="shared" si="0"/>
        <v>3786</v>
      </c>
      <c r="H25" s="383">
        <f>[1]aparat!F56</f>
        <v>3786</v>
      </c>
      <c r="I25" s="375"/>
    </row>
    <row r="26" spans="1:9" ht="27" customHeight="1">
      <c r="A26" s="373"/>
      <c r="B26" s="381"/>
      <c r="C26" s="382"/>
      <c r="D26" s="382"/>
      <c r="E26" s="374" t="s">
        <v>440</v>
      </c>
      <c r="F26" s="374">
        <v>4233</v>
      </c>
      <c r="G26" s="383">
        <f t="shared" si="0"/>
        <v>2300</v>
      </c>
      <c r="H26" s="383">
        <f>[1]aparat!F57</f>
        <v>2300</v>
      </c>
      <c r="I26" s="375"/>
    </row>
    <row r="27" spans="1:9" ht="13.5" customHeight="1">
      <c r="A27" s="373"/>
      <c r="B27" s="381"/>
      <c r="C27" s="382"/>
      <c r="D27" s="382"/>
      <c r="E27" s="374" t="s">
        <v>442</v>
      </c>
      <c r="F27" s="374">
        <v>4234</v>
      </c>
      <c r="G27" s="383">
        <f t="shared" si="0"/>
        <v>700</v>
      </c>
      <c r="H27" s="383">
        <f>[1]aparat!F58</f>
        <v>700</v>
      </c>
      <c r="I27" s="375"/>
    </row>
    <row r="28" spans="1:9" ht="13.5" customHeight="1">
      <c r="A28" s="373"/>
      <c r="B28" s="381"/>
      <c r="C28" s="382"/>
      <c r="D28" s="382"/>
      <c r="E28" s="374" t="s">
        <v>698</v>
      </c>
      <c r="F28" s="374">
        <v>4235</v>
      </c>
      <c r="G28" s="383">
        <f t="shared" si="0"/>
        <v>4000</v>
      </c>
      <c r="H28" s="383">
        <f>[1]aparat!F59</f>
        <v>4000</v>
      </c>
      <c r="I28" s="375"/>
    </row>
    <row r="29" spans="1:9" ht="13.5" customHeight="1">
      <c r="A29" s="373"/>
      <c r="B29" s="381"/>
      <c r="C29" s="382"/>
      <c r="D29" s="382"/>
      <c r="E29" s="374" t="s">
        <v>447</v>
      </c>
      <c r="F29" s="374">
        <v>4237</v>
      </c>
      <c r="G29" s="383">
        <f t="shared" si="0"/>
        <v>5000</v>
      </c>
      <c r="H29" s="383">
        <f>[1]aparat!F61</f>
        <v>5000</v>
      </c>
      <c r="I29" s="375"/>
    </row>
    <row r="30" spans="1:9" ht="13.5" customHeight="1">
      <c r="A30" s="373"/>
      <c r="B30" s="381"/>
      <c r="C30" s="382"/>
      <c r="D30" s="382"/>
      <c r="E30" s="374" t="s">
        <v>699</v>
      </c>
      <c r="F30" s="374">
        <v>4239</v>
      </c>
      <c r="G30" s="383">
        <f t="shared" si="0"/>
        <v>100</v>
      </c>
      <c r="H30" s="383">
        <f>[1]aparat!F62</f>
        <v>100</v>
      </c>
      <c r="I30" s="375"/>
    </row>
    <row r="31" spans="1:9" ht="13.5" customHeight="1">
      <c r="A31" s="373"/>
      <c r="B31" s="381"/>
      <c r="C31" s="382"/>
      <c r="D31" s="382"/>
      <c r="E31" s="374" t="s">
        <v>452</v>
      </c>
      <c r="F31" s="374">
        <v>4241</v>
      </c>
      <c r="G31" s="383">
        <f t="shared" si="0"/>
        <v>1900</v>
      </c>
      <c r="H31" s="383">
        <f>[1]aparat!F64</f>
        <v>1900</v>
      </c>
      <c r="I31" s="375"/>
    </row>
    <row r="32" spans="1:9" ht="13.5" customHeight="1">
      <c r="A32" s="373"/>
      <c r="B32" s="381"/>
      <c r="C32" s="382"/>
      <c r="D32" s="382"/>
      <c r="E32" s="374" t="s">
        <v>700</v>
      </c>
      <c r="F32" s="374"/>
      <c r="G32" s="383">
        <f>H32+I32</f>
        <v>0</v>
      </c>
      <c r="H32" s="383">
        <f>[1]aparat!F66</f>
        <v>0</v>
      </c>
      <c r="I32" s="375"/>
    </row>
    <row r="33" spans="1:9" ht="24.75" customHeight="1">
      <c r="A33" s="373"/>
      <c r="B33" s="381"/>
      <c r="C33" s="382"/>
      <c r="D33" s="382"/>
      <c r="E33" s="374" t="s">
        <v>701</v>
      </c>
      <c r="F33" s="374">
        <v>4252</v>
      </c>
      <c r="G33" s="383">
        <f t="shared" si="0"/>
        <v>1200</v>
      </c>
      <c r="H33" s="383">
        <f>[1]aparat!F67</f>
        <v>1200</v>
      </c>
      <c r="I33" s="375"/>
    </row>
    <row r="34" spans="1:9" ht="12.75" customHeight="1">
      <c r="A34" s="373"/>
      <c r="B34" s="381"/>
      <c r="C34" s="382"/>
      <c r="D34" s="382"/>
      <c r="E34" s="384" t="s">
        <v>702</v>
      </c>
      <c r="F34" s="384" t="s">
        <v>461</v>
      </c>
      <c r="G34" s="383">
        <f t="shared" si="0"/>
        <v>1350</v>
      </c>
      <c r="H34" s="383">
        <f>[1]aparat!F69</f>
        <v>1350</v>
      </c>
      <c r="I34" s="375"/>
    </row>
    <row r="35" spans="1:9" ht="12.75" customHeight="1">
      <c r="A35" s="373"/>
      <c r="B35" s="381"/>
      <c r="C35" s="382"/>
      <c r="D35" s="382"/>
      <c r="E35" s="384" t="s">
        <v>466</v>
      </c>
      <c r="F35" s="384" t="s">
        <v>467</v>
      </c>
      <c r="G35" s="383">
        <f t="shared" si="0"/>
        <v>3114</v>
      </c>
      <c r="H35" s="383">
        <f>[1]aparat!F71</f>
        <v>3114</v>
      </c>
      <c r="I35" s="375"/>
    </row>
    <row r="36" spans="1:9" ht="13.5" customHeight="1">
      <c r="A36" s="373"/>
      <c r="B36" s="381"/>
      <c r="C36" s="382"/>
      <c r="D36" s="382"/>
      <c r="E36" s="384" t="s">
        <v>472</v>
      </c>
      <c r="F36" s="384" t="s">
        <v>473</v>
      </c>
      <c r="G36" s="383">
        <f t="shared" si="0"/>
        <v>990</v>
      </c>
      <c r="H36" s="383">
        <f>[1]aparat!F74</f>
        <v>990</v>
      </c>
      <c r="I36" s="375"/>
    </row>
    <row r="37" spans="1:9" ht="12" customHeight="1">
      <c r="A37" s="373"/>
      <c r="B37" s="381"/>
      <c r="C37" s="382"/>
      <c r="D37" s="382"/>
      <c r="E37" s="384" t="s">
        <v>474</v>
      </c>
      <c r="F37" s="384" t="s">
        <v>475</v>
      </c>
      <c r="G37" s="383">
        <f t="shared" si="0"/>
        <v>1200</v>
      </c>
      <c r="H37" s="383">
        <f>[1]aparat!F75</f>
        <v>1200</v>
      </c>
      <c r="I37" s="375"/>
    </row>
    <row r="38" spans="1:9" ht="11.25" customHeight="1">
      <c r="A38" s="373"/>
      <c r="B38" s="381"/>
      <c r="C38" s="382"/>
      <c r="D38" s="382"/>
      <c r="E38" s="384" t="s">
        <v>703</v>
      </c>
      <c r="F38" s="384" t="s">
        <v>567</v>
      </c>
      <c r="G38" s="383">
        <f t="shared" si="0"/>
        <v>100</v>
      </c>
      <c r="H38" s="383">
        <f>[1]aparat!F136</f>
        <v>100</v>
      </c>
      <c r="I38" s="375"/>
    </row>
    <row r="39" spans="1:9" ht="11.25" customHeight="1">
      <c r="A39" s="373"/>
      <c r="B39" s="381"/>
      <c r="C39" s="382"/>
      <c r="D39" s="382"/>
      <c r="E39" s="385" t="s">
        <v>704</v>
      </c>
      <c r="F39" s="384" t="s">
        <v>599</v>
      </c>
      <c r="G39" s="383">
        <f>H39+I39</f>
        <v>0</v>
      </c>
      <c r="H39" s="383"/>
      <c r="I39" s="375">
        <f>[1]aparat!F154</f>
        <v>0</v>
      </c>
    </row>
    <row r="40" spans="1:9" ht="14.25" customHeight="1">
      <c r="A40" s="373"/>
      <c r="B40" s="381"/>
      <c r="C40" s="382"/>
      <c r="D40" s="382"/>
      <c r="E40" s="384" t="s">
        <v>705</v>
      </c>
      <c r="F40" s="384" t="s">
        <v>601</v>
      </c>
      <c r="G40" s="375">
        <f>H40+I40</f>
        <v>3000</v>
      </c>
      <c r="H40" s="375"/>
      <c r="I40" s="375">
        <f>[1]aparat!F155</f>
        <v>3000</v>
      </c>
    </row>
    <row r="41" spans="1:9" ht="14.25" customHeight="1">
      <c r="A41" s="373"/>
      <c r="B41" s="381"/>
      <c r="C41" s="382"/>
      <c r="D41" s="382"/>
      <c r="E41" s="384" t="s">
        <v>706</v>
      </c>
      <c r="F41" s="384" t="s">
        <v>603</v>
      </c>
      <c r="G41" s="375">
        <f>H41+I41</f>
        <v>0</v>
      </c>
      <c r="H41" s="375"/>
      <c r="I41" s="375">
        <f>[1]aparat!F156</f>
        <v>0</v>
      </c>
    </row>
    <row r="42" spans="1:9" ht="14.25" customHeight="1">
      <c r="A42" s="373"/>
      <c r="B42" s="381"/>
      <c r="C42" s="382"/>
      <c r="D42" s="382"/>
      <c r="E42" s="384" t="s">
        <v>707</v>
      </c>
      <c r="F42" s="384" t="s">
        <v>596</v>
      </c>
      <c r="G42" s="375">
        <f>H42+I42</f>
        <v>10000</v>
      </c>
      <c r="H42" s="375"/>
      <c r="I42" s="375">
        <f>[1]aparat!F153</f>
        <v>10000</v>
      </c>
    </row>
    <row r="43" spans="1:9" ht="11.25" hidden="1" customHeight="1">
      <c r="A43" s="373">
        <v>2112</v>
      </c>
      <c r="B43" s="381" t="s">
        <v>193</v>
      </c>
      <c r="C43" s="382">
        <v>1</v>
      </c>
      <c r="D43" s="382">
        <v>2</v>
      </c>
      <c r="E43" s="374" t="s">
        <v>199</v>
      </c>
      <c r="F43" s="374"/>
      <c r="G43" s="375">
        <f t="shared" si="0"/>
        <v>0</v>
      </c>
      <c r="H43" s="375"/>
      <c r="I43" s="375"/>
    </row>
    <row r="44" spans="1:9" ht="11.25" hidden="1" customHeight="1">
      <c r="A44" s="373"/>
      <c r="B44" s="381"/>
      <c r="C44" s="382"/>
      <c r="D44" s="382"/>
      <c r="E44" s="374" t="s">
        <v>691</v>
      </c>
      <c r="F44" s="374"/>
      <c r="G44" s="375">
        <f t="shared" si="0"/>
        <v>0</v>
      </c>
      <c r="H44" s="375"/>
      <c r="I44" s="375"/>
    </row>
    <row r="45" spans="1:9" ht="11.25" hidden="1" customHeight="1">
      <c r="A45" s="373"/>
      <c r="B45" s="381"/>
      <c r="C45" s="382"/>
      <c r="D45" s="382"/>
      <c r="E45" s="374" t="s">
        <v>708</v>
      </c>
      <c r="F45" s="374"/>
      <c r="G45" s="375">
        <f t="shared" si="0"/>
        <v>0</v>
      </c>
      <c r="H45" s="375"/>
      <c r="I45" s="375"/>
    </row>
    <row r="46" spans="1:9" ht="11.25" hidden="1" customHeight="1">
      <c r="A46" s="373"/>
      <c r="B46" s="381"/>
      <c r="C46" s="382"/>
      <c r="D46" s="382"/>
      <c r="E46" s="374" t="s">
        <v>708</v>
      </c>
      <c r="F46" s="374"/>
      <c r="G46" s="375">
        <f t="shared" si="0"/>
        <v>0</v>
      </c>
      <c r="H46" s="375"/>
      <c r="I46" s="375"/>
    </row>
    <row r="47" spans="1:9" ht="11.25" hidden="1" customHeight="1">
      <c r="A47" s="373">
        <v>2113</v>
      </c>
      <c r="B47" s="381" t="s">
        <v>193</v>
      </c>
      <c r="C47" s="382">
        <v>1</v>
      </c>
      <c r="D47" s="382">
        <v>3</v>
      </c>
      <c r="E47" s="374" t="s">
        <v>200</v>
      </c>
      <c r="F47" s="374"/>
      <c r="G47" s="375">
        <f t="shared" si="0"/>
        <v>0</v>
      </c>
      <c r="H47" s="375"/>
      <c r="I47" s="375"/>
    </row>
    <row r="48" spans="1:9" ht="11.25" hidden="1" customHeight="1">
      <c r="A48" s="373"/>
      <c r="B48" s="381"/>
      <c r="C48" s="382"/>
      <c r="D48" s="382"/>
      <c r="E48" s="374" t="s">
        <v>691</v>
      </c>
      <c r="F48" s="374"/>
      <c r="G48" s="375">
        <f t="shared" si="0"/>
        <v>0</v>
      </c>
      <c r="H48" s="375"/>
      <c r="I48" s="375"/>
    </row>
    <row r="49" spans="1:9" ht="11.25" hidden="1" customHeight="1">
      <c r="A49" s="373"/>
      <c r="B49" s="381"/>
      <c r="C49" s="382"/>
      <c r="D49" s="382"/>
      <c r="E49" s="374" t="s">
        <v>708</v>
      </c>
      <c r="F49" s="374"/>
      <c r="G49" s="375">
        <f t="shared" si="0"/>
        <v>0</v>
      </c>
      <c r="H49" s="375"/>
      <c r="I49" s="375"/>
    </row>
    <row r="50" spans="1:9" ht="11.25" hidden="1" customHeight="1">
      <c r="A50" s="373"/>
      <c r="B50" s="381"/>
      <c r="C50" s="382"/>
      <c r="D50" s="382"/>
      <c r="E50" s="374" t="s">
        <v>708</v>
      </c>
      <c r="F50" s="374"/>
      <c r="G50" s="375">
        <f t="shared" si="0"/>
        <v>0</v>
      </c>
      <c r="H50" s="375"/>
      <c r="I50" s="375"/>
    </row>
    <row r="51" spans="1:9" ht="11.25" hidden="1" customHeight="1">
      <c r="A51" s="373">
        <v>2120</v>
      </c>
      <c r="B51" s="367" t="s">
        <v>193</v>
      </c>
      <c r="C51" s="368">
        <v>2</v>
      </c>
      <c r="D51" s="368">
        <v>0</v>
      </c>
      <c r="E51" s="376" t="s">
        <v>201</v>
      </c>
      <c r="F51" s="376"/>
      <c r="G51" s="375">
        <f t="shared" si="0"/>
        <v>0</v>
      </c>
      <c r="H51" s="375"/>
      <c r="I51" s="375"/>
    </row>
    <row r="52" spans="1:9" s="380" customFormat="1" ht="11.25" hidden="1" customHeight="1">
      <c r="A52" s="373"/>
      <c r="B52" s="367"/>
      <c r="C52" s="368"/>
      <c r="D52" s="368"/>
      <c r="E52" s="374" t="s">
        <v>197</v>
      </c>
      <c r="F52" s="374"/>
      <c r="G52" s="375">
        <f t="shared" si="0"/>
        <v>0</v>
      </c>
      <c r="H52" s="377"/>
      <c r="I52" s="377"/>
    </row>
    <row r="53" spans="1:9" ht="11.25" hidden="1" customHeight="1">
      <c r="A53" s="373">
        <v>2121</v>
      </c>
      <c r="B53" s="381" t="s">
        <v>193</v>
      </c>
      <c r="C53" s="382">
        <v>2</v>
      </c>
      <c r="D53" s="382">
        <v>1</v>
      </c>
      <c r="E53" s="386" t="s">
        <v>202</v>
      </c>
      <c r="F53" s="386"/>
      <c r="G53" s="375">
        <f t="shared" si="0"/>
        <v>0</v>
      </c>
      <c r="H53" s="375"/>
      <c r="I53" s="375"/>
    </row>
    <row r="54" spans="1:9" ht="11.25" hidden="1" customHeight="1">
      <c r="A54" s="373"/>
      <c r="B54" s="381"/>
      <c r="C54" s="382"/>
      <c r="D54" s="382"/>
      <c r="E54" s="374" t="s">
        <v>691</v>
      </c>
      <c r="F54" s="374"/>
      <c r="G54" s="375">
        <f t="shared" si="0"/>
        <v>0</v>
      </c>
      <c r="H54" s="375"/>
      <c r="I54" s="375"/>
    </row>
    <row r="55" spans="1:9" ht="11.25" hidden="1" customHeight="1">
      <c r="A55" s="373"/>
      <c r="B55" s="381"/>
      <c r="C55" s="382"/>
      <c r="D55" s="382"/>
      <c r="E55" s="374" t="s">
        <v>708</v>
      </c>
      <c r="F55" s="374"/>
      <c r="G55" s="375">
        <f t="shared" si="0"/>
        <v>0</v>
      </c>
      <c r="H55" s="375"/>
      <c r="I55" s="375"/>
    </row>
    <row r="56" spans="1:9" ht="11.25" hidden="1" customHeight="1">
      <c r="A56" s="373"/>
      <c r="B56" s="381"/>
      <c r="C56" s="382"/>
      <c r="D56" s="382"/>
      <c r="E56" s="374" t="s">
        <v>708</v>
      </c>
      <c r="F56" s="374"/>
      <c r="G56" s="375">
        <f t="shared" si="0"/>
        <v>0</v>
      </c>
      <c r="H56" s="375"/>
      <c r="I56" s="375"/>
    </row>
    <row r="57" spans="1:9" ht="11.25" hidden="1" customHeight="1">
      <c r="A57" s="373">
        <v>2122</v>
      </c>
      <c r="B57" s="381" t="s">
        <v>193</v>
      </c>
      <c r="C57" s="382">
        <v>2</v>
      </c>
      <c r="D57" s="382">
        <v>2</v>
      </c>
      <c r="E57" s="374" t="s">
        <v>203</v>
      </c>
      <c r="F57" s="374"/>
      <c r="G57" s="375">
        <f t="shared" si="0"/>
        <v>0</v>
      </c>
      <c r="H57" s="375"/>
      <c r="I57" s="375"/>
    </row>
    <row r="58" spans="1:9" ht="11.25" hidden="1" customHeight="1">
      <c r="A58" s="373"/>
      <c r="B58" s="381"/>
      <c r="C58" s="382"/>
      <c r="D58" s="382"/>
      <c r="E58" s="374" t="s">
        <v>691</v>
      </c>
      <c r="F58" s="374"/>
      <c r="G58" s="375">
        <f t="shared" si="0"/>
        <v>0</v>
      </c>
      <c r="H58" s="375"/>
      <c r="I58" s="375"/>
    </row>
    <row r="59" spans="1:9" ht="11.25" hidden="1" customHeight="1">
      <c r="A59" s="373"/>
      <c r="B59" s="381"/>
      <c r="C59" s="382"/>
      <c r="D59" s="382"/>
      <c r="E59" s="374" t="s">
        <v>708</v>
      </c>
      <c r="F59" s="374"/>
      <c r="G59" s="375">
        <f t="shared" si="0"/>
        <v>0</v>
      </c>
      <c r="H59" s="375"/>
      <c r="I59" s="375"/>
    </row>
    <row r="60" spans="1:9" ht="11.25" hidden="1" customHeight="1">
      <c r="A60" s="373"/>
      <c r="B60" s="381"/>
      <c r="C60" s="382"/>
      <c r="D60" s="382"/>
      <c r="E60" s="374" t="s">
        <v>708</v>
      </c>
      <c r="F60" s="374"/>
      <c r="G60" s="375">
        <f t="shared" si="0"/>
        <v>0</v>
      </c>
      <c r="H60" s="375"/>
      <c r="I60" s="375"/>
    </row>
    <row r="61" spans="1:9" ht="11.25" customHeight="1">
      <c r="A61" s="373"/>
      <c r="B61" s="381"/>
      <c r="C61" s="382"/>
      <c r="D61" s="382"/>
      <c r="E61" s="374" t="s">
        <v>709</v>
      </c>
      <c r="F61" s="374">
        <v>5134</v>
      </c>
      <c r="G61" s="375">
        <f>I61+H61</f>
        <v>400</v>
      </c>
      <c r="H61" s="375"/>
      <c r="I61" s="375">
        <f>[1]aparat!F160</f>
        <v>400</v>
      </c>
    </row>
    <row r="62" spans="1:9" ht="11.25" hidden="1" customHeight="1">
      <c r="A62" s="373"/>
      <c r="B62" s="381"/>
      <c r="C62" s="382"/>
      <c r="D62" s="382"/>
      <c r="E62" s="374"/>
      <c r="F62" s="374"/>
      <c r="G62" s="375"/>
      <c r="H62" s="375"/>
      <c r="I62" s="375"/>
    </row>
    <row r="63" spans="1:9" ht="12.75" customHeight="1">
      <c r="A63" s="373">
        <v>2130</v>
      </c>
      <c r="B63" s="367" t="s">
        <v>193</v>
      </c>
      <c r="C63" s="368">
        <v>3</v>
      </c>
      <c r="D63" s="368">
        <v>0</v>
      </c>
      <c r="E63" s="376" t="s">
        <v>204</v>
      </c>
      <c r="F63" s="376"/>
      <c r="G63" s="375">
        <f>H63+I63</f>
        <v>3327</v>
      </c>
      <c r="H63" s="375">
        <f>H65+H69+H73</f>
        <v>3327</v>
      </c>
      <c r="I63" s="375"/>
    </row>
    <row r="64" spans="1:9" s="380" customFormat="1" ht="15.75">
      <c r="A64" s="373"/>
      <c r="B64" s="367"/>
      <c r="C64" s="368"/>
      <c r="D64" s="368"/>
      <c r="E64" s="374" t="s">
        <v>197</v>
      </c>
      <c r="F64" s="374"/>
      <c r="G64" s="377"/>
      <c r="H64" s="377"/>
      <c r="I64" s="377"/>
    </row>
    <row r="65" spans="1:9" ht="27" hidden="1">
      <c r="A65" s="373">
        <v>2131</v>
      </c>
      <c r="B65" s="381" t="s">
        <v>193</v>
      </c>
      <c r="C65" s="382">
        <v>3</v>
      </c>
      <c r="D65" s="382">
        <v>1</v>
      </c>
      <c r="E65" s="374" t="s">
        <v>205</v>
      </c>
      <c r="F65" s="374"/>
      <c r="G65" s="375"/>
      <c r="H65" s="375"/>
      <c r="I65" s="375"/>
    </row>
    <row r="66" spans="1:9" ht="40.5" hidden="1">
      <c r="A66" s="373"/>
      <c r="B66" s="381"/>
      <c r="C66" s="382"/>
      <c r="D66" s="382"/>
      <c r="E66" s="374" t="s">
        <v>691</v>
      </c>
      <c r="F66" s="374"/>
      <c r="G66" s="375"/>
      <c r="H66" s="375"/>
      <c r="I66" s="375"/>
    </row>
    <row r="67" spans="1:9" ht="15.75" hidden="1">
      <c r="A67" s="373"/>
      <c r="B67" s="381"/>
      <c r="C67" s="382"/>
      <c r="D67" s="382"/>
      <c r="E67" s="374" t="s">
        <v>708</v>
      </c>
      <c r="F67" s="374"/>
      <c r="G67" s="375"/>
      <c r="H67" s="375"/>
      <c r="I67" s="375"/>
    </row>
    <row r="68" spans="1:9" ht="15.75" hidden="1">
      <c r="A68" s="373"/>
      <c r="B68" s="381"/>
      <c r="C68" s="382"/>
      <c r="D68" s="382"/>
      <c r="E68" s="374" t="s">
        <v>708</v>
      </c>
      <c r="F68" s="374"/>
      <c r="G68" s="375"/>
      <c r="H68" s="375"/>
      <c r="I68" s="375"/>
    </row>
    <row r="69" spans="1:9" ht="14.25" hidden="1" customHeight="1">
      <c r="A69" s="373">
        <v>2132</v>
      </c>
      <c r="B69" s="381" t="s">
        <v>193</v>
      </c>
      <c r="C69" s="382">
        <v>3</v>
      </c>
      <c r="D69" s="382">
        <v>2</v>
      </c>
      <c r="E69" s="374" t="s">
        <v>206</v>
      </c>
      <c r="F69" s="374"/>
      <c r="G69" s="375"/>
      <c r="H69" s="375"/>
      <c r="I69" s="375"/>
    </row>
    <row r="70" spans="1:9" ht="40.5" hidden="1">
      <c r="A70" s="373"/>
      <c r="B70" s="381"/>
      <c r="C70" s="382"/>
      <c r="D70" s="382"/>
      <c r="E70" s="374" t="s">
        <v>691</v>
      </c>
      <c r="F70" s="374"/>
      <c r="G70" s="375"/>
      <c r="H70" s="375"/>
      <c r="I70" s="375"/>
    </row>
    <row r="71" spans="1:9" ht="15.75" hidden="1">
      <c r="A71" s="373"/>
      <c r="B71" s="381"/>
      <c r="C71" s="382"/>
      <c r="D71" s="382"/>
      <c r="E71" s="374" t="s">
        <v>708</v>
      </c>
      <c r="F71" s="374"/>
      <c r="G71" s="375"/>
      <c r="H71" s="375"/>
      <c r="I71" s="375"/>
    </row>
    <row r="72" spans="1:9" ht="15.75" hidden="1">
      <c r="A72" s="373"/>
      <c r="B72" s="381"/>
      <c r="C72" s="382"/>
      <c r="D72" s="382"/>
      <c r="E72" s="374" t="s">
        <v>708</v>
      </c>
      <c r="F72" s="374"/>
      <c r="G72" s="375"/>
      <c r="H72" s="375"/>
      <c r="I72" s="375"/>
    </row>
    <row r="73" spans="1:9" ht="13.5" customHeight="1">
      <c r="A73" s="373">
        <v>2133</v>
      </c>
      <c r="B73" s="381" t="s">
        <v>193</v>
      </c>
      <c r="C73" s="382">
        <v>3</v>
      </c>
      <c r="D73" s="382">
        <v>3</v>
      </c>
      <c r="E73" s="374" t="s">
        <v>207</v>
      </c>
      <c r="F73" s="374"/>
      <c r="G73" s="375">
        <f>H73+I73</f>
        <v>3327</v>
      </c>
      <c r="H73" s="375">
        <f>H75+H76+H77+H79+H80+H81+H82+H83+H78</f>
        <v>3327</v>
      </c>
      <c r="I73" s="375"/>
    </row>
    <row r="74" spans="1:9" ht="27" customHeight="1">
      <c r="A74" s="373"/>
      <c r="B74" s="381"/>
      <c r="C74" s="382"/>
      <c r="D74" s="382"/>
      <c r="E74" s="374" t="s">
        <v>691</v>
      </c>
      <c r="F74" s="374"/>
      <c r="G74" s="375"/>
      <c r="H74" s="375"/>
      <c r="I74" s="375"/>
    </row>
    <row r="75" spans="1:9" ht="13.5" customHeight="1">
      <c r="A75" s="373"/>
      <c r="B75" s="381"/>
      <c r="C75" s="382"/>
      <c r="D75" s="382"/>
      <c r="E75" s="374" t="s">
        <v>401</v>
      </c>
      <c r="F75" s="374">
        <v>4111</v>
      </c>
      <c r="G75" s="383">
        <f t="shared" ref="G75:G83" si="1">H75+I75</f>
        <v>2300</v>
      </c>
      <c r="H75" s="383">
        <f>'[1]zags '!F34</f>
        <v>2300</v>
      </c>
      <c r="I75" s="375"/>
    </row>
    <row r="76" spans="1:9" ht="13.5" customHeight="1">
      <c r="A76" s="373"/>
      <c r="B76" s="381"/>
      <c r="C76" s="382"/>
      <c r="D76" s="382"/>
      <c r="E76" s="374" t="s">
        <v>710</v>
      </c>
      <c r="F76" s="374">
        <v>4212</v>
      </c>
      <c r="G76" s="383">
        <f t="shared" si="1"/>
        <v>0</v>
      </c>
      <c r="H76" s="383">
        <f>'[1]zags '!F44</f>
        <v>0</v>
      </c>
      <c r="I76" s="375"/>
    </row>
    <row r="77" spans="1:9" ht="15.75" customHeight="1">
      <c r="A77" s="373"/>
      <c r="B77" s="381"/>
      <c r="C77" s="382"/>
      <c r="D77" s="382"/>
      <c r="E77" s="374" t="s">
        <v>421</v>
      </c>
      <c r="F77" s="374">
        <v>4214</v>
      </c>
      <c r="G77" s="375">
        <f t="shared" si="1"/>
        <v>156</v>
      </c>
      <c r="H77" s="375">
        <f>'[1]zags '!F46</f>
        <v>156</v>
      </c>
      <c r="I77" s="375"/>
    </row>
    <row r="78" spans="1:9" ht="15.75" customHeight="1">
      <c r="A78" s="373"/>
      <c r="B78" s="381"/>
      <c r="C78" s="382"/>
      <c r="D78" s="382"/>
      <c r="E78" s="374" t="s">
        <v>699</v>
      </c>
      <c r="F78" s="374">
        <v>4239</v>
      </c>
      <c r="G78" s="383">
        <f t="shared" si="1"/>
        <v>0</v>
      </c>
      <c r="H78" s="383">
        <f>'[1]zags '!F62</f>
        <v>0</v>
      </c>
      <c r="I78" s="383"/>
    </row>
    <row r="79" spans="1:9" ht="18" customHeight="1">
      <c r="A79" s="373"/>
      <c r="B79" s="381"/>
      <c r="C79" s="382"/>
      <c r="D79" s="382"/>
      <c r="E79" s="387" t="s">
        <v>457</v>
      </c>
      <c r="F79" s="388" t="s">
        <v>458</v>
      </c>
      <c r="G79" s="383">
        <f t="shared" si="1"/>
        <v>0</v>
      </c>
      <c r="H79" s="383">
        <f>'[1]zags '!F67</f>
        <v>0</v>
      </c>
      <c r="I79" s="383"/>
    </row>
    <row r="80" spans="1:9" ht="13.5" customHeight="1">
      <c r="A80" s="373"/>
      <c r="B80" s="381"/>
      <c r="C80" s="382"/>
      <c r="D80" s="382"/>
      <c r="E80" s="374" t="s">
        <v>460</v>
      </c>
      <c r="F80" s="374">
        <v>4261</v>
      </c>
      <c r="G80" s="383">
        <f t="shared" si="1"/>
        <v>43</v>
      </c>
      <c r="H80" s="383">
        <f>'[1]zags '!F69</f>
        <v>43</v>
      </c>
      <c r="I80" s="383"/>
    </row>
    <row r="81" spans="1:9" ht="12.75" customHeight="1">
      <c r="A81" s="373"/>
      <c r="B81" s="381"/>
      <c r="C81" s="382"/>
      <c r="D81" s="382"/>
      <c r="E81" s="374" t="s">
        <v>472</v>
      </c>
      <c r="F81" s="374">
        <v>4267</v>
      </c>
      <c r="G81" s="383">
        <f t="shared" si="1"/>
        <v>0</v>
      </c>
      <c r="H81" s="383">
        <f>'[1]zags '!F75</f>
        <v>0</v>
      </c>
      <c r="I81" s="383"/>
    </row>
    <row r="82" spans="1:9" ht="12.75" customHeight="1">
      <c r="A82" s="373"/>
      <c r="B82" s="381"/>
      <c r="C82" s="382"/>
      <c r="D82" s="382"/>
      <c r="E82" s="374" t="s">
        <v>474</v>
      </c>
      <c r="F82" s="374">
        <v>4269</v>
      </c>
      <c r="G82" s="383">
        <f t="shared" si="1"/>
        <v>0</v>
      </c>
      <c r="H82" s="383">
        <f>'[1]zags '!F76</f>
        <v>0</v>
      </c>
      <c r="I82" s="383"/>
    </row>
    <row r="83" spans="1:9" ht="12.75" customHeight="1">
      <c r="A83" s="373"/>
      <c r="B83" s="381"/>
      <c r="C83" s="382"/>
      <c r="D83" s="382"/>
      <c r="E83" s="374" t="s">
        <v>438</v>
      </c>
      <c r="F83" s="374">
        <v>4232</v>
      </c>
      <c r="G83" s="383">
        <f t="shared" si="1"/>
        <v>828</v>
      </c>
      <c r="H83" s="383">
        <f>'[1]վեկտոր պլյուս'!F56</f>
        <v>828</v>
      </c>
      <c r="I83" s="383"/>
    </row>
    <row r="84" spans="1:9" ht="21" hidden="1" customHeight="1">
      <c r="A84" s="373">
        <v>2140</v>
      </c>
      <c r="B84" s="367" t="s">
        <v>193</v>
      </c>
      <c r="C84" s="368">
        <v>4</v>
      </c>
      <c r="D84" s="368">
        <v>0</v>
      </c>
      <c r="E84" s="376" t="s">
        <v>208</v>
      </c>
      <c r="F84" s="376"/>
      <c r="G84" s="383"/>
      <c r="H84" s="383"/>
      <c r="I84" s="383"/>
    </row>
    <row r="85" spans="1:9" s="380" customFormat="1" ht="15.75" hidden="1">
      <c r="A85" s="373"/>
      <c r="B85" s="367"/>
      <c r="C85" s="368"/>
      <c r="D85" s="368"/>
      <c r="E85" s="374" t="s">
        <v>197</v>
      </c>
      <c r="F85" s="374"/>
      <c r="G85" s="378"/>
      <c r="H85" s="378"/>
      <c r="I85" s="378"/>
    </row>
    <row r="86" spans="1:9" ht="15.75" hidden="1">
      <c r="A86" s="373">
        <v>2141</v>
      </c>
      <c r="B86" s="381" t="s">
        <v>193</v>
      </c>
      <c r="C86" s="382">
        <v>4</v>
      </c>
      <c r="D86" s="382">
        <v>1</v>
      </c>
      <c r="E86" s="374" t="s">
        <v>209</v>
      </c>
      <c r="F86" s="374"/>
      <c r="G86" s="383"/>
      <c r="H86" s="383"/>
      <c r="I86" s="383"/>
    </row>
    <row r="87" spans="1:9" ht="40.5" hidden="1">
      <c r="A87" s="373"/>
      <c r="B87" s="381"/>
      <c r="C87" s="382"/>
      <c r="D87" s="382"/>
      <c r="E87" s="374" t="s">
        <v>691</v>
      </c>
      <c r="F87" s="374"/>
      <c r="G87" s="383"/>
      <c r="H87" s="383"/>
      <c r="I87" s="383"/>
    </row>
    <row r="88" spans="1:9" ht="15.75" hidden="1">
      <c r="A88" s="373"/>
      <c r="B88" s="381"/>
      <c r="C88" s="382"/>
      <c r="D88" s="382"/>
      <c r="E88" s="374" t="s">
        <v>708</v>
      </c>
      <c r="F88" s="374"/>
      <c r="G88" s="383"/>
      <c r="H88" s="383"/>
      <c r="I88" s="383"/>
    </row>
    <row r="89" spans="1:9" ht="15.75" hidden="1">
      <c r="A89" s="373"/>
      <c r="B89" s="381"/>
      <c r="C89" s="382"/>
      <c r="D89" s="382"/>
      <c r="E89" s="374" t="s">
        <v>708</v>
      </c>
      <c r="F89" s="374"/>
      <c r="G89" s="383"/>
      <c r="H89" s="383"/>
      <c r="I89" s="383"/>
    </row>
    <row r="90" spans="1:9" ht="31.5" hidden="1" customHeight="1">
      <c r="A90" s="373">
        <v>2150</v>
      </c>
      <c r="B90" s="367" t="s">
        <v>193</v>
      </c>
      <c r="C90" s="368">
        <v>5</v>
      </c>
      <c r="D90" s="368">
        <v>0</v>
      </c>
      <c r="E90" s="376" t="s">
        <v>210</v>
      </c>
      <c r="F90" s="376"/>
      <c r="G90" s="383"/>
      <c r="H90" s="383"/>
      <c r="I90" s="383"/>
    </row>
    <row r="91" spans="1:9" s="380" customFormat="1" ht="10.5" hidden="1" customHeight="1">
      <c r="A91" s="373"/>
      <c r="B91" s="367"/>
      <c r="C91" s="368"/>
      <c r="D91" s="368"/>
      <c r="E91" s="374" t="s">
        <v>197</v>
      </c>
      <c r="F91" s="374"/>
      <c r="G91" s="378"/>
      <c r="H91" s="378"/>
      <c r="I91" s="378"/>
    </row>
    <row r="92" spans="1:9" ht="40.5" hidden="1">
      <c r="A92" s="373">
        <v>2151</v>
      </c>
      <c r="B92" s="381" t="s">
        <v>193</v>
      </c>
      <c r="C92" s="382">
        <v>5</v>
      </c>
      <c r="D92" s="382">
        <v>1</v>
      </c>
      <c r="E92" s="374" t="s">
        <v>211</v>
      </c>
      <c r="F92" s="374"/>
      <c r="G92" s="383"/>
      <c r="H92" s="383"/>
      <c r="I92" s="383"/>
    </row>
    <row r="93" spans="1:9" ht="40.5" hidden="1">
      <c r="A93" s="373"/>
      <c r="B93" s="381"/>
      <c r="C93" s="382"/>
      <c r="D93" s="382"/>
      <c r="E93" s="374" t="s">
        <v>691</v>
      </c>
      <c r="F93" s="374"/>
      <c r="G93" s="383"/>
      <c r="H93" s="383"/>
      <c r="I93" s="383"/>
    </row>
    <row r="94" spans="1:9" ht="15.75" hidden="1">
      <c r="A94" s="373"/>
      <c r="B94" s="381"/>
      <c r="C94" s="382"/>
      <c r="D94" s="382"/>
      <c r="E94" s="374" t="s">
        <v>708</v>
      </c>
      <c r="F94" s="374"/>
      <c r="G94" s="383"/>
      <c r="H94" s="383"/>
      <c r="I94" s="383"/>
    </row>
    <row r="95" spans="1:9" ht="15.75" hidden="1">
      <c r="A95" s="373"/>
      <c r="B95" s="381"/>
      <c r="C95" s="382"/>
      <c r="D95" s="382"/>
      <c r="E95" s="374" t="s">
        <v>708</v>
      </c>
      <c r="F95" s="374"/>
      <c r="G95" s="383"/>
      <c r="H95" s="383"/>
      <c r="I95" s="383"/>
    </row>
    <row r="96" spans="1:9" ht="24.75" customHeight="1">
      <c r="A96" s="373">
        <v>2160</v>
      </c>
      <c r="B96" s="367" t="s">
        <v>193</v>
      </c>
      <c r="C96" s="368">
        <v>6</v>
      </c>
      <c r="D96" s="368">
        <v>0</v>
      </c>
      <c r="E96" s="376" t="s">
        <v>212</v>
      </c>
      <c r="F96" s="376"/>
      <c r="G96" s="383">
        <f>H96+I96</f>
        <v>270225.76699999999</v>
      </c>
      <c r="H96" s="383">
        <f>H98</f>
        <v>91175.767000000007</v>
      </c>
      <c r="I96" s="383">
        <f>I98</f>
        <v>179050</v>
      </c>
    </row>
    <row r="97" spans="1:9" s="380" customFormat="1" ht="13.5" customHeight="1">
      <c r="A97" s="373"/>
      <c r="B97" s="367"/>
      <c r="C97" s="368"/>
      <c r="D97" s="368"/>
      <c r="E97" s="374" t="s">
        <v>197</v>
      </c>
      <c r="F97" s="374"/>
      <c r="G97" s="377"/>
      <c r="H97" s="377"/>
      <c r="I97" s="377"/>
    </row>
    <row r="98" spans="1:9" ht="25.5" customHeight="1">
      <c r="A98" s="373">
        <v>2161</v>
      </c>
      <c r="B98" s="381" t="s">
        <v>193</v>
      </c>
      <c r="C98" s="382">
        <v>6</v>
      </c>
      <c r="D98" s="382">
        <v>1</v>
      </c>
      <c r="E98" s="374" t="s">
        <v>213</v>
      </c>
      <c r="F98" s="374"/>
      <c r="G98" s="383">
        <f>H98+I98</f>
        <v>270225.76699999999</v>
      </c>
      <c r="H98" s="383">
        <f>SUM(H99:H117)</f>
        <v>91175.767000000007</v>
      </c>
      <c r="I98" s="383">
        <f>I113+I112+I117+I114+I115+I116+I111</f>
        <v>179050</v>
      </c>
    </row>
    <row r="99" spans="1:9" ht="24" customHeight="1">
      <c r="A99" s="373"/>
      <c r="B99" s="381"/>
      <c r="C99" s="382"/>
      <c r="D99" s="382"/>
      <c r="E99" s="389" t="s">
        <v>691</v>
      </c>
      <c r="F99" s="374"/>
      <c r="G99" s="383"/>
      <c r="H99" s="383"/>
      <c r="I99" s="383"/>
    </row>
    <row r="100" spans="1:9" ht="12.75" customHeight="1">
      <c r="A100" s="373"/>
      <c r="B100" s="381"/>
      <c r="C100" s="382"/>
      <c r="D100" s="382"/>
      <c r="E100" s="374" t="s">
        <v>710</v>
      </c>
      <c r="F100" s="374">
        <v>4212</v>
      </c>
      <c r="G100" s="383">
        <f t="shared" ref="G100:G117" si="2">H100+I100</f>
        <v>468</v>
      </c>
      <c r="H100" s="383">
        <f>[1]turq!F44</f>
        <v>468</v>
      </c>
      <c r="I100" s="383"/>
    </row>
    <row r="101" spans="1:9" ht="12.75" customHeight="1">
      <c r="A101" s="373"/>
      <c r="B101" s="381"/>
      <c r="C101" s="382"/>
      <c r="D101" s="382"/>
      <c r="E101" s="374" t="s">
        <v>699</v>
      </c>
      <c r="F101" s="374">
        <v>4239</v>
      </c>
      <c r="G101" s="383">
        <f t="shared" si="2"/>
        <v>970</v>
      </c>
      <c r="H101" s="383">
        <f>[1]turq!F62</f>
        <v>970</v>
      </c>
      <c r="I101" s="383"/>
    </row>
    <row r="102" spans="1:9" ht="12.75" customHeight="1">
      <c r="A102" s="373"/>
      <c r="B102" s="381"/>
      <c r="C102" s="382"/>
      <c r="D102" s="382"/>
      <c r="E102" s="374" t="s">
        <v>452</v>
      </c>
      <c r="F102" s="374">
        <v>4241</v>
      </c>
      <c r="G102" s="383">
        <f t="shared" si="2"/>
        <v>6500</v>
      </c>
      <c r="H102" s="383">
        <f>[1]turq!F64</f>
        <v>6500</v>
      </c>
      <c r="I102" s="383"/>
    </row>
    <row r="103" spans="1:9" ht="24.75" customHeight="1">
      <c r="A103" s="373"/>
      <c r="B103" s="381"/>
      <c r="C103" s="382"/>
      <c r="D103" s="382"/>
      <c r="E103" s="374" t="s">
        <v>701</v>
      </c>
      <c r="F103" s="374">
        <v>4252</v>
      </c>
      <c r="G103" s="383">
        <f t="shared" si="2"/>
        <v>650</v>
      </c>
      <c r="H103" s="383">
        <f>[1]turq!F67</f>
        <v>650</v>
      </c>
      <c r="I103" s="383"/>
    </row>
    <row r="104" spans="1:9" ht="24.75" customHeight="1">
      <c r="A104" s="373"/>
      <c r="B104" s="381"/>
      <c r="C104" s="382"/>
      <c r="D104" s="382"/>
      <c r="E104" s="374" t="s">
        <v>472</v>
      </c>
      <c r="F104" s="374">
        <v>4267</v>
      </c>
      <c r="G104" s="383">
        <f>H104</f>
        <v>999.66700000000003</v>
      </c>
      <c r="H104" s="383">
        <f>[1]turq!F75</f>
        <v>999.66700000000003</v>
      </c>
      <c r="I104" s="383"/>
    </row>
    <row r="105" spans="1:9" ht="14.25" customHeight="1">
      <c r="A105" s="373"/>
      <c r="B105" s="381"/>
      <c r="C105" s="382"/>
      <c r="D105" s="382"/>
      <c r="E105" s="374" t="s">
        <v>711</v>
      </c>
      <c r="F105" s="374">
        <v>4269</v>
      </c>
      <c r="G105" s="383">
        <f t="shared" si="2"/>
        <v>513</v>
      </c>
      <c r="H105" s="383">
        <f>[1]turq!F76</f>
        <v>513</v>
      </c>
      <c r="I105" s="383"/>
    </row>
    <row r="106" spans="1:9" ht="25.5" customHeight="1">
      <c r="A106" s="373"/>
      <c r="B106" s="381"/>
      <c r="C106" s="382"/>
      <c r="D106" s="382"/>
      <c r="E106" s="374" t="s">
        <v>712</v>
      </c>
      <c r="F106" s="374">
        <v>4637</v>
      </c>
      <c r="G106" s="383">
        <f t="shared" si="2"/>
        <v>75700.100000000006</v>
      </c>
      <c r="H106" s="383">
        <f>[1]turq!F104</f>
        <v>75700.100000000006</v>
      </c>
      <c r="I106" s="383"/>
    </row>
    <row r="107" spans="1:9" ht="25.5" customHeight="1">
      <c r="A107" s="373"/>
      <c r="B107" s="381"/>
      <c r="C107" s="382"/>
      <c r="D107" s="382"/>
      <c r="E107" s="238" t="s">
        <v>530</v>
      </c>
      <c r="F107" s="374">
        <v>4655</v>
      </c>
      <c r="G107" s="383">
        <f>H107</f>
        <v>2175</v>
      </c>
      <c r="H107" s="383">
        <f>[1]turq!F111+'[1]kentr. grad'!F112</f>
        <v>2175</v>
      </c>
      <c r="I107" s="383"/>
    </row>
    <row r="108" spans="1:9" ht="25.5" customHeight="1">
      <c r="A108" s="373"/>
      <c r="B108" s="381"/>
      <c r="C108" s="382"/>
      <c r="D108" s="382"/>
      <c r="E108" s="374" t="s">
        <v>713</v>
      </c>
      <c r="F108" s="374">
        <v>4657</v>
      </c>
      <c r="G108" s="383">
        <f t="shared" si="2"/>
        <v>0</v>
      </c>
      <c r="H108" s="383">
        <f>+[1]turq!F113</f>
        <v>0</v>
      </c>
      <c r="I108" s="383"/>
    </row>
    <row r="109" spans="1:9" ht="27">
      <c r="A109" s="373"/>
      <c r="B109" s="381"/>
      <c r="C109" s="382"/>
      <c r="D109" s="382"/>
      <c r="E109" s="384" t="s">
        <v>714</v>
      </c>
      <c r="F109" s="384" t="s">
        <v>561</v>
      </c>
      <c r="G109" s="383">
        <f t="shared" si="2"/>
        <v>200</v>
      </c>
      <c r="H109" s="383">
        <f>[1]turq!F133</f>
        <v>200</v>
      </c>
      <c r="I109" s="383"/>
    </row>
    <row r="110" spans="1:9" ht="15" customHeight="1">
      <c r="A110" s="373"/>
      <c r="B110" s="381"/>
      <c r="C110" s="382"/>
      <c r="D110" s="382"/>
      <c r="E110" s="374" t="s">
        <v>566</v>
      </c>
      <c r="F110" s="374">
        <v>4823</v>
      </c>
      <c r="G110" s="383">
        <f t="shared" si="2"/>
        <v>3000</v>
      </c>
      <c r="H110" s="383">
        <f>[1]turq!F137</f>
        <v>3000</v>
      </c>
      <c r="I110" s="383"/>
    </row>
    <row r="111" spans="1:9" ht="12" customHeight="1">
      <c r="A111" s="373"/>
      <c r="B111" s="381"/>
      <c r="C111" s="382"/>
      <c r="D111" s="382"/>
      <c r="E111" s="374" t="s">
        <v>715</v>
      </c>
      <c r="F111" s="374">
        <v>5111</v>
      </c>
      <c r="G111" s="383">
        <f t="shared" si="2"/>
        <v>0</v>
      </c>
      <c r="H111" s="383"/>
      <c r="I111" s="383">
        <f>[1]turq!F152</f>
        <v>0</v>
      </c>
    </row>
    <row r="112" spans="1:9" ht="15" customHeight="1">
      <c r="A112" s="373"/>
      <c r="B112" s="381"/>
      <c r="C112" s="382"/>
      <c r="D112" s="382"/>
      <c r="E112" s="374" t="s">
        <v>716</v>
      </c>
      <c r="F112" s="374">
        <v>5112</v>
      </c>
      <c r="G112" s="383">
        <f t="shared" si="2"/>
        <v>2000</v>
      </c>
      <c r="H112" s="383"/>
      <c r="I112" s="383">
        <f>[1]turq!F153</f>
        <v>2000</v>
      </c>
    </row>
    <row r="113" spans="1:9" ht="15.75" customHeight="1">
      <c r="A113" s="373"/>
      <c r="B113" s="381"/>
      <c r="C113" s="382"/>
      <c r="D113" s="382"/>
      <c r="E113" s="374" t="s">
        <v>707</v>
      </c>
      <c r="F113" s="374">
        <v>5113</v>
      </c>
      <c r="G113" s="383">
        <f t="shared" si="2"/>
        <v>0</v>
      </c>
      <c r="H113" s="383"/>
      <c r="I113" s="383">
        <f>[1]turq!F154</f>
        <v>0</v>
      </c>
    </row>
    <row r="114" spans="1:9" ht="12" customHeight="1">
      <c r="A114" s="373"/>
      <c r="B114" s="381"/>
      <c r="C114" s="382"/>
      <c r="D114" s="382"/>
      <c r="E114" s="374" t="s">
        <v>717</v>
      </c>
      <c r="F114" s="374">
        <v>5121</v>
      </c>
      <c r="G114" s="383">
        <f t="shared" si="2"/>
        <v>171600</v>
      </c>
      <c r="H114" s="383"/>
      <c r="I114" s="383">
        <f>[1]turq!F155</f>
        <v>171600</v>
      </c>
    </row>
    <row r="115" spans="1:9" ht="11.25" customHeight="1">
      <c r="A115" s="373"/>
      <c r="B115" s="381"/>
      <c r="C115" s="382"/>
      <c r="D115" s="382"/>
      <c r="E115" s="374" t="s">
        <v>705</v>
      </c>
      <c r="F115" s="374">
        <v>5122</v>
      </c>
      <c r="G115" s="383">
        <f t="shared" si="2"/>
        <v>0</v>
      </c>
      <c r="H115" s="383"/>
      <c r="I115" s="383">
        <f>[1]turq!F156</f>
        <v>0</v>
      </c>
    </row>
    <row r="116" spans="1:9" ht="12" customHeight="1">
      <c r="A116" s="373"/>
      <c r="B116" s="381"/>
      <c r="C116" s="382"/>
      <c r="D116" s="382"/>
      <c r="E116" s="374" t="s">
        <v>706</v>
      </c>
      <c r="F116" s="374">
        <v>5129</v>
      </c>
      <c r="G116" s="383">
        <f>H116+I116</f>
        <v>450</v>
      </c>
      <c r="H116" s="383"/>
      <c r="I116" s="383">
        <f>[1]turq!F157</f>
        <v>450</v>
      </c>
    </row>
    <row r="117" spans="1:9" ht="15.75" hidden="1" customHeight="1">
      <c r="A117" s="373"/>
      <c r="B117" s="381"/>
      <c r="C117" s="382"/>
      <c r="D117" s="382"/>
      <c r="E117" s="374" t="s">
        <v>709</v>
      </c>
      <c r="F117" s="374">
        <v>5134</v>
      </c>
      <c r="G117" s="383">
        <f t="shared" si="2"/>
        <v>5000</v>
      </c>
      <c r="H117" s="383"/>
      <c r="I117" s="383">
        <f>[1]turq!F161</f>
        <v>5000</v>
      </c>
    </row>
    <row r="118" spans="1:9" ht="11.25" hidden="1" customHeight="1">
      <c r="A118" s="373">
        <v>2170</v>
      </c>
      <c r="B118" s="367" t="s">
        <v>193</v>
      </c>
      <c r="C118" s="368">
        <v>7</v>
      </c>
      <c r="D118" s="368">
        <v>0</v>
      </c>
      <c r="E118" s="376" t="s">
        <v>214</v>
      </c>
      <c r="F118" s="376"/>
      <c r="G118" s="375"/>
      <c r="H118" s="375"/>
      <c r="I118" s="375"/>
    </row>
    <row r="119" spans="1:9" s="380" customFormat="1" ht="11.25" hidden="1" customHeight="1">
      <c r="A119" s="373"/>
      <c r="B119" s="367"/>
      <c r="C119" s="368"/>
      <c r="D119" s="368"/>
      <c r="E119" s="374" t="s">
        <v>197</v>
      </c>
      <c r="F119" s="374"/>
      <c r="G119" s="377"/>
      <c r="H119" s="377"/>
      <c r="I119" s="377"/>
    </row>
    <row r="120" spans="1:9" ht="11.25" hidden="1" customHeight="1">
      <c r="A120" s="373">
        <v>2171</v>
      </c>
      <c r="B120" s="381" t="s">
        <v>193</v>
      </c>
      <c r="C120" s="382">
        <v>7</v>
      </c>
      <c r="D120" s="382">
        <v>1</v>
      </c>
      <c r="E120" s="374" t="s">
        <v>214</v>
      </c>
      <c r="F120" s="374"/>
      <c r="G120" s="375"/>
      <c r="H120" s="375"/>
      <c r="I120" s="375"/>
    </row>
    <row r="121" spans="1:9" ht="11.25" hidden="1" customHeight="1">
      <c r="A121" s="373"/>
      <c r="B121" s="381"/>
      <c r="C121" s="382"/>
      <c r="D121" s="382"/>
      <c r="E121" s="374" t="s">
        <v>691</v>
      </c>
      <c r="F121" s="374"/>
      <c r="G121" s="375"/>
      <c r="H121" s="375"/>
      <c r="I121" s="375"/>
    </row>
    <row r="122" spans="1:9" ht="11.25" hidden="1" customHeight="1">
      <c r="A122" s="373"/>
      <c r="B122" s="381"/>
      <c r="C122" s="382"/>
      <c r="D122" s="382"/>
      <c r="E122" s="374" t="s">
        <v>708</v>
      </c>
      <c r="F122" s="374"/>
      <c r="G122" s="375"/>
      <c r="H122" s="375"/>
      <c r="I122" s="375"/>
    </row>
    <row r="123" spans="1:9" ht="11.25" hidden="1" customHeight="1">
      <c r="A123" s="373"/>
      <c r="B123" s="381"/>
      <c r="C123" s="382"/>
      <c r="D123" s="382"/>
      <c r="E123" s="374" t="s">
        <v>708</v>
      </c>
      <c r="F123" s="374"/>
      <c r="G123" s="375"/>
      <c r="H123" s="375"/>
      <c r="I123" s="375"/>
    </row>
    <row r="124" spans="1:9" ht="11.25" hidden="1" customHeight="1">
      <c r="A124" s="373">
        <v>2180</v>
      </c>
      <c r="B124" s="367" t="s">
        <v>193</v>
      </c>
      <c r="C124" s="368">
        <v>8</v>
      </c>
      <c r="D124" s="368">
        <v>0</v>
      </c>
      <c r="E124" s="376" t="s">
        <v>215</v>
      </c>
      <c r="F124" s="376"/>
      <c r="G124" s="375"/>
      <c r="H124" s="375"/>
      <c r="I124" s="375"/>
    </row>
    <row r="125" spans="1:9" s="380" customFormat="1" ht="11.25" hidden="1" customHeight="1">
      <c r="A125" s="373"/>
      <c r="B125" s="367"/>
      <c r="C125" s="368"/>
      <c r="D125" s="368"/>
      <c r="E125" s="374" t="s">
        <v>197</v>
      </c>
      <c r="F125" s="374"/>
      <c r="G125" s="377"/>
      <c r="H125" s="377"/>
      <c r="I125" s="377"/>
    </row>
    <row r="126" spans="1:9" ht="11.25" hidden="1" customHeight="1">
      <c r="A126" s="373">
        <v>2181</v>
      </c>
      <c r="B126" s="381" t="s">
        <v>193</v>
      </c>
      <c r="C126" s="382">
        <v>8</v>
      </c>
      <c r="D126" s="382">
        <v>1</v>
      </c>
      <c r="E126" s="374" t="s">
        <v>215</v>
      </c>
      <c r="F126" s="374"/>
      <c r="G126" s="375"/>
      <c r="H126" s="375"/>
      <c r="I126" s="375"/>
    </row>
    <row r="127" spans="1:9" ht="11.25" hidden="1" customHeight="1">
      <c r="A127" s="373"/>
      <c r="B127" s="381"/>
      <c r="C127" s="382"/>
      <c r="D127" s="382"/>
      <c r="E127" s="374" t="s">
        <v>197</v>
      </c>
      <c r="F127" s="374"/>
      <c r="G127" s="375"/>
      <c r="H127" s="375"/>
      <c r="I127" s="375"/>
    </row>
    <row r="128" spans="1:9" ht="11.25" hidden="1" customHeight="1">
      <c r="A128" s="373">
        <v>2182</v>
      </c>
      <c r="B128" s="381" t="s">
        <v>193</v>
      </c>
      <c r="C128" s="382">
        <v>8</v>
      </c>
      <c r="D128" s="382">
        <v>1</v>
      </c>
      <c r="E128" s="374" t="s">
        <v>216</v>
      </c>
      <c r="F128" s="374"/>
      <c r="G128" s="375"/>
      <c r="H128" s="375"/>
      <c r="I128" s="375"/>
    </row>
    <row r="129" spans="1:9" ht="11.25" hidden="1" customHeight="1">
      <c r="A129" s="373">
        <v>2183</v>
      </c>
      <c r="B129" s="381" t="s">
        <v>193</v>
      </c>
      <c r="C129" s="382">
        <v>8</v>
      </c>
      <c r="D129" s="382">
        <v>1</v>
      </c>
      <c r="E129" s="374" t="s">
        <v>217</v>
      </c>
      <c r="F129" s="374"/>
      <c r="G129" s="375"/>
      <c r="H129" s="375"/>
      <c r="I129" s="375"/>
    </row>
    <row r="130" spans="1:9" ht="11.25" hidden="1" customHeight="1">
      <c r="A130" s="373">
        <v>2184</v>
      </c>
      <c r="B130" s="381" t="s">
        <v>193</v>
      </c>
      <c r="C130" s="382">
        <v>8</v>
      </c>
      <c r="D130" s="382">
        <v>1</v>
      </c>
      <c r="E130" s="374" t="s">
        <v>218</v>
      </c>
      <c r="F130" s="374"/>
      <c r="G130" s="375"/>
      <c r="H130" s="375"/>
      <c r="I130" s="375"/>
    </row>
    <row r="131" spans="1:9" ht="11.25" hidden="1" customHeight="1">
      <c r="A131" s="373"/>
      <c r="B131" s="381"/>
      <c r="C131" s="382"/>
      <c r="D131" s="382"/>
      <c r="E131" s="374" t="s">
        <v>691</v>
      </c>
      <c r="F131" s="374"/>
      <c r="G131" s="375"/>
      <c r="H131" s="375"/>
      <c r="I131" s="375"/>
    </row>
    <row r="132" spans="1:9" ht="11.25" hidden="1" customHeight="1">
      <c r="A132" s="373"/>
      <c r="B132" s="381"/>
      <c r="C132" s="382"/>
      <c r="D132" s="382"/>
      <c r="E132" s="374" t="s">
        <v>708</v>
      </c>
      <c r="F132" s="374"/>
      <c r="G132" s="375"/>
      <c r="H132" s="375"/>
      <c r="I132" s="375"/>
    </row>
    <row r="133" spans="1:9" ht="11.25" hidden="1" customHeight="1">
      <c r="A133" s="373"/>
      <c r="B133" s="381"/>
      <c r="C133" s="382"/>
      <c r="D133" s="382"/>
      <c r="E133" s="374" t="s">
        <v>708</v>
      </c>
      <c r="F133" s="374"/>
      <c r="G133" s="375"/>
      <c r="H133" s="375"/>
      <c r="I133" s="375"/>
    </row>
    <row r="134" spans="1:9" s="371" customFormat="1" ht="11.25" hidden="1" customHeight="1">
      <c r="A134" s="366">
        <v>2200</v>
      </c>
      <c r="B134" s="367" t="s">
        <v>219</v>
      </c>
      <c r="C134" s="368">
        <v>0</v>
      </c>
      <c r="D134" s="368">
        <v>0</v>
      </c>
      <c r="E134" s="369" t="s">
        <v>718</v>
      </c>
      <c r="F134" s="369"/>
      <c r="G134" s="361"/>
      <c r="H134" s="361"/>
      <c r="I134" s="361"/>
    </row>
    <row r="135" spans="1:9" ht="11.25" hidden="1" customHeight="1">
      <c r="A135" s="373"/>
      <c r="B135" s="367"/>
      <c r="C135" s="368"/>
      <c r="D135" s="368"/>
      <c r="E135" s="374" t="s">
        <v>7</v>
      </c>
      <c r="F135" s="374"/>
      <c r="G135" s="375"/>
      <c r="H135" s="375"/>
      <c r="I135" s="375"/>
    </row>
    <row r="136" spans="1:9" ht="11.25" hidden="1" customHeight="1">
      <c r="A136" s="373">
        <v>2210</v>
      </c>
      <c r="B136" s="367" t="s">
        <v>219</v>
      </c>
      <c r="C136" s="382">
        <v>1</v>
      </c>
      <c r="D136" s="382">
        <v>0</v>
      </c>
      <c r="E136" s="376" t="s">
        <v>221</v>
      </c>
      <c r="F136" s="376"/>
      <c r="G136" s="375"/>
      <c r="H136" s="375"/>
      <c r="I136" s="375"/>
    </row>
    <row r="137" spans="1:9" s="380" customFormat="1" ht="11.25" hidden="1" customHeight="1">
      <c r="A137" s="373"/>
      <c r="B137" s="367"/>
      <c r="C137" s="368"/>
      <c r="D137" s="368"/>
      <c r="E137" s="374" t="s">
        <v>197</v>
      </c>
      <c r="F137" s="374"/>
      <c r="G137" s="377"/>
      <c r="H137" s="377"/>
      <c r="I137" s="377"/>
    </row>
    <row r="138" spans="1:9" ht="11.25" hidden="1" customHeight="1">
      <c r="A138" s="373">
        <v>2211</v>
      </c>
      <c r="B138" s="381" t="s">
        <v>219</v>
      </c>
      <c r="C138" s="382">
        <v>1</v>
      </c>
      <c r="D138" s="382">
        <v>1</v>
      </c>
      <c r="E138" s="374" t="s">
        <v>222</v>
      </c>
      <c r="F138" s="374"/>
      <c r="G138" s="375"/>
      <c r="H138" s="375"/>
      <c r="I138" s="375"/>
    </row>
    <row r="139" spans="1:9" ht="11.25" hidden="1" customHeight="1">
      <c r="A139" s="373"/>
      <c r="B139" s="381"/>
      <c r="C139" s="382"/>
      <c r="D139" s="382"/>
      <c r="E139" s="374" t="s">
        <v>691</v>
      </c>
      <c r="F139" s="374"/>
      <c r="G139" s="375"/>
      <c r="H139" s="375"/>
      <c r="I139" s="375"/>
    </row>
    <row r="140" spans="1:9" ht="11.25" hidden="1" customHeight="1">
      <c r="A140" s="373"/>
      <c r="B140" s="381"/>
      <c r="C140" s="382"/>
      <c r="D140" s="382"/>
      <c r="E140" s="374" t="s">
        <v>708</v>
      </c>
      <c r="F140" s="374"/>
      <c r="G140" s="375"/>
      <c r="H140" s="375"/>
      <c r="I140" s="375"/>
    </row>
    <row r="141" spans="1:9" ht="11.25" hidden="1" customHeight="1">
      <c r="A141" s="373"/>
      <c r="B141" s="381"/>
      <c r="C141" s="382"/>
      <c r="D141" s="382"/>
      <c r="E141" s="374" t="s">
        <v>708</v>
      </c>
      <c r="F141" s="374"/>
      <c r="G141" s="375"/>
      <c r="H141" s="375"/>
      <c r="I141" s="375"/>
    </row>
    <row r="142" spans="1:9" ht="11.25" hidden="1" customHeight="1">
      <c r="A142" s="373">
        <v>2220</v>
      </c>
      <c r="B142" s="367" t="s">
        <v>219</v>
      </c>
      <c r="C142" s="368">
        <v>2</v>
      </c>
      <c r="D142" s="368">
        <v>0</v>
      </c>
      <c r="E142" s="376" t="s">
        <v>223</v>
      </c>
      <c r="F142" s="376"/>
      <c r="G142" s="375"/>
      <c r="H142" s="375"/>
      <c r="I142" s="375"/>
    </row>
    <row r="143" spans="1:9" s="380" customFormat="1" ht="11.25" hidden="1" customHeight="1">
      <c r="A143" s="373"/>
      <c r="B143" s="367"/>
      <c r="C143" s="368"/>
      <c r="D143" s="368"/>
      <c r="E143" s="374" t="s">
        <v>197</v>
      </c>
      <c r="F143" s="374"/>
      <c r="G143" s="377"/>
      <c r="H143" s="377"/>
      <c r="I143" s="377"/>
    </row>
    <row r="144" spans="1:9" ht="11.25" hidden="1" customHeight="1">
      <c r="A144" s="373">
        <v>2221</v>
      </c>
      <c r="B144" s="381" t="s">
        <v>219</v>
      </c>
      <c r="C144" s="382">
        <v>2</v>
      </c>
      <c r="D144" s="382">
        <v>1</v>
      </c>
      <c r="E144" s="374" t="s">
        <v>224</v>
      </c>
      <c r="F144" s="374"/>
      <c r="G144" s="375"/>
      <c r="H144" s="375"/>
      <c r="I144" s="375"/>
    </row>
    <row r="145" spans="1:9" ht="11.25" hidden="1" customHeight="1">
      <c r="A145" s="373"/>
      <c r="B145" s="381"/>
      <c r="C145" s="382"/>
      <c r="D145" s="382"/>
      <c r="E145" s="374" t="s">
        <v>691</v>
      </c>
      <c r="F145" s="374"/>
      <c r="G145" s="375"/>
      <c r="H145" s="375"/>
      <c r="I145" s="375"/>
    </row>
    <row r="146" spans="1:9" ht="11.25" hidden="1" customHeight="1">
      <c r="A146" s="373"/>
      <c r="B146" s="381"/>
      <c r="C146" s="382"/>
      <c r="D146" s="382"/>
      <c r="E146" s="374" t="s">
        <v>708</v>
      </c>
      <c r="F146" s="374"/>
      <c r="G146" s="375"/>
      <c r="H146" s="375"/>
      <c r="I146" s="375"/>
    </row>
    <row r="147" spans="1:9" ht="11.25" hidden="1" customHeight="1">
      <c r="A147" s="373"/>
      <c r="B147" s="381"/>
      <c r="C147" s="382"/>
      <c r="D147" s="382"/>
      <c r="E147" s="374" t="s">
        <v>708</v>
      </c>
      <c r="F147" s="374"/>
      <c r="G147" s="375"/>
      <c r="H147" s="375"/>
      <c r="I147" s="375"/>
    </row>
    <row r="148" spans="1:9" ht="11.25" hidden="1" customHeight="1">
      <c r="A148" s="373">
        <v>2230</v>
      </c>
      <c r="B148" s="367" t="s">
        <v>219</v>
      </c>
      <c r="C148" s="382">
        <v>3</v>
      </c>
      <c r="D148" s="382">
        <v>0</v>
      </c>
      <c r="E148" s="376" t="s">
        <v>225</v>
      </c>
      <c r="F148" s="376"/>
      <c r="G148" s="375"/>
      <c r="H148" s="375"/>
      <c r="I148" s="375"/>
    </row>
    <row r="149" spans="1:9" s="380" customFormat="1" ht="11.25" hidden="1" customHeight="1">
      <c r="A149" s="373"/>
      <c r="B149" s="367"/>
      <c r="C149" s="368"/>
      <c r="D149" s="368"/>
      <c r="E149" s="374" t="s">
        <v>197</v>
      </c>
      <c r="F149" s="374"/>
      <c r="G149" s="377"/>
      <c r="H149" s="377"/>
      <c r="I149" s="377"/>
    </row>
    <row r="150" spans="1:9" ht="11.25" hidden="1" customHeight="1">
      <c r="A150" s="373">
        <v>2231</v>
      </c>
      <c r="B150" s="381" t="s">
        <v>219</v>
      </c>
      <c r="C150" s="382">
        <v>3</v>
      </c>
      <c r="D150" s="382">
        <v>1</v>
      </c>
      <c r="E150" s="374" t="s">
        <v>226</v>
      </c>
      <c r="F150" s="374"/>
      <c r="G150" s="375"/>
      <c r="H150" s="375"/>
      <c r="I150" s="375"/>
    </row>
    <row r="151" spans="1:9" ht="11.25" hidden="1" customHeight="1">
      <c r="A151" s="373"/>
      <c r="B151" s="381"/>
      <c r="C151" s="382"/>
      <c r="D151" s="382"/>
      <c r="E151" s="374" t="s">
        <v>691</v>
      </c>
      <c r="F151" s="374"/>
      <c r="G151" s="375"/>
      <c r="H151" s="375"/>
      <c r="I151" s="375"/>
    </row>
    <row r="152" spans="1:9" ht="11.25" hidden="1" customHeight="1">
      <c r="A152" s="373"/>
      <c r="B152" s="381"/>
      <c r="C152" s="382"/>
      <c r="D152" s="382"/>
      <c r="E152" s="374" t="s">
        <v>708</v>
      </c>
      <c r="F152" s="374"/>
      <c r="G152" s="375"/>
      <c r="H152" s="375"/>
      <c r="I152" s="375"/>
    </row>
    <row r="153" spans="1:9" ht="11.25" hidden="1" customHeight="1">
      <c r="A153" s="373"/>
      <c r="B153" s="381"/>
      <c r="C153" s="382"/>
      <c r="D153" s="382"/>
      <c r="E153" s="374" t="s">
        <v>708</v>
      </c>
      <c r="F153" s="374"/>
      <c r="G153" s="375"/>
      <c r="H153" s="375"/>
      <c r="I153" s="375"/>
    </row>
    <row r="154" spans="1:9" ht="11.25" hidden="1" customHeight="1">
      <c r="A154" s="373">
        <v>2240</v>
      </c>
      <c r="B154" s="367" t="s">
        <v>219</v>
      </c>
      <c r="C154" s="368">
        <v>4</v>
      </c>
      <c r="D154" s="368">
        <v>0</v>
      </c>
      <c r="E154" s="376" t="s">
        <v>227</v>
      </c>
      <c r="F154" s="376"/>
      <c r="G154" s="375"/>
      <c r="H154" s="375"/>
      <c r="I154" s="375"/>
    </row>
    <row r="155" spans="1:9" s="380" customFormat="1" ht="11.25" hidden="1" customHeight="1">
      <c r="A155" s="373"/>
      <c r="B155" s="367"/>
      <c r="C155" s="368"/>
      <c r="D155" s="368"/>
      <c r="E155" s="374" t="s">
        <v>197</v>
      </c>
      <c r="F155" s="374"/>
      <c r="G155" s="377"/>
      <c r="H155" s="377"/>
      <c r="I155" s="377"/>
    </row>
    <row r="156" spans="1:9" ht="11.25" hidden="1" customHeight="1">
      <c r="A156" s="373">
        <v>2241</v>
      </c>
      <c r="B156" s="381" t="s">
        <v>219</v>
      </c>
      <c r="C156" s="382">
        <v>4</v>
      </c>
      <c r="D156" s="382">
        <v>1</v>
      </c>
      <c r="E156" s="374" t="s">
        <v>227</v>
      </c>
      <c r="F156" s="374"/>
      <c r="G156" s="375"/>
      <c r="H156" s="375"/>
      <c r="I156" s="375"/>
    </row>
    <row r="157" spans="1:9" s="380" customFormat="1" ht="11.25" hidden="1" customHeight="1">
      <c r="A157" s="373"/>
      <c r="B157" s="367"/>
      <c r="C157" s="368"/>
      <c r="D157" s="368"/>
      <c r="E157" s="374" t="s">
        <v>197</v>
      </c>
      <c r="F157" s="374"/>
      <c r="G157" s="377"/>
      <c r="H157" s="377"/>
      <c r="I157" s="377"/>
    </row>
    <row r="158" spans="1:9" ht="11.25" hidden="1" customHeight="1">
      <c r="A158" s="373">
        <v>2250</v>
      </c>
      <c r="B158" s="367" t="s">
        <v>219</v>
      </c>
      <c r="C158" s="368">
        <v>5</v>
      </c>
      <c r="D158" s="368">
        <v>0</v>
      </c>
      <c r="E158" s="376" t="s">
        <v>228</v>
      </c>
      <c r="F158" s="376"/>
      <c r="G158" s="375"/>
      <c r="H158" s="375"/>
      <c r="I158" s="375"/>
    </row>
    <row r="159" spans="1:9" s="380" customFormat="1" ht="11.25" hidden="1" customHeight="1">
      <c r="A159" s="373"/>
      <c r="B159" s="367"/>
      <c r="C159" s="368"/>
      <c r="D159" s="368"/>
      <c r="E159" s="374" t="s">
        <v>197</v>
      </c>
      <c r="F159" s="374"/>
      <c r="G159" s="377"/>
      <c r="H159" s="377"/>
      <c r="I159" s="377"/>
    </row>
    <row r="160" spans="1:9" ht="11.25" hidden="1" customHeight="1">
      <c r="A160" s="373">
        <v>2251</v>
      </c>
      <c r="B160" s="381" t="s">
        <v>219</v>
      </c>
      <c r="C160" s="382">
        <v>5</v>
      </c>
      <c r="D160" s="382">
        <v>1</v>
      </c>
      <c r="E160" s="374" t="s">
        <v>228</v>
      </c>
      <c r="F160" s="374"/>
      <c r="G160" s="375"/>
      <c r="H160" s="375"/>
      <c r="I160" s="375"/>
    </row>
    <row r="161" spans="1:9" ht="11.25" hidden="1" customHeight="1">
      <c r="A161" s="373"/>
      <c r="B161" s="381"/>
      <c r="C161" s="382"/>
      <c r="D161" s="382"/>
      <c r="E161" s="374" t="s">
        <v>691</v>
      </c>
      <c r="F161" s="374"/>
      <c r="G161" s="375"/>
      <c r="H161" s="375"/>
      <c r="I161" s="375"/>
    </row>
    <row r="162" spans="1:9" ht="11.25" hidden="1" customHeight="1">
      <c r="A162" s="373"/>
      <c r="B162" s="381"/>
      <c r="C162" s="382"/>
      <c r="D162" s="382"/>
      <c r="E162" s="374" t="s">
        <v>708</v>
      </c>
      <c r="F162" s="374"/>
      <c r="G162" s="375"/>
      <c r="H162" s="375"/>
      <c r="I162" s="375"/>
    </row>
    <row r="163" spans="1:9" ht="11.25" hidden="1" customHeight="1">
      <c r="A163" s="373"/>
      <c r="B163" s="381"/>
      <c r="C163" s="382"/>
      <c r="D163" s="382"/>
      <c r="E163" s="374" t="s">
        <v>708</v>
      </c>
      <c r="F163" s="374"/>
      <c r="G163" s="375"/>
      <c r="H163" s="375"/>
      <c r="I163" s="375"/>
    </row>
    <row r="164" spans="1:9" s="371" customFormat="1" ht="11.25" hidden="1" customHeight="1">
      <c r="A164" s="366">
        <v>2300</v>
      </c>
      <c r="B164" s="367" t="s">
        <v>229</v>
      </c>
      <c r="C164" s="368">
        <v>0</v>
      </c>
      <c r="D164" s="368">
        <v>0</v>
      </c>
      <c r="E164" s="369" t="s">
        <v>719</v>
      </c>
      <c r="F164" s="369"/>
      <c r="G164" s="361"/>
      <c r="H164" s="361"/>
      <c r="I164" s="361"/>
    </row>
    <row r="165" spans="1:9" ht="11.25" hidden="1" customHeight="1">
      <c r="A165" s="373"/>
      <c r="B165" s="367"/>
      <c r="C165" s="368"/>
      <c r="D165" s="368"/>
      <c r="E165" s="374" t="s">
        <v>7</v>
      </c>
      <c r="F165" s="374"/>
      <c r="G165" s="375"/>
      <c r="H165" s="375"/>
      <c r="I165" s="375"/>
    </row>
    <row r="166" spans="1:9" ht="11.25" hidden="1" customHeight="1">
      <c r="A166" s="373">
        <v>2310</v>
      </c>
      <c r="B166" s="367" t="s">
        <v>229</v>
      </c>
      <c r="C166" s="368">
        <v>1</v>
      </c>
      <c r="D166" s="368">
        <v>0</v>
      </c>
      <c r="E166" s="376" t="s">
        <v>231</v>
      </c>
      <c r="F166" s="376"/>
      <c r="G166" s="375"/>
      <c r="H166" s="375"/>
      <c r="I166" s="375"/>
    </row>
    <row r="167" spans="1:9" s="380" customFormat="1" ht="11.25" hidden="1" customHeight="1">
      <c r="A167" s="373"/>
      <c r="B167" s="367"/>
      <c r="C167" s="368"/>
      <c r="D167" s="368"/>
      <c r="E167" s="374" t="s">
        <v>197</v>
      </c>
      <c r="F167" s="374"/>
      <c r="G167" s="377"/>
      <c r="H167" s="377"/>
      <c r="I167" s="377"/>
    </row>
    <row r="168" spans="1:9" ht="11.25" hidden="1" customHeight="1">
      <c r="A168" s="373">
        <v>2311</v>
      </c>
      <c r="B168" s="381" t="s">
        <v>229</v>
      </c>
      <c r="C168" s="382">
        <v>1</v>
      </c>
      <c r="D168" s="382">
        <v>1</v>
      </c>
      <c r="E168" s="374" t="s">
        <v>232</v>
      </c>
      <c r="F168" s="374"/>
      <c r="G168" s="375"/>
      <c r="H168" s="375"/>
      <c r="I168" s="375"/>
    </row>
    <row r="169" spans="1:9" ht="11.25" hidden="1" customHeight="1">
      <c r="A169" s="373"/>
      <c r="B169" s="381"/>
      <c r="C169" s="382"/>
      <c r="D169" s="382"/>
      <c r="E169" s="374" t="s">
        <v>691</v>
      </c>
      <c r="F169" s="374"/>
      <c r="G169" s="375"/>
      <c r="H169" s="375"/>
      <c r="I169" s="375"/>
    </row>
    <row r="170" spans="1:9" ht="11.25" hidden="1" customHeight="1">
      <c r="A170" s="373"/>
      <c r="B170" s="381"/>
      <c r="C170" s="382"/>
      <c r="D170" s="382"/>
      <c r="E170" s="374" t="s">
        <v>708</v>
      </c>
      <c r="F170" s="374"/>
      <c r="G170" s="375"/>
      <c r="H170" s="375"/>
      <c r="I170" s="375"/>
    </row>
    <row r="171" spans="1:9" ht="11.25" hidden="1" customHeight="1">
      <c r="A171" s="373"/>
      <c r="B171" s="381"/>
      <c r="C171" s="382"/>
      <c r="D171" s="382"/>
      <c r="E171" s="374" t="s">
        <v>708</v>
      </c>
      <c r="F171" s="374"/>
      <c r="G171" s="375"/>
      <c r="H171" s="375"/>
      <c r="I171" s="375"/>
    </row>
    <row r="172" spans="1:9" ht="11.25" hidden="1" customHeight="1">
      <c r="A172" s="373">
        <v>2312</v>
      </c>
      <c r="B172" s="381" t="s">
        <v>229</v>
      </c>
      <c r="C172" s="382">
        <v>1</v>
      </c>
      <c r="D172" s="382">
        <v>2</v>
      </c>
      <c r="E172" s="374" t="s">
        <v>233</v>
      </c>
      <c r="F172" s="374"/>
      <c r="G172" s="375"/>
      <c r="H172" s="375"/>
      <c r="I172" s="375"/>
    </row>
    <row r="173" spans="1:9" ht="11.25" hidden="1" customHeight="1">
      <c r="A173" s="373"/>
      <c r="B173" s="381"/>
      <c r="C173" s="382"/>
      <c r="D173" s="382"/>
      <c r="E173" s="374" t="s">
        <v>691</v>
      </c>
      <c r="F173" s="374"/>
      <c r="G173" s="375"/>
      <c r="H173" s="375"/>
      <c r="I173" s="375"/>
    </row>
    <row r="174" spans="1:9" ht="11.25" hidden="1" customHeight="1">
      <c r="A174" s="373"/>
      <c r="B174" s="381"/>
      <c r="C174" s="382"/>
      <c r="D174" s="382"/>
      <c r="E174" s="374" t="s">
        <v>708</v>
      </c>
      <c r="F174" s="374"/>
      <c r="G174" s="375"/>
      <c r="H174" s="375"/>
      <c r="I174" s="375"/>
    </row>
    <row r="175" spans="1:9" ht="11.25" hidden="1" customHeight="1">
      <c r="A175" s="373"/>
      <c r="B175" s="381"/>
      <c r="C175" s="382"/>
      <c r="D175" s="382"/>
      <c r="E175" s="374" t="s">
        <v>708</v>
      </c>
      <c r="F175" s="374"/>
      <c r="G175" s="375"/>
      <c r="H175" s="375"/>
      <c r="I175" s="375"/>
    </row>
    <row r="176" spans="1:9" ht="11.25" hidden="1" customHeight="1">
      <c r="A176" s="373">
        <v>2313</v>
      </c>
      <c r="B176" s="381" t="s">
        <v>229</v>
      </c>
      <c r="C176" s="382">
        <v>1</v>
      </c>
      <c r="D176" s="382">
        <v>3</v>
      </c>
      <c r="E176" s="374" t="s">
        <v>234</v>
      </c>
      <c r="F176" s="374"/>
      <c r="G176" s="375"/>
      <c r="H176" s="375"/>
      <c r="I176" s="375"/>
    </row>
    <row r="177" spans="1:9" ht="11.25" hidden="1" customHeight="1">
      <c r="A177" s="373"/>
      <c r="B177" s="381"/>
      <c r="C177" s="382"/>
      <c r="D177" s="382"/>
      <c r="E177" s="374" t="s">
        <v>691</v>
      </c>
      <c r="F177" s="374"/>
      <c r="G177" s="375"/>
      <c r="H177" s="375"/>
      <c r="I177" s="375"/>
    </row>
    <row r="178" spans="1:9" ht="11.25" hidden="1" customHeight="1">
      <c r="A178" s="373"/>
      <c r="B178" s="381"/>
      <c r="C178" s="382"/>
      <c r="D178" s="382"/>
      <c r="E178" s="374" t="s">
        <v>708</v>
      </c>
      <c r="F178" s="374"/>
      <c r="G178" s="375"/>
      <c r="H178" s="375"/>
      <c r="I178" s="375"/>
    </row>
    <row r="179" spans="1:9" ht="11.25" hidden="1" customHeight="1">
      <c r="A179" s="373"/>
      <c r="B179" s="381"/>
      <c r="C179" s="382"/>
      <c r="D179" s="382"/>
      <c r="E179" s="374" t="s">
        <v>708</v>
      </c>
      <c r="F179" s="374"/>
      <c r="G179" s="375"/>
      <c r="H179" s="375"/>
      <c r="I179" s="375"/>
    </row>
    <row r="180" spans="1:9" ht="11.25" hidden="1" customHeight="1">
      <c r="A180" s="373">
        <v>2320</v>
      </c>
      <c r="B180" s="367" t="s">
        <v>229</v>
      </c>
      <c r="C180" s="368">
        <v>2</v>
      </c>
      <c r="D180" s="368">
        <v>0</v>
      </c>
      <c r="E180" s="376" t="s">
        <v>235</v>
      </c>
      <c r="F180" s="376"/>
      <c r="G180" s="375"/>
      <c r="H180" s="375"/>
      <c r="I180" s="375"/>
    </row>
    <row r="181" spans="1:9" s="380" customFormat="1" ht="11.25" hidden="1" customHeight="1">
      <c r="A181" s="373"/>
      <c r="B181" s="367"/>
      <c r="C181" s="368"/>
      <c r="D181" s="368"/>
      <c r="E181" s="374" t="s">
        <v>197</v>
      </c>
      <c r="F181" s="374"/>
      <c r="G181" s="377"/>
      <c r="H181" s="377"/>
      <c r="I181" s="377"/>
    </row>
    <row r="182" spans="1:9" ht="11.25" hidden="1" customHeight="1">
      <c r="A182" s="373">
        <v>2321</v>
      </c>
      <c r="B182" s="381" t="s">
        <v>229</v>
      </c>
      <c r="C182" s="382">
        <v>2</v>
      </c>
      <c r="D182" s="382">
        <v>1</v>
      </c>
      <c r="E182" s="374" t="s">
        <v>236</v>
      </c>
      <c r="F182" s="374"/>
      <c r="G182" s="375"/>
      <c r="H182" s="375"/>
      <c r="I182" s="375"/>
    </row>
    <row r="183" spans="1:9" ht="11.25" hidden="1" customHeight="1">
      <c r="A183" s="373"/>
      <c r="B183" s="381"/>
      <c r="C183" s="382"/>
      <c r="D183" s="382"/>
      <c r="E183" s="374" t="s">
        <v>691</v>
      </c>
      <c r="F183" s="374"/>
      <c r="G183" s="375"/>
      <c r="H183" s="375"/>
      <c r="I183" s="375"/>
    </row>
    <row r="184" spans="1:9" ht="11.25" hidden="1" customHeight="1">
      <c r="A184" s="373"/>
      <c r="B184" s="381"/>
      <c r="C184" s="382"/>
      <c r="D184" s="382"/>
      <c r="E184" s="374" t="s">
        <v>708</v>
      </c>
      <c r="F184" s="374"/>
      <c r="G184" s="375"/>
      <c r="H184" s="375"/>
      <c r="I184" s="375"/>
    </row>
    <row r="185" spans="1:9" ht="11.25" hidden="1" customHeight="1">
      <c r="A185" s="373"/>
      <c r="B185" s="381"/>
      <c r="C185" s="382"/>
      <c r="D185" s="382"/>
      <c r="E185" s="374" t="s">
        <v>708</v>
      </c>
      <c r="F185" s="374"/>
      <c r="G185" s="375"/>
      <c r="H185" s="375"/>
      <c r="I185" s="375"/>
    </row>
    <row r="186" spans="1:9" ht="11.25" hidden="1" customHeight="1">
      <c r="A186" s="373">
        <v>2330</v>
      </c>
      <c r="B186" s="367" t="s">
        <v>229</v>
      </c>
      <c r="C186" s="368">
        <v>3</v>
      </c>
      <c r="D186" s="368">
        <v>0</v>
      </c>
      <c r="E186" s="376" t="s">
        <v>237</v>
      </c>
      <c r="F186" s="376"/>
      <c r="G186" s="375"/>
      <c r="H186" s="375"/>
      <c r="I186" s="375"/>
    </row>
    <row r="187" spans="1:9" s="380" customFormat="1" ht="11.25" hidden="1" customHeight="1">
      <c r="A187" s="373"/>
      <c r="B187" s="367"/>
      <c r="C187" s="368"/>
      <c r="D187" s="368"/>
      <c r="E187" s="374" t="s">
        <v>197</v>
      </c>
      <c r="F187" s="374"/>
      <c r="G187" s="377"/>
      <c r="H187" s="377"/>
      <c r="I187" s="377"/>
    </row>
    <row r="188" spans="1:9" ht="11.25" hidden="1" customHeight="1">
      <c r="A188" s="373">
        <v>2331</v>
      </c>
      <c r="B188" s="381" t="s">
        <v>229</v>
      </c>
      <c r="C188" s="382">
        <v>3</v>
      </c>
      <c r="D188" s="382">
        <v>1</v>
      </c>
      <c r="E188" s="374" t="s">
        <v>238</v>
      </c>
      <c r="F188" s="374"/>
      <c r="G188" s="375"/>
      <c r="H188" s="375"/>
      <c r="I188" s="375"/>
    </row>
    <row r="189" spans="1:9" ht="11.25" hidden="1" customHeight="1">
      <c r="A189" s="373"/>
      <c r="B189" s="381"/>
      <c r="C189" s="382"/>
      <c r="D189" s="382"/>
      <c r="E189" s="374" t="s">
        <v>691</v>
      </c>
      <c r="F189" s="374"/>
      <c r="G189" s="375"/>
      <c r="H189" s="375"/>
      <c r="I189" s="375"/>
    </row>
    <row r="190" spans="1:9" ht="11.25" hidden="1" customHeight="1">
      <c r="A190" s="373"/>
      <c r="B190" s="381"/>
      <c r="C190" s="382"/>
      <c r="D190" s="382"/>
      <c r="E190" s="374" t="s">
        <v>708</v>
      </c>
      <c r="F190" s="374"/>
      <c r="G190" s="375"/>
      <c r="H190" s="375"/>
      <c r="I190" s="375"/>
    </row>
    <row r="191" spans="1:9" ht="11.25" hidden="1" customHeight="1">
      <c r="A191" s="373"/>
      <c r="B191" s="381"/>
      <c r="C191" s="382"/>
      <c r="D191" s="382"/>
      <c r="E191" s="374" t="s">
        <v>708</v>
      </c>
      <c r="F191" s="374"/>
      <c r="G191" s="375"/>
      <c r="H191" s="375"/>
      <c r="I191" s="375"/>
    </row>
    <row r="192" spans="1:9" ht="11.25" hidden="1" customHeight="1">
      <c r="A192" s="373">
        <v>2332</v>
      </c>
      <c r="B192" s="381" t="s">
        <v>229</v>
      </c>
      <c r="C192" s="382">
        <v>3</v>
      </c>
      <c r="D192" s="382">
        <v>2</v>
      </c>
      <c r="E192" s="374" t="s">
        <v>239</v>
      </c>
      <c r="F192" s="374"/>
      <c r="G192" s="375"/>
      <c r="H192" s="375"/>
      <c r="I192" s="375"/>
    </row>
    <row r="193" spans="1:9" ht="11.25" hidden="1" customHeight="1">
      <c r="A193" s="373"/>
      <c r="B193" s="381"/>
      <c r="C193" s="382"/>
      <c r="D193" s="382"/>
      <c r="E193" s="374" t="s">
        <v>691</v>
      </c>
      <c r="F193" s="374"/>
      <c r="G193" s="375"/>
      <c r="H193" s="375"/>
      <c r="I193" s="375"/>
    </row>
    <row r="194" spans="1:9" ht="11.25" hidden="1" customHeight="1">
      <c r="A194" s="373"/>
      <c r="B194" s="381"/>
      <c r="C194" s="382"/>
      <c r="D194" s="382"/>
      <c r="E194" s="374" t="s">
        <v>708</v>
      </c>
      <c r="F194" s="374"/>
      <c r="G194" s="375"/>
      <c r="H194" s="375"/>
      <c r="I194" s="375"/>
    </row>
    <row r="195" spans="1:9" ht="11.25" hidden="1" customHeight="1">
      <c r="A195" s="373"/>
      <c r="B195" s="381"/>
      <c r="C195" s="382"/>
      <c r="D195" s="382"/>
      <c r="E195" s="374" t="s">
        <v>708</v>
      </c>
      <c r="F195" s="374"/>
      <c r="G195" s="375"/>
      <c r="H195" s="375"/>
      <c r="I195" s="375"/>
    </row>
    <row r="196" spans="1:9" ht="11.25" hidden="1" customHeight="1">
      <c r="A196" s="373">
        <v>2340</v>
      </c>
      <c r="B196" s="367" t="s">
        <v>229</v>
      </c>
      <c r="C196" s="368">
        <v>4</v>
      </c>
      <c r="D196" s="368">
        <v>0</v>
      </c>
      <c r="E196" s="376" t="s">
        <v>240</v>
      </c>
      <c r="F196" s="376"/>
      <c r="G196" s="375"/>
      <c r="H196" s="375"/>
      <c r="I196" s="375"/>
    </row>
    <row r="197" spans="1:9" s="380" customFormat="1" ht="11.25" hidden="1" customHeight="1">
      <c r="A197" s="373"/>
      <c r="B197" s="367"/>
      <c r="C197" s="368"/>
      <c r="D197" s="368"/>
      <c r="E197" s="374" t="s">
        <v>197</v>
      </c>
      <c r="F197" s="374"/>
      <c r="G197" s="377"/>
      <c r="H197" s="377"/>
      <c r="I197" s="377"/>
    </row>
    <row r="198" spans="1:9" ht="11.25" hidden="1" customHeight="1">
      <c r="A198" s="373">
        <v>2341</v>
      </c>
      <c r="B198" s="381" t="s">
        <v>229</v>
      </c>
      <c r="C198" s="382">
        <v>4</v>
      </c>
      <c r="D198" s="382">
        <v>1</v>
      </c>
      <c r="E198" s="374" t="s">
        <v>240</v>
      </c>
      <c r="F198" s="374"/>
      <c r="G198" s="375"/>
      <c r="H198" s="375"/>
      <c r="I198" s="375"/>
    </row>
    <row r="199" spans="1:9" ht="11.25" hidden="1" customHeight="1">
      <c r="A199" s="373"/>
      <c r="B199" s="381"/>
      <c r="C199" s="382"/>
      <c r="D199" s="382"/>
      <c r="E199" s="374" t="s">
        <v>691</v>
      </c>
      <c r="F199" s="374"/>
      <c r="G199" s="375"/>
      <c r="H199" s="375"/>
      <c r="I199" s="375"/>
    </row>
    <row r="200" spans="1:9" ht="11.25" hidden="1" customHeight="1">
      <c r="A200" s="373"/>
      <c r="B200" s="381"/>
      <c r="C200" s="382"/>
      <c r="D200" s="382"/>
      <c r="E200" s="374" t="s">
        <v>708</v>
      </c>
      <c r="F200" s="374"/>
      <c r="G200" s="375"/>
      <c r="H200" s="375"/>
      <c r="I200" s="375"/>
    </row>
    <row r="201" spans="1:9" ht="11.25" hidden="1" customHeight="1">
      <c r="A201" s="373"/>
      <c r="B201" s="381"/>
      <c r="C201" s="382"/>
      <c r="D201" s="382"/>
      <c r="E201" s="374" t="s">
        <v>708</v>
      </c>
      <c r="F201" s="374"/>
      <c r="G201" s="375"/>
      <c r="H201" s="375"/>
      <c r="I201" s="375"/>
    </row>
    <row r="202" spans="1:9" ht="11.25" hidden="1" customHeight="1">
      <c r="A202" s="373">
        <v>2350</v>
      </c>
      <c r="B202" s="367" t="s">
        <v>229</v>
      </c>
      <c r="C202" s="368">
        <v>5</v>
      </c>
      <c r="D202" s="368">
        <v>0</v>
      </c>
      <c r="E202" s="376" t="s">
        <v>241</v>
      </c>
      <c r="F202" s="376"/>
      <c r="G202" s="375"/>
      <c r="H202" s="375"/>
      <c r="I202" s="375"/>
    </row>
    <row r="203" spans="1:9" s="380" customFormat="1" ht="11.25" hidden="1" customHeight="1">
      <c r="A203" s="373"/>
      <c r="B203" s="367"/>
      <c r="C203" s="368"/>
      <c r="D203" s="368"/>
      <c r="E203" s="374" t="s">
        <v>197</v>
      </c>
      <c r="F203" s="374"/>
      <c r="G203" s="377"/>
      <c r="H203" s="377"/>
      <c r="I203" s="377"/>
    </row>
    <row r="204" spans="1:9" ht="11.25" hidden="1" customHeight="1">
      <c r="A204" s="373">
        <v>2351</v>
      </c>
      <c r="B204" s="381" t="s">
        <v>229</v>
      </c>
      <c r="C204" s="382">
        <v>5</v>
      </c>
      <c r="D204" s="382">
        <v>1</v>
      </c>
      <c r="E204" s="374" t="s">
        <v>242</v>
      </c>
      <c r="F204" s="374"/>
      <c r="G204" s="375"/>
      <c r="H204" s="375"/>
      <c r="I204" s="375"/>
    </row>
    <row r="205" spans="1:9" ht="11.25" hidden="1" customHeight="1">
      <c r="A205" s="373"/>
      <c r="B205" s="381"/>
      <c r="C205" s="382"/>
      <c r="D205" s="382"/>
      <c r="E205" s="374" t="s">
        <v>691</v>
      </c>
      <c r="F205" s="374"/>
      <c r="G205" s="375"/>
      <c r="H205" s="375"/>
      <c r="I205" s="375"/>
    </row>
    <row r="206" spans="1:9" ht="11.25" hidden="1" customHeight="1">
      <c r="A206" s="373"/>
      <c r="B206" s="381"/>
      <c r="C206" s="382"/>
      <c r="D206" s="382"/>
      <c r="E206" s="374" t="s">
        <v>708</v>
      </c>
      <c r="F206" s="374"/>
      <c r="G206" s="375"/>
      <c r="H206" s="375"/>
      <c r="I206" s="375"/>
    </row>
    <row r="207" spans="1:9" ht="11.25" hidden="1" customHeight="1">
      <c r="A207" s="373"/>
      <c r="B207" s="381"/>
      <c r="C207" s="382"/>
      <c r="D207" s="382"/>
      <c r="E207" s="374" t="s">
        <v>708</v>
      </c>
      <c r="F207" s="374"/>
      <c r="G207" s="375"/>
      <c r="H207" s="375"/>
      <c r="I207" s="375"/>
    </row>
    <row r="208" spans="1:9" ht="11.25" hidden="1" customHeight="1">
      <c r="A208" s="373">
        <v>2360</v>
      </c>
      <c r="B208" s="367" t="s">
        <v>229</v>
      </c>
      <c r="C208" s="368">
        <v>6</v>
      </c>
      <c r="D208" s="368">
        <v>0</v>
      </c>
      <c r="E208" s="376" t="s">
        <v>243</v>
      </c>
      <c r="F208" s="376"/>
      <c r="G208" s="375"/>
      <c r="H208" s="375"/>
      <c r="I208" s="375"/>
    </row>
    <row r="209" spans="1:9" s="380" customFormat="1" ht="11.25" hidden="1" customHeight="1">
      <c r="A209" s="373"/>
      <c r="B209" s="367"/>
      <c r="C209" s="368"/>
      <c r="D209" s="368"/>
      <c r="E209" s="374" t="s">
        <v>197</v>
      </c>
      <c r="F209" s="374"/>
      <c r="G209" s="377"/>
      <c r="H209" s="377"/>
      <c r="I209" s="377"/>
    </row>
    <row r="210" spans="1:9" ht="11.25" hidden="1" customHeight="1">
      <c r="A210" s="373">
        <v>2361</v>
      </c>
      <c r="B210" s="381" t="s">
        <v>229</v>
      </c>
      <c r="C210" s="382">
        <v>6</v>
      </c>
      <c r="D210" s="382">
        <v>1</v>
      </c>
      <c r="E210" s="374" t="s">
        <v>243</v>
      </c>
      <c r="F210" s="374"/>
      <c r="G210" s="375"/>
      <c r="H210" s="375"/>
      <c r="I210" s="375"/>
    </row>
    <row r="211" spans="1:9" ht="11.25" hidden="1" customHeight="1">
      <c r="A211" s="373"/>
      <c r="B211" s="381"/>
      <c r="C211" s="382"/>
      <c r="D211" s="382"/>
      <c r="E211" s="374" t="s">
        <v>691</v>
      </c>
      <c r="F211" s="374"/>
      <c r="G211" s="375"/>
      <c r="H211" s="375"/>
      <c r="I211" s="375"/>
    </row>
    <row r="212" spans="1:9" ht="11.25" hidden="1" customHeight="1">
      <c r="A212" s="373"/>
      <c r="B212" s="381"/>
      <c r="C212" s="382"/>
      <c r="D212" s="382"/>
      <c r="E212" s="374" t="s">
        <v>708</v>
      </c>
      <c r="F212" s="374"/>
      <c r="G212" s="375"/>
      <c r="H212" s="375"/>
      <c r="I212" s="375"/>
    </row>
    <row r="213" spans="1:9" ht="11.25" hidden="1" customHeight="1">
      <c r="A213" s="373"/>
      <c r="B213" s="381"/>
      <c r="C213" s="382"/>
      <c r="D213" s="382"/>
      <c r="E213" s="374" t="s">
        <v>708</v>
      </c>
      <c r="F213" s="374"/>
      <c r="G213" s="375"/>
      <c r="H213" s="375"/>
      <c r="I213" s="375"/>
    </row>
    <row r="214" spans="1:9" ht="11.25" hidden="1" customHeight="1">
      <c r="A214" s="373">
        <v>2370</v>
      </c>
      <c r="B214" s="367" t="s">
        <v>229</v>
      </c>
      <c r="C214" s="368">
        <v>7</v>
      </c>
      <c r="D214" s="368">
        <v>0</v>
      </c>
      <c r="E214" s="376" t="s">
        <v>245</v>
      </c>
      <c r="F214" s="376"/>
      <c r="G214" s="375"/>
      <c r="H214" s="375"/>
      <c r="I214" s="375"/>
    </row>
    <row r="215" spans="1:9" s="380" customFormat="1" ht="11.25" hidden="1" customHeight="1">
      <c r="A215" s="373"/>
      <c r="B215" s="367"/>
      <c r="C215" s="368"/>
      <c r="D215" s="368"/>
      <c r="E215" s="374" t="s">
        <v>197</v>
      </c>
      <c r="F215" s="374"/>
      <c r="G215" s="377"/>
      <c r="H215" s="377"/>
      <c r="I215" s="377"/>
    </row>
    <row r="216" spans="1:9" ht="11.25" hidden="1" customHeight="1">
      <c r="A216" s="373">
        <v>2371</v>
      </c>
      <c r="B216" s="381" t="s">
        <v>229</v>
      </c>
      <c r="C216" s="382">
        <v>7</v>
      </c>
      <c r="D216" s="382">
        <v>1</v>
      </c>
      <c r="E216" s="374" t="s">
        <v>245</v>
      </c>
      <c r="F216" s="374"/>
      <c r="G216" s="375"/>
      <c r="H216" s="375"/>
      <c r="I216" s="375"/>
    </row>
    <row r="217" spans="1:9" ht="11.25" hidden="1" customHeight="1">
      <c r="A217" s="373"/>
      <c r="B217" s="381"/>
      <c r="C217" s="382"/>
      <c r="D217" s="382"/>
      <c r="E217" s="374" t="s">
        <v>691</v>
      </c>
      <c r="F217" s="374"/>
      <c r="G217" s="375"/>
      <c r="H217" s="375"/>
      <c r="I217" s="375"/>
    </row>
    <row r="218" spans="1:9" ht="11.25" hidden="1" customHeight="1">
      <c r="A218" s="373"/>
      <c r="B218" s="381"/>
      <c r="C218" s="382"/>
      <c r="D218" s="382"/>
      <c r="E218" s="374" t="s">
        <v>708</v>
      </c>
      <c r="F218" s="374"/>
      <c r="G218" s="375"/>
      <c r="H218" s="375"/>
      <c r="I218" s="375"/>
    </row>
    <row r="219" spans="1:9" ht="11.25" hidden="1" customHeight="1">
      <c r="A219" s="373"/>
      <c r="B219" s="381"/>
      <c r="C219" s="382"/>
      <c r="D219" s="382"/>
      <c r="E219" s="374" t="s">
        <v>708</v>
      </c>
      <c r="F219" s="374"/>
      <c r="G219" s="375"/>
      <c r="H219" s="375"/>
      <c r="I219" s="375"/>
    </row>
    <row r="220" spans="1:9" s="371" customFormat="1" ht="13.5" customHeight="1">
      <c r="A220" s="366">
        <v>2400</v>
      </c>
      <c r="B220" s="367" t="s">
        <v>246</v>
      </c>
      <c r="C220" s="368">
        <v>0</v>
      </c>
      <c r="D220" s="368">
        <v>0</v>
      </c>
      <c r="E220" s="369" t="s">
        <v>720</v>
      </c>
      <c r="F220" s="369"/>
      <c r="G220" s="361">
        <f>H220+I220</f>
        <v>772987.68</v>
      </c>
      <c r="H220" s="361">
        <f>H222+H232+H252+H266+H280+H303+H309+H329+H353</f>
        <v>34677</v>
      </c>
      <c r="I220" s="361">
        <f>I222+I232+I252+I266+I280+I303+I309+I329+I353</f>
        <v>738310.68</v>
      </c>
    </row>
    <row r="221" spans="1:9" ht="12.75" customHeight="1">
      <c r="A221" s="373"/>
      <c r="B221" s="367"/>
      <c r="C221" s="368"/>
      <c r="D221" s="368"/>
      <c r="E221" s="374" t="s">
        <v>7</v>
      </c>
      <c r="F221" s="374"/>
      <c r="G221" s="375"/>
      <c r="H221" s="375"/>
      <c r="I221" s="375"/>
    </row>
    <row r="222" spans="1:9" ht="21" customHeight="1">
      <c r="A222" s="373">
        <v>2410</v>
      </c>
      <c r="B222" s="367" t="s">
        <v>246</v>
      </c>
      <c r="C222" s="368">
        <v>1</v>
      </c>
      <c r="D222" s="368">
        <v>0</v>
      </c>
      <c r="E222" s="376" t="s">
        <v>248</v>
      </c>
      <c r="F222" s="376"/>
      <c r="G222" s="383">
        <f>H222+I222</f>
        <v>0</v>
      </c>
      <c r="H222" s="383">
        <f>H224+H228</f>
        <v>0</v>
      </c>
      <c r="I222" s="383">
        <f>I224+I228</f>
        <v>0</v>
      </c>
    </row>
    <row r="223" spans="1:9" s="380" customFormat="1" ht="11.25" customHeight="1">
      <c r="A223" s="373"/>
      <c r="B223" s="367"/>
      <c r="C223" s="368"/>
      <c r="D223" s="368"/>
      <c r="E223" s="374" t="s">
        <v>197</v>
      </c>
      <c r="F223" s="374"/>
      <c r="G223" s="378"/>
      <c r="H223" s="378"/>
      <c r="I223" s="378"/>
    </row>
    <row r="224" spans="1:9" ht="32.25" hidden="1" customHeight="1">
      <c r="A224" s="373">
        <v>2411</v>
      </c>
      <c r="B224" s="381" t="s">
        <v>246</v>
      </c>
      <c r="C224" s="382">
        <v>1</v>
      </c>
      <c r="D224" s="382">
        <v>1</v>
      </c>
      <c r="E224" s="374" t="s">
        <v>249</v>
      </c>
      <c r="F224" s="374"/>
      <c r="G224" s="383"/>
      <c r="H224" s="383"/>
      <c r="I224" s="383"/>
    </row>
    <row r="225" spans="1:9" ht="40.5" hidden="1">
      <c r="A225" s="373"/>
      <c r="B225" s="381"/>
      <c r="C225" s="382"/>
      <c r="D225" s="382"/>
      <c r="E225" s="374" t="s">
        <v>691</v>
      </c>
      <c r="F225" s="374"/>
      <c r="G225" s="383"/>
      <c r="H225" s="383"/>
      <c r="I225" s="383"/>
    </row>
    <row r="226" spans="1:9" ht="15.75" hidden="1">
      <c r="A226" s="373"/>
      <c r="B226" s="381"/>
      <c r="C226" s="382"/>
      <c r="D226" s="382"/>
      <c r="E226" s="374" t="s">
        <v>708</v>
      </c>
      <c r="F226" s="374"/>
      <c r="G226" s="383"/>
      <c r="H226" s="383"/>
      <c r="I226" s="383"/>
    </row>
    <row r="227" spans="1:9" ht="15.75" hidden="1">
      <c r="A227" s="373"/>
      <c r="B227" s="381"/>
      <c r="C227" s="382"/>
      <c r="D227" s="382"/>
      <c r="E227" s="374" t="s">
        <v>708</v>
      </c>
      <c r="F227" s="374"/>
      <c r="G227" s="383"/>
      <c r="H227" s="383"/>
      <c r="I227" s="383"/>
    </row>
    <row r="228" spans="1:9" ht="27" hidden="1">
      <c r="A228" s="373">
        <v>2412</v>
      </c>
      <c r="B228" s="381" t="s">
        <v>246</v>
      </c>
      <c r="C228" s="382">
        <v>1</v>
      </c>
      <c r="D228" s="382">
        <v>2</v>
      </c>
      <c r="E228" s="374" t="s">
        <v>250</v>
      </c>
      <c r="F228" s="374"/>
      <c r="G228" s="383"/>
      <c r="H228" s="383"/>
      <c r="I228" s="383"/>
    </row>
    <row r="229" spans="1:9" ht="40.5" hidden="1">
      <c r="A229" s="373"/>
      <c r="B229" s="381"/>
      <c r="C229" s="382"/>
      <c r="D229" s="382"/>
      <c r="E229" s="374" t="s">
        <v>691</v>
      </c>
      <c r="F229" s="374"/>
      <c r="G229" s="383"/>
      <c r="H229" s="383"/>
      <c r="I229" s="383"/>
    </row>
    <row r="230" spans="1:9" ht="15.75" hidden="1">
      <c r="A230" s="373"/>
      <c r="B230" s="381"/>
      <c r="C230" s="382"/>
      <c r="D230" s="382"/>
      <c r="E230" s="374" t="s">
        <v>708</v>
      </c>
      <c r="F230" s="374"/>
      <c r="G230" s="383"/>
      <c r="H230" s="383"/>
      <c r="I230" s="383"/>
    </row>
    <row r="231" spans="1:9" ht="15.75" hidden="1">
      <c r="A231" s="373"/>
      <c r="B231" s="381"/>
      <c r="C231" s="382"/>
      <c r="D231" s="382"/>
      <c r="E231" s="374" t="s">
        <v>708</v>
      </c>
      <c r="F231" s="374"/>
      <c r="G231" s="383"/>
      <c r="H231" s="383"/>
      <c r="I231" s="383"/>
    </row>
    <row r="232" spans="1:9" ht="24.75" customHeight="1">
      <c r="A232" s="373">
        <v>2420</v>
      </c>
      <c r="B232" s="367" t="s">
        <v>246</v>
      </c>
      <c r="C232" s="368">
        <v>2</v>
      </c>
      <c r="D232" s="368">
        <v>0</v>
      </c>
      <c r="E232" s="376" t="s">
        <v>251</v>
      </c>
      <c r="F232" s="376"/>
      <c r="G232" s="383">
        <f>H232+I232</f>
        <v>5836</v>
      </c>
      <c r="H232" s="383">
        <f>H234+H240+H244+H248</f>
        <v>5836</v>
      </c>
      <c r="I232" s="383">
        <f>I234+I240+I244+I248</f>
        <v>0</v>
      </c>
    </row>
    <row r="233" spans="1:9" s="380" customFormat="1" ht="10.5" customHeight="1">
      <c r="A233" s="373"/>
      <c r="B233" s="367"/>
      <c r="C233" s="368"/>
      <c r="D233" s="368"/>
      <c r="E233" s="389" t="s">
        <v>197</v>
      </c>
      <c r="F233" s="374"/>
      <c r="G233" s="378"/>
      <c r="H233" s="378"/>
      <c r="I233" s="378"/>
    </row>
    <row r="234" spans="1:9" ht="12" customHeight="1">
      <c r="A234" s="373">
        <v>2421</v>
      </c>
      <c r="B234" s="381" t="s">
        <v>246</v>
      </c>
      <c r="C234" s="382">
        <v>2</v>
      </c>
      <c r="D234" s="382">
        <v>1</v>
      </c>
      <c r="E234" s="374" t="s">
        <v>252</v>
      </c>
      <c r="F234" s="374"/>
      <c r="G234" s="383">
        <f>H234+I234</f>
        <v>5836</v>
      </c>
      <c r="H234" s="383">
        <f>H236+H237+H238</f>
        <v>5836</v>
      </c>
      <c r="I234" s="383">
        <f>I239</f>
        <v>0</v>
      </c>
    </row>
    <row r="235" spans="1:9" ht="18" customHeight="1">
      <c r="A235" s="373"/>
      <c r="B235" s="381"/>
      <c r="C235" s="382"/>
      <c r="D235" s="382"/>
      <c r="E235" s="389" t="s">
        <v>691</v>
      </c>
      <c r="F235" s="374"/>
      <c r="G235" s="383"/>
      <c r="H235" s="383"/>
      <c r="I235" s="383"/>
    </row>
    <row r="236" spans="1:9" ht="14.25" customHeight="1">
      <c r="A236" s="373"/>
      <c r="B236" s="381"/>
      <c r="C236" s="382"/>
      <c r="D236" s="382"/>
      <c r="E236" s="374" t="s">
        <v>452</v>
      </c>
      <c r="F236" s="374">
        <v>4241</v>
      </c>
      <c r="G236" s="383">
        <f>H236+I236</f>
        <v>936</v>
      </c>
      <c r="H236" s="383">
        <f>[1]gjuxatntes!F65</f>
        <v>936</v>
      </c>
      <c r="I236" s="383"/>
    </row>
    <row r="237" spans="1:9" ht="13.5" customHeight="1">
      <c r="A237" s="373"/>
      <c r="B237" s="381"/>
      <c r="C237" s="382"/>
      <c r="D237" s="382"/>
      <c r="E237" s="384" t="str">
        <f>[1]gjuxatntes!B77</f>
        <v xml:space="preserve"> -Հատուկ նպատակային այլ նյութեր</v>
      </c>
      <c r="F237" s="384" t="s">
        <v>475</v>
      </c>
      <c r="G237" s="383">
        <f>H237+I237</f>
        <v>0</v>
      </c>
      <c r="H237" s="383">
        <f>[1]gjuxatntes!F77</f>
        <v>0</v>
      </c>
      <c r="I237" s="383"/>
    </row>
    <row r="238" spans="1:9" ht="13.5" customHeight="1">
      <c r="A238" s="373"/>
      <c r="B238" s="381"/>
      <c r="C238" s="382"/>
      <c r="D238" s="382"/>
      <c r="E238" s="390" t="s">
        <v>551</v>
      </c>
      <c r="F238" s="384" t="s">
        <v>552</v>
      </c>
      <c r="G238" s="383"/>
      <c r="H238" s="383">
        <f>[1]gjuxatntes!F128</f>
        <v>4900</v>
      </c>
      <c r="I238" s="383"/>
    </row>
    <row r="239" spans="1:9" ht="12.75" customHeight="1">
      <c r="A239" s="373"/>
      <c r="B239" s="381"/>
      <c r="C239" s="382"/>
      <c r="D239" s="382"/>
      <c r="E239" s="384" t="s">
        <v>716</v>
      </c>
      <c r="F239" s="384" t="s">
        <v>594</v>
      </c>
      <c r="G239" s="383">
        <f>H239+I239</f>
        <v>0</v>
      </c>
      <c r="H239" s="383"/>
      <c r="I239" s="383">
        <f>[1]gjuxatntes!F154</f>
        <v>0</v>
      </c>
    </row>
    <row r="240" spans="1:9" ht="15.75" hidden="1">
      <c r="A240" s="373">
        <v>2422</v>
      </c>
      <c r="B240" s="381" t="s">
        <v>246</v>
      </c>
      <c r="C240" s="382">
        <v>2</v>
      </c>
      <c r="D240" s="382">
        <v>2</v>
      </c>
      <c r="E240" s="374" t="s">
        <v>253</v>
      </c>
      <c r="F240" s="374"/>
      <c r="G240" s="375"/>
      <c r="H240" s="375"/>
      <c r="I240" s="375"/>
    </row>
    <row r="241" spans="1:9" ht="40.5" hidden="1">
      <c r="A241" s="373"/>
      <c r="B241" s="381"/>
      <c r="C241" s="382"/>
      <c r="D241" s="382"/>
      <c r="E241" s="374" t="s">
        <v>691</v>
      </c>
      <c r="F241" s="374"/>
      <c r="G241" s="375"/>
      <c r="H241" s="375"/>
      <c r="I241" s="375"/>
    </row>
    <row r="242" spans="1:9" ht="15.75" hidden="1">
      <c r="A242" s="373"/>
      <c r="B242" s="381"/>
      <c r="C242" s="382"/>
      <c r="D242" s="382"/>
      <c r="E242" s="374" t="s">
        <v>708</v>
      </c>
      <c r="F242" s="374"/>
      <c r="G242" s="375"/>
      <c r="H242" s="375"/>
      <c r="I242" s="375"/>
    </row>
    <row r="243" spans="1:9" ht="15.75" hidden="1">
      <c r="A243" s="373"/>
      <c r="B243" s="381"/>
      <c r="C243" s="382"/>
      <c r="D243" s="382"/>
      <c r="E243" s="374" t="s">
        <v>708</v>
      </c>
      <c r="F243" s="374"/>
      <c r="G243" s="375"/>
      <c r="H243" s="375"/>
      <c r="I243" s="375"/>
    </row>
    <row r="244" spans="1:9" ht="15.75" hidden="1">
      <c r="A244" s="373">
        <v>2423</v>
      </c>
      <c r="B244" s="381" t="s">
        <v>246</v>
      </c>
      <c r="C244" s="382">
        <v>2</v>
      </c>
      <c r="D244" s="382">
        <v>3</v>
      </c>
      <c r="E244" s="374" t="s">
        <v>254</v>
      </c>
      <c r="F244" s="374"/>
      <c r="G244" s="375"/>
      <c r="H244" s="375"/>
      <c r="I244" s="375"/>
    </row>
    <row r="245" spans="1:9" ht="40.5" hidden="1">
      <c r="A245" s="373"/>
      <c r="B245" s="381"/>
      <c r="C245" s="382"/>
      <c r="D245" s="382"/>
      <c r="E245" s="374" t="s">
        <v>691</v>
      </c>
      <c r="F245" s="374"/>
      <c r="G245" s="375"/>
      <c r="H245" s="375"/>
      <c r="I245" s="375"/>
    </row>
    <row r="246" spans="1:9" ht="15.75" hidden="1">
      <c r="A246" s="373"/>
      <c r="B246" s="381"/>
      <c r="C246" s="382"/>
      <c r="D246" s="382"/>
      <c r="E246" s="374" t="s">
        <v>708</v>
      </c>
      <c r="F246" s="374"/>
      <c r="G246" s="375"/>
      <c r="H246" s="375"/>
      <c r="I246" s="375"/>
    </row>
    <row r="247" spans="1:9" ht="15.75" hidden="1">
      <c r="A247" s="373"/>
      <c r="B247" s="381"/>
      <c r="C247" s="382"/>
      <c r="D247" s="382"/>
      <c r="E247" s="374" t="s">
        <v>708</v>
      </c>
      <c r="F247" s="374"/>
      <c r="G247" s="375"/>
      <c r="H247" s="375"/>
      <c r="I247" s="375"/>
    </row>
    <row r="248" spans="1:9" ht="15.75" hidden="1">
      <c r="A248" s="373">
        <v>2424</v>
      </c>
      <c r="B248" s="381" t="s">
        <v>246</v>
      </c>
      <c r="C248" s="382">
        <v>2</v>
      </c>
      <c r="D248" s="382">
        <v>4</v>
      </c>
      <c r="E248" s="374" t="s">
        <v>255</v>
      </c>
      <c r="F248" s="374"/>
      <c r="G248" s="375"/>
      <c r="H248" s="375"/>
      <c r="I248" s="375"/>
    </row>
    <row r="249" spans="1:9" ht="40.5" hidden="1">
      <c r="A249" s="373"/>
      <c r="B249" s="381"/>
      <c r="C249" s="382"/>
      <c r="D249" s="382"/>
      <c r="E249" s="374" t="s">
        <v>691</v>
      </c>
      <c r="F249" s="374"/>
      <c r="G249" s="375"/>
      <c r="H249" s="375"/>
      <c r="I249" s="375"/>
    </row>
    <row r="250" spans="1:9" ht="15.75" hidden="1">
      <c r="A250" s="373"/>
      <c r="B250" s="381"/>
      <c r="C250" s="382"/>
      <c r="D250" s="382"/>
      <c r="E250" s="374" t="s">
        <v>708</v>
      </c>
      <c r="F250" s="374"/>
      <c r="G250" s="375"/>
      <c r="H250" s="375"/>
      <c r="I250" s="375"/>
    </row>
    <row r="251" spans="1:9" ht="15.75" hidden="1">
      <c r="A251" s="373"/>
      <c r="B251" s="381"/>
      <c r="C251" s="382"/>
      <c r="D251" s="382"/>
      <c r="E251" s="374" t="s">
        <v>708</v>
      </c>
      <c r="F251" s="374"/>
      <c r="G251" s="375"/>
      <c r="H251" s="375"/>
      <c r="I251" s="375"/>
    </row>
    <row r="252" spans="1:9" ht="15.75">
      <c r="A252" s="373">
        <v>2430</v>
      </c>
      <c r="B252" s="367" t="s">
        <v>246</v>
      </c>
      <c r="C252" s="368">
        <v>3</v>
      </c>
      <c r="D252" s="368">
        <v>0</v>
      </c>
      <c r="E252" s="376" t="s">
        <v>256</v>
      </c>
      <c r="F252" s="376"/>
      <c r="G252" s="375">
        <f>H252+I252</f>
        <v>426531.42700000003</v>
      </c>
      <c r="H252" s="375">
        <f>H254+H258+H262</f>
        <v>0</v>
      </c>
      <c r="I252" s="375">
        <f>I254+I258+I262</f>
        <v>426531.42700000003</v>
      </c>
    </row>
    <row r="253" spans="1:9" s="380" customFormat="1" ht="15.75" hidden="1" customHeight="1">
      <c r="A253" s="373"/>
      <c r="B253" s="367"/>
      <c r="C253" s="368"/>
      <c r="D253" s="368"/>
      <c r="E253" s="374" t="s">
        <v>197</v>
      </c>
      <c r="F253" s="374"/>
      <c r="G253" s="377"/>
      <c r="H253" s="377"/>
      <c r="I253" s="377"/>
    </row>
    <row r="254" spans="1:9" ht="15.75" hidden="1">
      <c r="A254" s="373">
        <v>2431</v>
      </c>
      <c r="B254" s="381" t="s">
        <v>246</v>
      </c>
      <c r="C254" s="382">
        <v>3</v>
      </c>
      <c r="D254" s="382">
        <v>1</v>
      </c>
      <c r="E254" s="374" t="s">
        <v>257</v>
      </c>
      <c r="F254" s="374"/>
      <c r="G254" s="375"/>
      <c r="H254" s="375"/>
      <c r="I254" s="375"/>
    </row>
    <row r="255" spans="1:9" ht="40.5" hidden="1">
      <c r="A255" s="373"/>
      <c r="B255" s="381"/>
      <c r="C255" s="382"/>
      <c r="D255" s="382"/>
      <c r="E255" s="374" t="s">
        <v>691</v>
      </c>
      <c r="F255" s="374"/>
      <c r="G255" s="375"/>
      <c r="H255" s="375"/>
      <c r="I255" s="375"/>
    </row>
    <row r="256" spans="1:9" ht="15.75" hidden="1">
      <c r="A256" s="373"/>
      <c r="B256" s="381"/>
      <c r="C256" s="382"/>
      <c r="D256" s="382"/>
      <c r="E256" s="374" t="s">
        <v>708</v>
      </c>
      <c r="F256" s="374"/>
      <c r="G256" s="375"/>
      <c r="H256" s="375"/>
      <c r="I256" s="375"/>
    </row>
    <row r="257" spans="1:9" ht="15.75" hidden="1">
      <c r="A257" s="373"/>
      <c r="B257" s="381"/>
      <c r="C257" s="382"/>
      <c r="D257" s="382"/>
      <c r="E257" s="374" t="s">
        <v>708</v>
      </c>
      <c r="F257" s="374"/>
      <c r="G257" s="375"/>
      <c r="H257" s="375"/>
      <c r="I257" s="375"/>
    </row>
    <row r="258" spans="1:9" ht="15.75">
      <c r="A258" s="373">
        <v>2432</v>
      </c>
      <c r="B258" s="381" t="s">
        <v>246</v>
      </c>
      <c r="C258" s="382">
        <v>3</v>
      </c>
      <c r="D258" s="382">
        <v>2</v>
      </c>
      <c r="E258" s="374" t="s">
        <v>258</v>
      </c>
      <c r="F258" s="374"/>
      <c r="G258" s="375">
        <f>G260+G261</f>
        <v>426531.42700000003</v>
      </c>
      <c r="H258" s="375"/>
      <c r="I258" s="375">
        <f>I261+I260</f>
        <v>426531.42700000003</v>
      </c>
    </row>
    <row r="259" spans="1:9" ht="40.5">
      <c r="A259" s="373"/>
      <c r="B259" s="381"/>
      <c r="C259" s="382"/>
      <c r="D259" s="382"/>
      <c r="E259" s="374" t="s">
        <v>691</v>
      </c>
      <c r="F259" s="374"/>
      <c r="G259" s="375"/>
      <c r="H259" s="375"/>
      <c r="I259" s="375"/>
    </row>
    <row r="260" spans="1:9" ht="15.75">
      <c r="A260" s="373"/>
      <c r="B260" s="381"/>
      <c r="C260" s="382"/>
      <c r="D260" s="382"/>
      <c r="E260" s="391" t="s">
        <v>721</v>
      </c>
      <c r="F260" s="374">
        <v>5112</v>
      </c>
      <c r="G260" s="375">
        <f>H260+I260</f>
        <v>426531.42700000003</v>
      </c>
      <c r="H260" s="375"/>
      <c r="I260" s="375">
        <f>[1]gazafikacum!F139</f>
        <v>426531.42700000003</v>
      </c>
    </row>
    <row r="261" spans="1:9" ht="15.75">
      <c r="A261" s="373"/>
      <c r="B261" s="381"/>
      <c r="C261" s="382"/>
      <c r="D261" s="382"/>
      <c r="E261" s="374" t="s">
        <v>709</v>
      </c>
      <c r="F261" s="374">
        <v>5134</v>
      </c>
      <c r="G261" s="375">
        <f>H261+I261</f>
        <v>0</v>
      </c>
      <c r="H261" s="375"/>
      <c r="I261" s="375">
        <f>[1]gazafikacum!F145</f>
        <v>0</v>
      </c>
    </row>
    <row r="262" spans="1:9" ht="15.75" hidden="1">
      <c r="A262" s="373">
        <v>2433</v>
      </c>
      <c r="B262" s="381" t="s">
        <v>246</v>
      </c>
      <c r="C262" s="382">
        <v>3</v>
      </c>
      <c r="D262" s="382">
        <v>3</v>
      </c>
      <c r="E262" s="374" t="s">
        <v>259</v>
      </c>
      <c r="F262" s="374"/>
      <c r="G262" s="375"/>
      <c r="H262" s="375"/>
      <c r="I262" s="375"/>
    </row>
    <row r="263" spans="1:9" ht="40.5" hidden="1">
      <c r="A263" s="373"/>
      <c r="B263" s="381"/>
      <c r="C263" s="382"/>
      <c r="D263" s="382"/>
      <c r="E263" s="374" t="s">
        <v>691</v>
      </c>
      <c r="F263" s="374"/>
      <c r="G263" s="375"/>
      <c r="H263" s="375"/>
      <c r="I263" s="375"/>
    </row>
    <row r="264" spans="1:9" ht="15.75" hidden="1">
      <c r="A264" s="373"/>
      <c r="B264" s="381"/>
      <c r="C264" s="382"/>
      <c r="D264" s="382"/>
      <c r="E264" s="374" t="s">
        <v>708</v>
      </c>
      <c r="F264" s="374"/>
      <c r="G264" s="375"/>
      <c r="H264" s="375"/>
      <c r="I264" s="375"/>
    </row>
    <row r="265" spans="1:9" ht="15.75" hidden="1">
      <c r="A265" s="373"/>
      <c r="B265" s="381"/>
      <c r="C265" s="382"/>
      <c r="D265" s="382"/>
      <c r="E265" s="374" t="s">
        <v>708</v>
      </c>
      <c r="F265" s="374"/>
      <c r="G265" s="375"/>
      <c r="H265" s="375"/>
      <c r="I265" s="375"/>
    </row>
    <row r="266" spans="1:9" ht="30.75" hidden="1" customHeight="1">
      <c r="A266" s="373">
        <v>2440</v>
      </c>
      <c r="B266" s="367" t="s">
        <v>246</v>
      </c>
      <c r="C266" s="368">
        <v>4</v>
      </c>
      <c r="D266" s="368">
        <v>0</v>
      </c>
      <c r="E266" s="376" t="s">
        <v>263</v>
      </c>
      <c r="F266" s="376"/>
      <c r="G266" s="375">
        <f>H266+I266</f>
        <v>0</v>
      </c>
      <c r="H266" s="375">
        <f>H268+H272+H276</f>
        <v>0</v>
      </c>
      <c r="I266" s="375">
        <f>I268+I272+I276</f>
        <v>0</v>
      </c>
    </row>
    <row r="267" spans="1:9" s="380" customFormat="1" ht="10.5" hidden="1" customHeight="1">
      <c r="A267" s="373"/>
      <c r="B267" s="367"/>
      <c r="C267" s="368"/>
      <c r="D267" s="368"/>
      <c r="E267" s="374" t="s">
        <v>197</v>
      </c>
      <c r="F267" s="374"/>
      <c r="G267" s="377"/>
      <c r="H267" s="377"/>
      <c r="I267" s="377"/>
    </row>
    <row r="268" spans="1:9" ht="34.5" hidden="1" customHeight="1">
      <c r="A268" s="373">
        <v>2441</v>
      </c>
      <c r="B268" s="381" t="s">
        <v>246</v>
      </c>
      <c r="C268" s="382">
        <v>4</v>
      </c>
      <c r="D268" s="382">
        <v>1</v>
      </c>
      <c r="E268" s="374" t="s">
        <v>264</v>
      </c>
      <c r="F268" s="374"/>
      <c r="G268" s="375"/>
      <c r="H268" s="375"/>
      <c r="I268" s="375"/>
    </row>
    <row r="269" spans="1:9" ht="40.5" hidden="1">
      <c r="A269" s="373"/>
      <c r="B269" s="381"/>
      <c r="C269" s="382"/>
      <c r="D269" s="382"/>
      <c r="E269" s="374" t="s">
        <v>691</v>
      </c>
      <c r="F269" s="374"/>
      <c r="G269" s="375"/>
      <c r="H269" s="375"/>
      <c r="I269" s="375"/>
    </row>
    <row r="270" spans="1:9" ht="15.75" hidden="1">
      <c r="A270" s="373"/>
      <c r="B270" s="381"/>
      <c r="C270" s="382"/>
      <c r="D270" s="382"/>
      <c r="E270" s="374" t="s">
        <v>708</v>
      </c>
      <c r="F270" s="374"/>
      <c r="G270" s="375"/>
      <c r="H270" s="375"/>
      <c r="I270" s="375"/>
    </row>
    <row r="271" spans="1:9" ht="15.75" hidden="1">
      <c r="A271" s="373"/>
      <c r="B271" s="381"/>
      <c r="C271" s="382"/>
      <c r="D271" s="382"/>
      <c r="E271" s="374" t="s">
        <v>708</v>
      </c>
      <c r="F271" s="374"/>
      <c r="G271" s="375"/>
      <c r="H271" s="375"/>
      <c r="I271" s="375"/>
    </row>
    <row r="272" spans="1:9" ht="15.75" hidden="1">
      <c r="A272" s="373">
        <v>2442</v>
      </c>
      <c r="B272" s="381" t="s">
        <v>246</v>
      </c>
      <c r="C272" s="382">
        <v>4</v>
      </c>
      <c r="D272" s="382">
        <v>2</v>
      </c>
      <c r="E272" s="374" t="s">
        <v>265</v>
      </c>
      <c r="F272" s="374"/>
      <c r="G272" s="375"/>
      <c r="H272" s="375"/>
      <c r="I272" s="375"/>
    </row>
    <row r="273" spans="1:9" ht="40.5" hidden="1">
      <c r="A273" s="373"/>
      <c r="B273" s="381"/>
      <c r="C273" s="382"/>
      <c r="D273" s="382"/>
      <c r="E273" s="374" t="s">
        <v>691</v>
      </c>
      <c r="F273" s="374"/>
      <c r="G273" s="375"/>
      <c r="H273" s="375"/>
      <c r="I273" s="375"/>
    </row>
    <row r="274" spans="1:9" ht="15.75" hidden="1">
      <c r="A274" s="373"/>
      <c r="B274" s="381"/>
      <c r="C274" s="382"/>
      <c r="D274" s="382"/>
      <c r="E274" s="374" t="s">
        <v>708</v>
      </c>
      <c r="F274" s="374"/>
      <c r="G274" s="375"/>
      <c r="H274" s="375"/>
      <c r="I274" s="375"/>
    </row>
    <row r="275" spans="1:9" ht="15.75" hidden="1">
      <c r="A275" s="373"/>
      <c r="B275" s="381"/>
      <c r="C275" s="382"/>
      <c r="D275" s="382"/>
      <c r="E275" s="374" t="s">
        <v>708</v>
      </c>
      <c r="F275" s="374"/>
      <c r="G275" s="375"/>
      <c r="H275" s="375"/>
      <c r="I275" s="375"/>
    </row>
    <row r="276" spans="1:9" ht="15.75" hidden="1">
      <c r="A276" s="373">
        <v>2443</v>
      </c>
      <c r="B276" s="381" t="s">
        <v>246</v>
      </c>
      <c r="C276" s="382">
        <v>4</v>
      </c>
      <c r="D276" s="382">
        <v>3</v>
      </c>
      <c r="E276" s="374" t="s">
        <v>266</v>
      </c>
      <c r="F276" s="374"/>
      <c r="G276" s="375"/>
      <c r="H276" s="375"/>
      <c r="I276" s="375"/>
    </row>
    <row r="277" spans="1:9" ht="40.5" hidden="1">
      <c r="A277" s="373"/>
      <c r="B277" s="381"/>
      <c r="C277" s="382"/>
      <c r="D277" s="382"/>
      <c r="E277" s="374" t="s">
        <v>691</v>
      </c>
      <c r="F277" s="374"/>
      <c r="G277" s="375"/>
      <c r="H277" s="375"/>
      <c r="I277" s="375"/>
    </row>
    <row r="278" spans="1:9" ht="15.75" hidden="1">
      <c r="A278" s="373"/>
      <c r="B278" s="381"/>
      <c r="C278" s="382"/>
      <c r="D278" s="382"/>
      <c r="E278" s="374" t="s">
        <v>708</v>
      </c>
      <c r="F278" s="374"/>
      <c r="G278" s="375"/>
      <c r="H278" s="375"/>
      <c r="I278" s="375"/>
    </row>
    <row r="279" spans="1:9" ht="15.75" hidden="1">
      <c r="A279" s="373"/>
      <c r="B279" s="381"/>
      <c r="C279" s="382"/>
      <c r="D279" s="382"/>
      <c r="E279" s="374" t="s">
        <v>708</v>
      </c>
      <c r="F279" s="374"/>
      <c r="G279" s="375"/>
      <c r="H279" s="375"/>
      <c r="I279" s="375"/>
    </row>
    <row r="280" spans="1:9" ht="15.75">
      <c r="A280" s="373">
        <v>2450</v>
      </c>
      <c r="B280" s="367" t="s">
        <v>246</v>
      </c>
      <c r="C280" s="368">
        <v>5</v>
      </c>
      <c r="D280" s="368">
        <v>0</v>
      </c>
      <c r="E280" s="376" t="s">
        <v>267</v>
      </c>
      <c r="F280" s="376"/>
      <c r="G280" s="375">
        <f>H280+I280</f>
        <v>600620.25300000003</v>
      </c>
      <c r="H280" s="383">
        <f>H282+H287+H291+H295+H299</f>
        <v>28841</v>
      </c>
      <c r="I280" s="375">
        <f>I282+I287+I291+I295+I299+I327</f>
        <v>571779.25300000003</v>
      </c>
    </row>
    <row r="281" spans="1:9" s="380" customFormat="1" ht="13.5" customHeight="1">
      <c r="A281" s="373"/>
      <c r="B281" s="367"/>
      <c r="C281" s="368"/>
      <c r="D281" s="368"/>
      <c r="E281" s="374" t="s">
        <v>197</v>
      </c>
      <c r="F281" s="374"/>
      <c r="G281" s="377"/>
      <c r="H281" s="378"/>
      <c r="I281" s="377"/>
    </row>
    <row r="282" spans="1:9" ht="15" customHeight="1">
      <c r="A282" s="373">
        <v>2451</v>
      </c>
      <c r="B282" s="381" t="s">
        <v>246</v>
      </c>
      <c r="C282" s="382">
        <v>5</v>
      </c>
      <c r="D282" s="382">
        <v>1</v>
      </c>
      <c r="E282" s="374" t="s">
        <v>268</v>
      </c>
      <c r="F282" s="374"/>
      <c r="G282" s="375">
        <f>H282+I282</f>
        <v>599638.25300000003</v>
      </c>
      <c r="H282" s="383">
        <f>H284+H285</f>
        <v>28841</v>
      </c>
      <c r="I282" s="375">
        <f>I284+I286+I328</f>
        <v>570797.25300000003</v>
      </c>
    </row>
    <row r="283" spans="1:9" ht="27" customHeight="1">
      <c r="A283" s="373"/>
      <c r="B283" s="381"/>
      <c r="C283" s="382"/>
      <c r="D283" s="382"/>
      <c r="E283" s="374" t="s">
        <v>691</v>
      </c>
      <c r="F283" s="374"/>
      <c r="G283" s="375"/>
      <c r="H283" s="375"/>
      <c r="I283" s="375"/>
    </row>
    <row r="284" spans="1:9" ht="15.75" customHeight="1">
      <c r="A284" s="373"/>
      <c r="B284" s="381"/>
      <c r="C284" s="382"/>
      <c r="D284" s="382"/>
      <c r="E284" s="374" t="s">
        <v>722</v>
      </c>
      <c r="F284" s="374">
        <v>4269</v>
      </c>
      <c r="G284" s="383">
        <f>H284+I284</f>
        <v>0</v>
      </c>
      <c r="H284" s="383">
        <f>'[1]chanap transp'!F76</f>
        <v>0</v>
      </c>
      <c r="I284" s="383"/>
    </row>
    <row r="285" spans="1:9" ht="26.25" customHeight="1">
      <c r="A285" s="373"/>
      <c r="B285" s="381"/>
      <c r="C285" s="382"/>
      <c r="D285" s="382"/>
      <c r="E285" s="374" t="s">
        <v>712</v>
      </c>
      <c r="F285" s="374">
        <v>4637</v>
      </c>
      <c r="G285" s="383">
        <f>H285+I285</f>
        <v>28841</v>
      </c>
      <c r="H285" s="383">
        <f>'[1]chanap transp'!F104</f>
        <v>28841</v>
      </c>
      <c r="I285" s="383"/>
    </row>
    <row r="286" spans="1:9" ht="15" customHeight="1">
      <c r="A286" s="373"/>
      <c r="B286" s="381"/>
      <c r="C286" s="382"/>
      <c r="D286" s="382"/>
      <c r="E286" s="374" t="s">
        <v>723</v>
      </c>
      <c r="F286" s="374">
        <v>5113</v>
      </c>
      <c r="G286" s="375">
        <f>H286+I286</f>
        <v>559122.25300000003</v>
      </c>
      <c r="H286" s="375"/>
      <c r="I286" s="375">
        <f>'[1]chanap transp'!F154</f>
        <v>559122.25300000003</v>
      </c>
    </row>
    <row r="287" spans="1:9" ht="30" hidden="1" customHeight="1">
      <c r="A287" s="373">
        <v>2452</v>
      </c>
      <c r="B287" s="381" t="s">
        <v>246</v>
      </c>
      <c r="C287" s="382">
        <v>5</v>
      </c>
      <c r="D287" s="382">
        <v>2</v>
      </c>
      <c r="E287" s="374" t="s">
        <v>269</v>
      </c>
      <c r="F287" s="374"/>
      <c r="G287" s="375"/>
      <c r="H287" s="375"/>
      <c r="I287" s="375"/>
    </row>
    <row r="288" spans="1:9" ht="30" hidden="1" customHeight="1">
      <c r="A288" s="373"/>
      <c r="B288" s="381"/>
      <c r="C288" s="382"/>
      <c r="D288" s="382"/>
      <c r="E288" s="374" t="s">
        <v>691</v>
      </c>
      <c r="F288" s="374"/>
      <c r="G288" s="375"/>
      <c r="H288" s="375"/>
      <c r="I288" s="375"/>
    </row>
    <row r="289" spans="1:9" ht="30" hidden="1" customHeight="1">
      <c r="A289" s="373"/>
      <c r="B289" s="381"/>
      <c r="C289" s="382"/>
      <c r="D289" s="382"/>
      <c r="E289" s="374" t="s">
        <v>708</v>
      </c>
      <c r="F289" s="374"/>
      <c r="G289" s="375"/>
      <c r="H289" s="375"/>
      <c r="I289" s="375"/>
    </row>
    <row r="290" spans="1:9" ht="30" hidden="1" customHeight="1">
      <c r="A290" s="373"/>
      <c r="B290" s="381"/>
      <c r="C290" s="382"/>
      <c r="D290" s="382"/>
      <c r="E290" s="374" t="s">
        <v>708</v>
      </c>
      <c r="F290" s="374"/>
      <c r="G290" s="375"/>
      <c r="H290" s="375"/>
      <c r="I290" s="375"/>
    </row>
    <row r="291" spans="1:9" ht="30" hidden="1" customHeight="1">
      <c r="A291" s="373">
        <v>2453</v>
      </c>
      <c r="B291" s="381" t="s">
        <v>246</v>
      </c>
      <c r="C291" s="382">
        <v>5</v>
      </c>
      <c r="D291" s="382">
        <v>3</v>
      </c>
      <c r="E291" s="374" t="s">
        <v>270</v>
      </c>
      <c r="F291" s="374"/>
      <c r="G291" s="375"/>
      <c r="H291" s="375"/>
      <c r="I291" s="375"/>
    </row>
    <row r="292" spans="1:9" ht="30" hidden="1" customHeight="1">
      <c r="A292" s="373"/>
      <c r="B292" s="381"/>
      <c r="C292" s="382"/>
      <c r="D292" s="382"/>
      <c r="E292" s="374" t="s">
        <v>691</v>
      </c>
      <c r="F292" s="374"/>
      <c r="G292" s="375"/>
      <c r="H292" s="375"/>
      <c r="I292" s="375"/>
    </row>
    <row r="293" spans="1:9" ht="30" hidden="1" customHeight="1">
      <c r="A293" s="373"/>
      <c r="B293" s="381"/>
      <c r="C293" s="382"/>
      <c r="D293" s="382"/>
      <c r="E293" s="374" t="s">
        <v>708</v>
      </c>
      <c r="F293" s="374"/>
      <c r="G293" s="375"/>
      <c r="H293" s="375"/>
      <c r="I293" s="375"/>
    </row>
    <row r="294" spans="1:9" ht="30" hidden="1" customHeight="1">
      <c r="A294" s="373"/>
      <c r="B294" s="381"/>
      <c r="C294" s="382"/>
      <c r="D294" s="382"/>
      <c r="E294" s="374" t="s">
        <v>708</v>
      </c>
      <c r="F294" s="374"/>
      <c r="G294" s="375"/>
      <c r="H294" s="375"/>
      <c r="I294" s="375"/>
    </row>
    <row r="295" spans="1:9" ht="30" hidden="1" customHeight="1">
      <c r="A295" s="373">
        <v>2454</v>
      </c>
      <c r="B295" s="381" t="s">
        <v>246</v>
      </c>
      <c r="C295" s="382">
        <v>5</v>
      </c>
      <c r="D295" s="382">
        <v>4</v>
      </c>
      <c r="E295" s="374" t="s">
        <v>271</v>
      </c>
      <c r="F295" s="374"/>
      <c r="G295" s="375"/>
      <c r="H295" s="375"/>
      <c r="I295" s="375"/>
    </row>
    <row r="296" spans="1:9" ht="30" hidden="1" customHeight="1">
      <c r="A296" s="373"/>
      <c r="B296" s="381"/>
      <c r="C296" s="382"/>
      <c r="D296" s="382"/>
      <c r="E296" s="374" t="s">
        <v>691</v>
      </c>
      <c r="F296" s="374"/>
      <c r="G296" s="375"/>
      <c r="H296" s="375"/>
      <c r="I296" s="375"/>
    </row>
    <row r="297" spans="1:9" ht="30" hidden="1" customHeight="1">
      <c r="A297" s="373"/>
      <c r="B297" s="381"/>
      <c r="C297" s="382"/>
      <c r="D297" s="382"/>
      <c r="E297" s="374" t="s">
        <v>708</v>
      </c>
      <c r="F297" s="374"/>
      <c r="G297" s="375"/>
      <c r="H297" s="375"/>
      <c r="I297" s="375"/>
    </row>
    <row r="298" spans="1:9" ht="30" hidden="1" customHeight="1">
      <c r="A298" s="373"/>
      <c r="B298" s="381"/>
      <c r="C298" s="382"/>
      <c r="D298" s="382"/>
      <c r="E298" s="374" t="s">
        <v>708</v>
      </c>
      <c r="F298" s="374"/>
      <c r="G298" s="375"/>
      <c r="H298" s="375"/>
      <c r="I298" s="375"/>
    </row>
    <row r="299" spans="1:9" ht="30" hidden="1" customHeight="1">
      <c r="A299" s="373">
        <v>2455</v>
      </c>
      <c r="B299" s="381" t="s">
        <v>246</v>
      </c>
      <c r="C299" s="382">
        <v>5</v>
      </c>
      <c r="D299" s="382">
        <v>5</v>
      </c>
      <c r="E299" s="374" t="s">
        <v>272</v>
      </c>
      <c r="F299" s="374"/>
      <c r="G299" s="375"/>
      <c r="H299" s="375"/>
      <c r="I299" s="375"/>
    </row>
    <row r="300" spans="1:9" ht="30" hidden="1" customHeight="1">
      <c r="A300" s="373"/>
      <c r="B300" s="381"/>
      <c r="C300" s="382"/>
      <c r="D300" s="382"/>
      <c r="E300" s="374" t="s">
        <v>691</v>
      </c>
      <c r="F300" s="374"/>
      <c r="G300" s="375"/>
      <c r="H300" s="375"/>
      <c r="I300" s="375"/>
    </row>
    <row r="301" spans="1:9" ht="30" hidden="1" customHeight="1">
      <c r="A301" s="373"/>
      <c r="B301" s="381"/>
      <c r="C301" s="382"/>
      <c r="D301" s="382"/>
      <c r="E301" s="374" t="s">
        <v>708</v>
      </c>
      <c r="F301" s="374"/>
      <c r="G301" s="375"/>
      <c r="H301" s="375"/>
      <c r="I301" s="375"/>
    </row>
    <row r="302" spans="1:9" ht="30" hidden="1" customHeight="1">
      <c r="A302" s="373"/>
      <c r="B302" s="381"/>
      <c r="C302" s="382"/>
      <c r="D302" s="382"/>
      <c r="E302" s="374" t="s">
        <v>708</v>
      </c>
      <c r="F302" s="374"/>
      <c r="G302" s="375"/>
      <c r="H302" s="375"/>
      <c r="I302" s="375"/>
    </row>
    <row r="303" spans="1:9" ht="30" hidden="1" customHeight="1">
      <c r="A303" s="373">
        <v>2460</v>
      </c>
      <c r="B303" s="367" t="s">
        <v>246</v>
      </c>
      <c r="C303" s="368">
        <v>6</v>
      </c>
      <c r="D303" s="368">
        <v>0</v>
      </c>
      <c r="E303" s="376" t="s">
        <v>273</v>
      </c>
      <c r="F303" s="376"/>
      <c r="G303" s="375">
        <f>H303+I303</f>
        <v>0</v>
      </c>
      <c r="H303" s="375">
        <f>H305</f>
        <v>0</v>
      </c>
      <c r="I303" s="375">
        <f>I305</f>
        <v>0</v>
      </c>
    </row>
    <row r="304" spans="1:9" s="380" customFormat="1" ht="30" hidden="1" customHeight="1">
      <c r="A304" s="373"/>
      <c r="B304" s="367"/>
      <c r="C304" s="368"/>
      <c r="D304" s="368"/>
      <c r="E304" s="374" t="s">
        <v>197</v>
      </c>
      <c r="F304" s="374"/>
      <c r="G304" s="377"/>
      <c r="H304" s="377"/>
      <c r="I304" s="377"/>
    </row>
    <row r="305" spans="1:9" ht="30" hidden="1" customHeight="1">
      <c r="A305" s="373">
        <v>2461</v>
      </c>
      <c r="B305" s="381" t="s">
        <v>246</v>
      </c>
      <c r="C305" s="382">
        <v>6</v>
      </c>
      <c r="D305" s="382">
        <v>1</v>
      </c>
      <c r="E305" s="374" t="s">
        <v>274</v>
      </c>
      <c r="F305" s="374"/>
      <c r="G305" s="375"/>
      <c r="H305" s="375"/>
      <c r="I305" s="375"/>
    </row>
    <row r="306" spans="1:9" ht="30" hidden="1" customHeight="1">
      <c r="A306" s="373"/>
      <c r="B306" s="381"/>
      <c r="C306" s="382"/>
      <c r="D306" s="382"/>
      <c r="E306" s="374" t="s">
        <v>691</v>
      </c>
      <c r="F306" s="374"/>
      <c r="G306" s="375"/>
      <c r="H306" s="375"/>
      <c r="I306" s="375"/>
    </row>
    <row r="307" spans="1:9" ht="30" hidden="1" customHeight="1">
      <c r="A307" s="373"/>
      <c r="B307" s="381"/>
      <c r="C307" s="382"/>
      <c r="D307" s="382"/>
      <c r="E307" s="374" t="s">
        <v>708</v>
      </c>
      <c r="F307" s="374"/>
      <c r="G307" s="375"/>
      <c r="H307" s="375"/>
      <c r="I307" s="375"/>
    </row>
    <row r="308" spans="1:9" ht="30" hidden="1" customHeight="1">
      <c r="A308" s="373"/>
      <c r="B308" s="381"/>
      <c r="C308" s="382"/>
      <c r="D308" s="382"/>
      <c r="E308" s="374" t="s">
        <v>708</v>
      </c>
      <c r="F308" s="374"/>
      <c r="G308" s="375"/>
      <c r="H308" s="375"/>
      <c r="I308" s="375"/>
    </row>
    <row r="309" spans="1:9" ht="30" hidden="1" customHeight="1">
      <c r="A309" s="373">
        <v>2470</v>
      </c>
      <c r="B309" s="367" t="s">
        <v>246</v>
      </c>
      <c r="C309" s="368">
        <v>7</v>
      </c>
      <c r="D309" s="368">
        <v>0</v>
      </c>
      <c r="E309" s="376" t="s">
        <v>275</v>
      </c>
      <c r="F309" s="376"/>
      <c r="G309" s="375">
        <f>H309+I309</f>
        <v>0</v>
      </c>
      <c r="H309" s="375">
        <f>H311+H315+H319+H323</f>
        <v>0</v>
      </c>
      <c r="I309" s="375">
        <f>I311+I315+I319+I323</f>
        <v>0</v>
      </c>
    </row>
    <row r="310" spans="1:9" s="380" customFormat="1" ht="30" hidden="1" customHeight="1">
      <c r="A310" s="373"/>
      <c r="B310" s="367"/>
      <c r="C310" s="368"/>
      <c r="D310" s="368"/>
      <c r="E310" s="374" t="s">
        <v>197</v>
      </c>
      <c r="F310" s="374"/>
      <c r="G310" s="377"/>
      <c r="H310" s="377"/>
      <c r="I310" s="377"/>
    </row>
    <row r="311" spans="1:9" ht="30" hidden="1" customHeight="1">
      <c r="A311" s="373">
        <v>2471</v>
      </c>
      <c r="B311" s="381" t="s">
        <v>246</v>
      </c>
      <c r="C311" s="382">
        <v>7</v>
      </c>
      <c r="D311" s="382">
        <v>1</v>
      </c>
      <c r="E311" s="374" t="s">
        <v>276</v>
      </c>
      <c r="F311" s="374"/>
      <c r="G311" s="375"/>
      <c r="H311" s="375"/>
      <c r="I311" s="375"/>
    </row>
    <row r="312" spans="1:9" ht="30" hidden="1" customHeight="1">
      <c r="A312" s="373"/>
      <c r="B312" s="381"/>
      <c r="C312" s="382"/>
      <c r="D312" s="382"/>
      <c r="E312" s="374" t="s">
        <v>691</v>
      </c>
      <c r="F312" s="374"/>
      <c r="G312" s="375"/>
      <c r="H312" s="375"/>
      <c r="I312" s="375"/>
    </row>
    <row r="313" spans="1:9" ht="30" hidden="1" customHeight="1">
      <c r="A313" s="373"/>
      <c r="B313" s="381"/>
      <c r="C313" s="382"/>
      <c r="D313" s="382"/>
      <c r="E313" s="374" t="s">
        <v>708</v>
      </c>
      <c r="F313" s="374"/>
      <c r="G313" s="375"/>
      <c r="H313" s="375"/>
      <c r="I313" s="375"/>
    </row>
    <row r="314" spans="1:9" ht="30" hidden="1" customHeight="1">
      <c r="A314" s="373"/>
      <c r="B314" s="381"/>
      <c r="C314" s="382"/>
      <c r="D314" s="382"/>
      <c r="E314" s="374" t="s">
        <v>708</v>
      </c>
      <c r="F314" s="374"/>
      <c r="G314" s="375"/>
      <c r="H314" s="375"/>
      <c r="I314" s="375"/>
    </row>
    <row r="315" spans="1:9" ht="30" hidden="1" customHeight="1">
      <c r="A315" s="373">
        <v>2472</v>
      </c>
      <c r="B315" s="381" t="s">
        <v>246</v>
      </c>
      <c r="C315" s="382">
        <v>7</v>
      </c>
      <c r="D315" s="382">
        <v>2</v>
      </c>
      <c r="E315" s="374" t="s">
        <v>277</v>
      </c>
      <c r="F315" s="374"/>
      <c r="G315" s="375"/>
      <c r="H315" s="375"/>
      <c r="I315" s="375"/>
    </row>
    <row r="316" spans="1:9" ht="30" hidden="1" customHeight="1">
      <c r="A316" s="373"/>
      <c r="B316" s="381"/>
      <c r="C316" s="382"/>
      <c r="D316" s="382"/>
      <c r="E316" s="374" t="s">
        <v>691</v>
      </c>
      <c r="F316" s="374"/>
      <c r="G316" s="375"/>
      <c r="H316" s="375"/>
      <c r="I316" s="375"/>
    </row>
    <row r="317" spans="1:9" ht="30" hidden="1" customHeight="1">
      <c r="A317" s="373"/>
      <c r="B317" s="381"/>
      <c r="C317" s="382"/>
      <c r="D317" s="382"/>
      <c r="E317" s="374" t="s">
        <v>708</v>
      </c>
      <c r="F317" s="374"/>
      <c r="G317" s="375"/>
      <c r="H317" s="375"/>
      <c r="I317" s="375"/>
    </row>
    <row r="318" spans="1:9" ht="30" hidden="1" customHeight="1">
      <c r="A318" s="373"/>
      <c r="B318" s="381"/>
      <c r="C318" s="382"/>
      <c r="D318" s="382"/>
      <c r="E318" s="374" t="s">
        <v>708</v>
      </c>
      <c r="F318" s="374"/>
      <c r="G318" s="375"/>
      <c r="H318" s="375"/>
      <c r="I318" s="375"/>
    </row>
    <row r="319" spans="1:9" ht="0.75" hidden="1" customHeight="1">
      <c r="A319" s="373">
        <v>2473</v>
      </c>
      <c r="B319" s="381" t="s">
        <v>246</v>
      </c>
      <c r="C319" s="382">
        <v>7</v>
      </c>
      <c r="D319" s="382">
        <v>3</v>
      </c>
      <c r="E319" s="374" t="s">
        <v>278</v>
      </c>
      <c r="F319" s="374"/>
      <c r="G319" s="375"/>
      <c r="H319" s="375"/>
      <c r="I319" s="375"/>
    </row>
    <row r="320" spans="1:9" ht="30" hidden="1" customHeight="1">
      <c r="A320" s="373"/>
      <c r="B320" s="381"/>
      <c r="C320" s="382"/>
      <c r="D320" s="382"/>
      <c r="E320" s="374" t="s">
        <v>691</v>
      </c>
      <c r="F320" s="374"/>
      <c r="G320" s="375"/>
      <c r="H320" s="375"/>
      <c r="I320" s="375"/>
    </row>
    <row r="321" spans="1:9" ht="30" hidden="1" customHeight="1">
      <c r="A321" s="373"/>
      <c r="B321" s="381"/>
      <c r="C321" s="382"/>
      <c r="D321" s="382"/>
      <c r="E321" s="374" t="s">
        <v>708</v>
      </c>
      <c r="F321" s="374"/>
      <c r="G321" s="375"/>
      <c r="H321" s="375"/>
      <c r="I321" s="375"/>
    </row>
    <row r="322" spans="1:9" ht="30" hidden="1" customHeight="1">
      <c r="A322" s="373"/>
      <c r="B322" s="381"/>
      <c r="C322" s="382"/>
      <c r="D322" s="382"/>
      <c r="E322" s="374" t="s">
        <v>708</v>
      </c>
      <c r="F322" s="374"/>
      <c r="G322" s="375"/>
      <c r="H322" s="375"/>
      <c r="I322" s="375"/>
    </row>
    <row r="323" spans="1:9" ht="30" hidden="1" customHeight="1">
      <c r="A323" s="373">
        <v>2474</v>
      </c>
      <c r="B323" s="381" t="s">
        <v>246</v>
      </c>
      <c r="C323" s="382">
        <v>7</v>
      </c>
      <c r="D323" s="382">
        <v>4</v>
      </c>
      <c r="E323" s="374" t="s">
        <v>279</v>
      </c>
      <c r="F323" s="374"/>
      <c r="G323" s="375"/>
      <c r="H323" s="375"/>
      <c r="I323" s="375"/>
    </row>
    <row r="324" spans="1:9" ht="30" hidden="1" customHeight="1">
      <c r="A324" s="373"/>
      <c r="B324" s="381"/>
      <c r="C324" s="382"/>
      <c r="D324" s="382"/>
      <c r="E324" s="374" t="s">
        <v>691</v>
      </c>
      <c r="F324" s="374"/>
      <c r="G324" s="375"/>
      <c r="H324" s="375"/>
      <c r="I324" s="375"/>
    </row>
    <row r="325" spans="1:9" ht="30" hidden="1" customHeight="1">
      <c r="A325" s="373"/>
      <c r="B325" s="381"/>
      <c r="C325" s="382"/>
      <c r="D325" s="382"/>
      <c r="E325" s="374" t="s">
        <v>708</v>
      </c>
      <c r="F325" s="374"/>
      <c r="G325" s="375"/>
      <c r="H325" s="375"/>
      <c r="I325" s="375"/>
    </row>
    <row r="326" spans="1:9" ht="30" hidden="1" customHeight="1">
      <c r="A326" s="373"/>
      <c r="B326" s="381"/>
      <c r="C326" s="382"/>
      <c r="D326" s="382"/>
      <c r="E326" s="374" t="s">
        <v>708</v>
      </c>
      <c r="F326" s="374"/>
      <c r="G326" s="375"/>
      <c r="H326" s="375"/>
      <c r="I326" s="375"/>
    </row>
    <row r="327" spans="1:9" ht="30" customHeight="1">
      <c r="A327" s="373"/>
      <c r="B327" s="381"/>
      <c r="C327" s="382"/>
      <c r="D327" s="382"/>
      <c r="E327" s="374" t="s">
        <v>706</v>
      </c>
      <c r="F327" s="374">
        <v>5129</v>
      </c>
      <c r="G327" s="375">
        <f>I327</f>
        <v>982</v>
      </c>
      <c r="H327" s="375"/>
      <c r="I327" s="375">
        <f>'[1]chanap transp'!F157</f>
        <v>982</v>
      </c>
    </row>
    <row r="328" spans="1:9" ht="18.75" customHeight="1">
      <c r="A328" s="373"/>
      <c r="B328" s="381"/>
      <c r="C328" s="382"/>
      <c r="D328" s="382"/>
      <c r="E328" s="374" t="s">
        <v>709</v>
      </c>
      <c r="F328" s="374">
        <v>5134</v>
      </c>
      <c r="G328" s="383">
        <f>H328+I328</f>
        <v>11675</v>
      </c>
      <c r="H328" s="383"/>
      <c r="I328" s="383">
        <f>'[1]chanap transp'!F161</f>
        <v>11675</v>
      </c>
    </row>
    <row r="329" spans="1:9" ht="24" hidden="1" customHeight="1">
      <c r="A329" s="373">
        <v>2480</v>
      </c>
      <c r="B329" s="367" t="s">
        <v>246</v>
      </c>
      <c r="C329" s="368">
        <v>8</v>
      </c>
      <c r="D329" s="368">
        <v>0</v>
      </c>
      <c r="E329" s="376" t="s">
        <v>280</v>
      </c>
      <c r="F329" s="376"/>
      <c r="G329" s="383">
        <f>H329+I329</f>
        <v>0</v>
      </c>
      <c r="H329" s="383">
        <f>H331+H335+H339+H343+H349+H346</f>
        <v>0</v>
      </c>
      <c r="I329" s="383">
        <f>I331+I335+I339+I343+I349+I346</f>
        <v>0</v>
      </c>
    </row>
    <row r="330" spans="1:9" s="380" customFormat="1" ht="24.75" hidden="1" customHeight="1">
      <c r="A330" s="373"/>
      <c r="B330" s="367"/>
      <c r="C330" s="368"/>
      <c r="D330" s="368"/>
      <c r="E330" s="374" t="s">
        <v>197</v>
      </c>
      <c r="F330" s="374"/>
      <c r="G330" s="378"/>
      <c r="H330" s="378"/>
      <c r="I330" s="378"/>
    </row>
    <row r="331" spans="1:9" ht="24.75" hidden="1" customHeight="1">
      <c r="A331" s="373">
        <v>2481</v>
      </c>
      <c r="B331" s="381" t="s">
        <v>246</v>
      </c>
      <c r="C331" s="382">
        <v>8</v>
      </c>
      <c r="D331" s="382">
        <v>1</v>
      </c>
      <c r="E331" s="374" t="s">
        <v>281</v>
      </c>
      <c r="F331" s="374"/>
      <c r="G331" s="383"/>
      <c r="H331" s="383"/>
      <c r="I331" s="383"/>
    </row>
    <row r="332" spans="1:9" ht="24.75" hidden="1" customHeight="1">
      <c r="A332" s="373"/>
      <c r="B332" s="381"/>
      <c r="C332" s="382"/>
      <c r="D332" s="382"/>
      <c r="E332" s="374" t="s">
        <v>691</v>
      </c>
      <c r="F332" s="374"/>
      <c r="G332" s="383"/>
      <c r="H332" s="383"/>
      <c r="I332" s="383"/>
    </row>
    <row r="333" spans="1:9" ht="24.75" hidden="1" customHeight="1">
      <c r="A333" s="373"/>
      <c r="B333" s="381"/>
      <c r="C333" s="382"/>
      <c r="D333" s="382"/>
      <c r="E333" s="374" t="s">
        <v>708</v>
      </c>
      <c r="F333" s="374"/>
      <c r="G333" s="383"/>
      <c r="H333" s="383"/>
      <c r="I333" s="383"/>
    </row>
    <row r="334" spans="1:9" ht="24.75" hidden="1" customHeight="1">
      <c r="A334" s="373"/>
      <c r="B334" s="381"/>
      <c r="C334" s="382"/>
      <c r="D334" s="382"/>
      <c r="E334" s="374" t="s">
        <v>708</v>
      </c>
      <c r="F334" s="374"/>
      <c r="G334" s="383"/>
      <c r="H334" s="383"/>
      <c r="I334" s="383"/>
    </row>
    <row r="335" spans="1:9" ht="24.75" hidden="1" customHeight="1">
      <c r="A335" s="373">
        <v>2482</v>
      </c>
      <c r="B335" s="381" t="s">
        <v>246</v>
      </c>
      <c r="C335" s="382">
        <v>8</v>
      </c>
      <c r="D335" s="382">
        <v>2</v>
      </c>
      <c r="E335" s="374" t="s">
        <v>282</v>
      </c>
      <c r="F335" s="374"/>
      <c r="G335" s="383"/>
      <c r="H335" s="383"/>
      <c r="I335" s="383"/>
    </row>
    <row r="336" spans="1:9" ht="24.75" hidden="1" customHeight="1">
      <c r="A336" s="373"/>
      <c r="B336" s="381"/>
      <c r="C336" s="382"/>
      <c r="D336" s="382"/>
      <c r="E336" s="374" t="s">
        <v>691</v>
      </c>
      <c r="F336" s="374"/>
      <c r="G336" s="383"/>
      <c r="H336" s="383"/>
      <c r="I336" s="383"/>
    </row>
    <row r="337" spans="1:9" ht="24.75" hidden="1" customHeight="1">
      <c r="A337" s="373"/>
      <c r="B337" s="381"/>
      <c r="C337" s="382"/>
      <c r="D337" s="382"/>
      <c r="E337" s="374" t="s">
        <v>708</v>
      </c>
      <c r="F337" s="374"/>
      <c r="G337" s="383"/>
      <c r="H337" s="383"/>
      <c r="I337" s="383"/>
    </row>
    <row r="338" spans="1:9" ht="24.75" hidden="1" customHeight="1">
      <c r="A338" s="373"/>
      <c r="B338" s="381"/>
      <c r="C338" s="382"/>
      <c r="D338" s="382"/>
      <c r="E338" s="374" t="s">
        <v>708</v>
      </c>
      <c r="F338" s="374"/>
      <c r="G338" s="383"/>
      <c r="H338" s="383"/>
      <c r="I338" s="383"/>
    </row>
    <row r="339" spans="1:9" ht="24.75" hidden="1" customHeight="1">
      <c r="A339" s="373">
        <v>2483</v>
      </c>
      <c r="B339" s="381" t="s">
        <v>246</v>
      </c>
      <c r="C339" s="382">
        <v>8</v>
      </c>
      <c r="D339" s="382">
        <v>3</v>
      </c>
      <c r="E339" s="374" t="s">
        <v>283</v>
      </c>
      <c r="F339" s="374"/>
      <c r="G339" s="383"/>
      <c r="H339" s="383"/>
      <c r="I339" s="383"/>
    </row>
    <row r="340" spans="1:9" ht="24.75" hidden="1" customHeight="1">
      <c r="A340" s="373"/>
      <c r="B340" s="381"/>
      <c r="C340" s="382"/>
      <c r="D340" s="382"/>
      <c r="E340" s="374" t="s">
        <v>691</v>
      </c>
      <c r="F340" s="374"/>
      <c r="G340" s="383"/>
      <c r="H340" s="383"/>
      <c r="I340" s="383"/>
    </row>
    <row r="341" spans="1:9" ht="24.75" hidden="1" customHeight="1">
      <c r="A341" s="373"/>
      <c r="B341" s="381"/>
      <c r="C341" s="382"/>
      <c r="D341" s="382"/>
      <c r="E341" s="374" t="s">
        <v>708</v>
      </c>
      <c r="F341" s="374"/>
      <c r="G341" s="383"/>
      <c r="H341" s="383"/>
      <c r="I341" s="383"/>
    </row>
    <row r="342" spans="1:9" ht="24.75" hidden="1" customHeight="1">
      <c r="A342" s="373"/>
      <c r="B342" s="381"/>
      <c r="C342" s="382"/>
      <c r="D342" s="382"/>
      <c r="E342" s="374" t="s">
        <v>708</v>
      </c>
      <c r="F342" s="374"/>
      <c r="G342" s="383"/>
      <c r="H342" s="383"/>
      <c r="I342" s="383"/>
    </row>
    <row r="343" spans="1:9" ht="24.75" hidden="1" customHeight="1">
      <c r="A343" s="373">
        <v>2484</v>
      </c>
      <c r="B343" s="381" t="s">
        <v>246</v>
      </c>
      <c r="C343" s="382">
        <v>8</v>
      </c>
      <c r="D343" s="382">
        <v>4</v>
      </c>
      <c r="E343" s="374" t="s">
        <v>284</v>
      </c>
      <c r="F343" s="374"/>
      <c r="G343" s="383"/>
      <c r="H343" s="383"/>
      <c r="I343" s="383"/>
    </row>
    <row r="344" spans="1:9" ht="24.75" hidden="1" customHeight="1">
      <c r="A344" s="373"/>
      <c r="B344" s="381"/>
      <c r="C344" s="382"/>
      <c r="D344" s="382"/>
      <c r="E344" s="374" t="s">
        <v>691</v>
      </c>
      <c r="F344" s="374"/>
      <c r="G344" s="383"/>
      <c r="H344" s="383"/>
      <c r="I344" s="383"/>
    </row>
    <row r="345" spans="1:9" ht="24.75" hidden="1" customHeight="1">
      <c r="A345" s="373"/>
      <c r="B345" s="381"/>
      <c r="C345" s="382"/>
      <c r="D345" s="382"/>
      <c r="E345" s="374" t="s">
        <v>708</v>
      </c>
      <c r="F345" s="374"/>
      <c r="G345" s="383"/>
      <c r="H345" s="383"/>
      <c r="I345" s="383"/>
    </row>
    <row r="346" spans="1:9" ht="24.75" hidden="1" customHeight="1">
      <c r="A346" s="373">
        <v>2485</v>
      </c>
      <c r="B346" s="381" t="s">
        <v>246</v>
      </c>
      <c r="C346" s="381" t="s">
        <v>190</v>
      </c>
      <c r="D346" s="381" t="s">
        <v>187</v>
      </c>
      <c r="E346" s="374" t="s">
        <v>285</v>
      </c>
      <c r="F346" s="374"/>
      <c r="G346" s="383">
        <f>H346+I346</f>
        <v>0</v>
      </c>
      <c r="H346" s="383">
        <f>H348</f>
        <v>0</v>
      </c>
      <c r="I346" s="383">
        <f>I348</f>
        <v>0</v>
      </c>
    </row>
    <row r="347" spans="1:9" ht="24.75" hidden="1" customHeight="1">
      <c r="A347" s="373"/>
      <c r="B347" s="381"/>
      <c r="C347" s="382"/>
      <c r="D347" s="382"/>
      <c r="E347" s="389" t="s">
        <v>691</v>
      </c>
      <c r="F347" s="374"/>
      <c r="G347" s="383"/>
      <c r="H347" s="383"/>
      <c r="I347" s="383"/>
    </row>
    <row r="348" spans="1:9" ht="15" hidden="1" customHeight="1">
      <c r="A348" s="373"/>
      <c r="B348" s="381"/>
      <c r="C348" s="382"/>
      <c r="D348" s="382"/>
      <c r="E348" s="374" t="s">
        <v>709</v>
      </c>
      <c r="F348" s="374">
        <v>5134</v>
      </c>
      <c r="G348" s="383">
        <f>H348+I348</f>
        <v>0</v>
      </c>
      <c r="H348" s="383"/>
      <c r="I348" s="383">
        <f>'[1]transp nax'!F161</f>
        <v>0</v>
      </c>
    </row>
    <row r="349" spans="1:9" ht="24.75" hidden="1" customHeight="1">
      <c r="A349" s="373">
        <v>2485</v>
      </c>
      <c r="B349" s="381" t="s">
        <v>246</v>
      </c>
      <c r="C349" s="382">
        <v>8</v>
      </c>
      <c r="D349" s="382">
        <v>7</v>
      </c>
      <c r="E349" s="374" t="s">
        <v>287</v>
      </c>
      <c r="F349" s="374"/>
      <c r="G349" s="383">
        <f>H349+I349</f>
        <v>0</v>
      </c>
      <c r="H349" s="383">
        <f>H351</f>
        <v>0</v>
      </c>
      <c r="I349" s="383">
        <f>I352</f>
        <v>0</v>
      </c>
    </row>
    <row r="350" spans="1:9" ht="40.5" hidden="1">
      <c r="A350" s="373"/>
      <c r="B350" s="381"/>
      <c r="C350" s="382"/>
      <c r="D350" s="382"/>
      <c r="E350" s="374" t="s">
        <v>691</v>
      </c>
      <c r="F350" s="374"/>
      <c r="G350" s="383"/>
      <c r="H350" s="383"/>
      <c r="I350" s="383"/>
    </row>
    <row r="351" spans="1:9" ht="15.75" hidden="1">
      <c r="A351" s="373"/>
      <c r="B351" s="381"/>
      <c r="C351" s="382"/>
      <c r="D351" s="382"/>
      <c r="E351" s="374" t="s">
        <v>724</v>
      </c>
      <c r="F351" s="374"/>
      <c r="G351" s="383">
        <f>H351+I351</f>
        <v>0</v>
      </c>
      <c r="H351" s="383">
        <f>'[1]ajl nax'!F64</f>
        <v>0</v>
      </c>
      <c r="I351" s="383"/>
    </row>
    <row r="352" spans="1:9" ht="15.75" hidden="1">
      <c r="A352" s="373"/>
      <c r="B352" s="381"/>
      <c r="C352" s="382"/>
      <c r="D352" s="382"/>
      <c r="E352" s="374" t="s">
        <v>709</v>
      </c>
      <c r="F352" s="374"/>
      <c r="G352" s="383">
        <f>H352+I352</f>
        <v>0</v>
      </c>
      <c r="H352" s="383"/>
      <c r="I352" s="383">
        <f>'[1]ajl nax'!F161</f>
        <v>0</v>
      </c>
    </row>
    <row r="353" spans="1:9" ht="27.75" customHeight="1">
      <c r="A353" s="373">
        <v>2490</v>
      </c>
      <c r="B353" s="367" t="s">
        <v>246</v>
      </c>
      <c r="C353" s="368">
        <v>9</v>
      </c>
      <c r="D353" s="368">
        <v>0</v>
      </c>
      <c r="E353" s="376" t="s">
        <v>289</v>
      </c>
      <c r="F353" s="376"/>
      <c r="G353" s="383">
        <f>H353+I353</f>
        <v>-260000</v>
      </c>
      <c r="H353" s="383">
        <f>H355</f>
        <v>0</v>
      </c>
      <c r="I353" s="383">
        <f>I355</f>
        <v>-260000</v>
      </c>
    </row>
    <row r="354" spans="1:9" s="380" customFormat="1" ht="10.5" customHeight="1">
      <c r="A354" s="373"/>
      <c r="B354" s="367"/>
      <c r="C354" s="368"/>
      <c r="D354" s="368"/>
      <c r="E354" s="374" t="s">
        <v>197</v>
      </c>
      <c r="F354" s="374"/>
      <c r="G354" s="378"/>
      <c r="H354" s="378"/>
      <c r="I354" s="378"/>
    </row>
    <row r="355" spans="1:9" ht="15" customHeight="1">
      <c r="A355" s="373">
        <v>2491</v>
      </c>
      <c r="B355" s="381" t="s">
        <v>246</v>
      </c>
      <c r="C355" s="382">
        <v>9</v>
      </c>
      <c r="D355" s="382">
        <v>1</v>
      </c>
      <c r="E355" s="374" t="s">
        <v>289</v>
      </c>
      <c r="F355" s="374"/>
      <c r="G355" s="383">
        <f>H355+I355</f>
        <v>-260000</v>
      </c>
      <c r="H355" s="383">
        <f>H357+H358</f>
        <v>0</v>
      </c>
      <c r="I355" s="383">
        <f>I357+I358</f>
        <v>-260000</v>
      </c>
    </row>
    <row r="356" spans="1:9" ht="25.5" customHeight="1">
      <c r="A356" s="373"/>
      <c r="B356" s="381"/>
      <c r="C356" s="382"/>
      <c r="D356" s="382"/>
      <c r="E356" s="374" t="s">
        <v>691</v>
      </c>
      <c r="F356" s="374"/>
      <c r="G356" s="383"/>
      <c r="H356" s="383"/>
      <c r="I356" s="383"/>
    </row>
    <row r="357" spans="1:9" ht="12.75" customHeight="1">
      <c r="A357" s="373"/>
      <c r="B357" s="381"/>
      <c r="C357" s="382"/>
      <c r="D357" s="382"/>
      <c r="E357" s="374" t="s">
        <v>640</v>
      </c>
      <c r="F357" s="374">
        <v>8111</v>
      </c>
      <c r="G357" s="383">
        <f>H357+I357</f>
        <v>0</v>
      </c>
      <c r="H357" s="383"/>
      <c r="I357" s="383">
        <f>'[1]tntes harab'!F156</f>
        <v>0</v>
      </c>
    </row>
    <row r="358" spans="1:9" ht="12" customHeight="1">
      <c r="A358" s="373"/>
      <c r="B358" s="381"/>
      <c r="C358" s="382"/>
      <c r="D358" s="382"/>
      <c r="E358" s="374" t="s">
        <v>672</v>
      </c>
      <c r="F358" s="374">
        <v>8411</v>
      </c>
      <c r="G358" s="383">
        <f>H358+I358</f>
        <v>-260000</v>
      </c>
      <c r="H358" s="383"/>
      <c r="I358" s="383">
        <f>'[1]tntes harab'!F172</f>
        <v>-260000</v>
      </c>
    </row>
    <row r="359" spans="1:9" s="371" customFormat="1" ht="46.5" customHeight="1">
      <c r="A359" s="366">
        <v>2500</v>
      </c>
      <c r="B359" s="367" t="s">
        <v>290</v>
      </c>
      <c r="C359" s="368">
        <v>0</v>
      </c>
      <c r="D359" s="368">
        <v>0</v>
      </c>
      <c r="E359" s="369" t="s">
        <v>725</v>
      </c>
      <c r="F359" s="369"/>
      <c r="G359" s="392">
        <f>H359+I359</f>
        <v>101207.95</v>
      </c>
      <c r="H359" s="392">
        <f>H361+H370+H376+H382+H388+H396</f>
        <v>93390.15</v>
      </c>
      <c r="I359" s="392">
        <f>I361+I370+I376+I382+I388+I396+I368</f>
        <v>7817.8</v>
      </c>
    </row>
    <row r="360" spans="1:9" ht="11.25" customHeight="1">
      <c r="A360" s="373"/>
      <c r="B360" s="367"/>
      <c r="C360" s="368"/>
      <c r="D360" s="368"/>
      <c r="E360" s="374" t="s">
        <v>7</v>
      </c>
      <c r="F360" s="374"/>
      <c r="G360" s="383"/>
      <c r="H360" s="383"/>
      <c r="I360" s="383"/>
    </row>
    <row r="361" spans="1:9" ht="15.75">
      <c r="A361" s="373">
        <v>2510</v>
      </c>
      <c r="B361" s="367" t="s">
        <v>290</v>
      </c>
      <c r="C361" s="368">
        <v>1</v>
      </c>
      <c r="D361" s="368">
        <v>0</v>
      </c>
      <c r="E361" s="376" t="s">
        <v>292</v>
      </c>
      <c r="F361" s="376"/>
      <c r="G361" s="383">
        <f>H361+I361</f>
        <v>89976.7</v>
      </c>
      <c r="H361" s="383">
        <f>H363+H366+H367</f>
        <v>87318.9</v>
      </c>
      <c r="I361" s="383">
        <f>I363+I368+I369</f>
        <v>2657.8</v>
      </c>
    </row>
    <row r="362" spans="1:9" s="380" customFormat="1" ht="10.5" customHeight="1">
      <c r="A362" s="373"/>
      <c r="B362" s="367"/>
      <c r="C362" s="368"/>
      <c r="D362" s="368"/>
      <c r="E362" s="374" t="s">
        <v>197</v>
      </c>
      <c r="F362" s="374"/>
      <c r="G362" s="378"/>
      <c r="H362" s="378"/>
      <c r="I362" s="378"/>
    </row>
    <row r="363" spans="1:9" ht="12.75" customHeight="1">
      <c r="A363" s="373">
        <v>2511</v>
      </c>
      <c r="B363" s="381" t="s">
        <v>290</v>
      </c>
      <c r="C363" s="382">
        <v>1</v>
      </c>
      <c r="D363" s="382">
        <v>1</v>
      </c>
      <c r="E363" s="374" t="s">
        <v>292</v>
      </c>
      <c r="F363" s="374">
        <v>4213</v>
      </c>
      <c r="G363" s="383">
        <f>H363+I363</f>
        <v>0</v>
      </c>
      <c r="H363" s="383">
        <f>H365</f>
        <v>0</v>
      </c>
      <c r="I363" s="383">
        <f>I365</f>
        <v>0</v>
      </c>
    </row>
    <row r="364" spans="1:9" ht="27" customHeight="1">
      <c r="A364" s="373"/>
      <c r="B364" s="381"/>
      <c r="C364" s="382"/>
      <c r="D364" s="382"/>
      <c r="E364" s="374" t="s">
        <v>691</v>
      </c>
      <c r="F364" s="374"/>
      <c r="G364" s="383"/>
      <c r="H364" s="383"/>
      <c r="I364" s="383"/>
    </row>
    <row r="365" spans="1:9" ht="13.5" customHeight="1">
      <c r="A365" s="373"/>
      <c r="B365" s="381"/>
      <c r="C365" s="382"/>
      <c r="D365" s="382"/>
      <c r="E365" s="374" t="s">
        <v>419</v>
      </c>
      <c r="F365" s="374"/>
      <c r="G365" s="383">
        <f>H365</f>
        <v>0</v>
      </c>
      <c r="H365" s="383">
        <f>[1]axb!F45</f>
        <v>0</v>
      </c>
      <c r="I365" s="383"/>
    </row>
    <row r="366" spans="1:9" ht="48.75" customHeight="1">
      <c r="A366" s="373"/>
      <c r="B366" s="381"/>
      <c r="C366" s="382"/>
      <c r="D366" s="382"/>
      <c r="E366" s="374" t="s">
        <v>712</v>
      </c>
      <c r="F366" s="374">
        <v>4637</v>
      </c>
      <c r="G366" s="383">
        <f>H366</f>
        <v>86358.9</v>
      </c>
      <c r="H366" s="383">
        <f>[1]axb!F104</f>
        <v>86358.9</v>
      </c>
      <c r="I366" s="383"/>
    </row>
    <row r="367" spans="1:9" ht="30" customHeight="1">
      <c r="A367" s="373"/>
      <c r="B367" s="381"/>
      <c r="C367" s="382"/>
      <c r="D367" s="382"/>
      <c r="E367" s="238" t="s">
        <v>530</v>
      </c>
      <c r="F367" s="374">
        <v>4655</v>
      </c>
      <c r="G367" s="383">
        <f>H367</f>
        <v>960</v>
      </c>
      <c r="H367" s="383">
        <f>[1]axb!F111</f>
        <v>960</v>
      </c>
      <c r="I367" s="383"/>
    </row>
    <row r="368" spans="1:9" ht="48.75" hidden="1" customHeight="1">
      <c r="A368" s="373"/>
      <c r="B368" s="381"/>
      <c r="C368" s="382"/>
      <c r="D368" s="382"/>
      <c r="E368" s="384" t="str">
        <f>[1]axb!B155</f>
        <v xml:space="preserve"> -Տրանսպորտային սարքավորումներ</v>
      </c>
      <c r="F368" s="374">
        <v>5121</v>
      </c>
      <c r="G368" s="383">
        <f>I368</f>
        <v>0</v>
      </c>
      <c r="H368" s="383"/>
      <c r="I368" s="383">
        <f>[1]axb!F155</f>
        <v>0</v>
      </c>
    </row>
    <row r="369" spans="1:9" ht="18" hidden="1" customHeight="1">
      <c r="A369" s="373"/>
      <c r="B369" s="381"/>
      <c r="C369" s="382"/>
      <c r="D369" s="382"/>
      <c r="E369" s="384" t="s">
        <v>726</v>
      </c>
      <c r="F369" s="374">
        <v>5129</v>
      </c>
      <c r="G369" s="383">
        <f>I369</f>
        <v>2657.8</v>
      </c>
      <c r="H369" s="383"/>
      <c r="I369" s="383">
        <f>[1]axb!F157</f>
        <v>2657.8</v>
      </c>
    </row>
    <row r="370" spans="1:9" ht="15.75" hidden="1">
      <c r="A370" s="373">
        <v>2520</v>
      </c>
      <c r="B370" s="367" t="s">
        <v>290</v>
      </c>
      <c r="C370" s="368">
        <v>2</v>
      </c>
      <c r="D370" s="368">
        <v>0</v>
      </c>
      <c r="E370" s="376" t="s">
        <v>293</v>
      </c>
      <c r="F370" s="374"/>
      <c r="G370" s="383"/>
      <c r="H370" s="383"/>
      <c r="I370" s="383"/>
    </row>
    <row r="371" spans="1:9" s="380" customFormat="1" ht="10.5" hidden="1" customHeight="1">
      <c r="A371" s="373"/>
      <c r="B371" s="367"/>
      <c r="C371" s="368"/>
      <c r="D371" s="368"/>
      <c r="E371" s="374" t="s">
        <v>197</v>
      </c>
      <c r="F371" s="374"/>
      <c r="G371" s="378"/>
      <c r="H371" s="378"/>
      <c r="I371" s="378"/>
    </row>
    <row r="372" spans="1:9" ht="15.75" hidden="1">
      <c r="A372" s="373">
        <v>2521</v>
      </c>
      <c r="B372" s="381" t="s">
        <v>290</v>
      </c>
      <c r="C372" s="382">
        <v>2</v>
      </c>
      <c r="D372" s="382">
        <v>1</v>
      </c>
      <c r="E372" s="374" t="s">
        <v>294</v>
      </c>
      <c r="F372" s="374"/>
      <c r="G372" s="383"/>
      <c r="H372" s="383"/>
      <c r="I372" s="383"/>
    </row>
    <row r="373" spans="1:9" ht="40.5" hidden="1">
      <c r="A373" s="373"/>
      <c r="B373" s="381"/>
      <c r="C373" s="382"/>
      <c r="D373" s="382"/>
      <c r="E373" s="374" t="s">
        <v>691</v>
      </c>
      <c r="F373" s="374"/>
      <c r="G373" s="383"/>
      <c r="H373" s="383"/>
      <c r="I373" s="383"/>
    </row>
    <row r="374" spans="1:9" ht="15.75" hidden="1">
      <c r="A374" s="373"/>
      <c r="B374" s="381"/>
      <c r="C374" s="382"/>
      <c r="D374" s="382"/>
      <c r="E374" s="374" t="s">
        <v>708</v>
      </c>
      <c r="F374" s="374"/>
      <c r="G374" s="383"/>
      <c r="H374" s="383"/>
      <c r="I374" s="383"/>
    </row>
    <row r="375" spans="1:9" ht="15.75" hidden="1">
      <c r="A375" s="373"/>
      <c r="B375" s="381"/>
      <c r="C375" s="382"/>
      <c r="D375" s="382"/>
      <c r="E375" s="374" t="s">
        <v>708</v>
      </c>
      <c r="F375" s="374"/>
      <c r="G375" s="383"/>
      <c r="H375" s="383"/>
      <c r="I375" s="383"/>
    </row>
    <row r="376" spans="1:9" ht="15.75" hidden="1">
      <c r="A376" s="373">
        <v>2530</v>
      </c>
      <c r="B376" s="367" t="s">
        <v>290</v>
      </c>
      <c r="C376" s="368">
        <v>3</v>
      </c>
      <c r="D376" s="368">
        <v>0</v>
      </c>
      <c r="E376" s="376" t="s">
        <v>295</v>
      </c>
      <c r="F376" s="376"/>
      <c r="G376" s="383"/>
      <c r="H376" s="383"/>
      <c r="I376" s="383"/>
    </row>
    <row r="377" spans="1:9" s="380" customFormat="1" ht="10.5" hidden="1" customHeight="1">
      <c r="A377" s="373"/>
      <c r="B377" s="367"/>
      <c r="C377" s="368"/>
      <c r="D377" s="368"/>
      <c r="E377" s="374" t="s">
        <v>197</v>
      </c>
      <c r="F377" s="374"/>
      <c r="G377" s="378"/>
      <c r="H377" s="378"/>
      <c r="I377" s="378"/>
    </row>
    <row r="378" spans="1:9" ht="15.75" hidden="1">
      <c r="A378" s="373">
        <v>3531</v>
      </c>
      <c r="B378" s="381" t="s">
        <v>290</v>
      </c>
      <c r="C378" s="382">
        <v>3</v>
      </c>
      <c r="D378" s="382">
        <v>1</v>
      </c>
      <c r="E378" s="374" t="s">
        <v>295</v>
      </c>
      <c r="F378" s="374"/>
      <c r="G378" s="383"/>
      <c r="H378" s="383"/>
      <c r="I378" s="383"/>
    </row>
    <row r="379" spans="1:9" ht="40.5" hidden="1">
      <c r="A379" s="373"/>
      <c r="B379" s="381"/>
      <c r="C379" s="382"/>
      <c r="D379" s="382"/>
      <c r="E379" s="374" t="s">
        <v>691</v>
      </c>
      <c r="F379" s="374"/>
      <c r="G379" s="383"/>
      <c r="H379" s="383"/>
      <c r="I379" s="383"/>
    </row>
    <row r="380" spans="1:9" ht="15.75" hidden="1">
      <c r="A380" s="373"/>
      <c r="B380" s="381"/>
      <c r="C380" s="382"/>
      <c r="D380" s="382"/>
      <c r="E380" s="374" t="s">
        <v>708</v>
      </c>
      <c r="F380" s="374"/>
      <c r="G380" s="383"/>
      <c r="H380" s="383"/>
      <c r="I380" s="383"/>
    </row>
    <row r="381" spans="1:9" ht="15.75" hidden="1">
      <c r="A381" s="373"/>
      <c r="B381" s="381"/>
      <c r="C381" s="382"/>
      <c r="D381" s="382"/>
      <c r="E381" s="374" t="s">
        <v>708</v>
      </c>
      <c r="F381" s="374"/>
      <c r="G381" s="383"/>
      <c r="H381" s="383"/>
      <c r="I381" s="383"/>
    </row>
    <row r="382" spans="1:9" ht="19.5" hidden="1" customHeight="1">
      <c r="A382" s="373">
        <v>2540</v>
      </c>
      <c r="B382" s="367" t="s">
        <v>290</v>
      </c>
      <c r="C382" s="368">
        <v>4</v>
      </c>
      <c r="D382" s="368">
        <v>0</v>
      </c>
      <c r="E382" s="376" t="s">
        <v>296</v>
      </c>
      <c r="F382" s="376"/>
      <c r="G382" s="383"/>
      <c r="H382" s="383"/>
      <c r="I382" s="383"/>
    </row>
    <row r="383" spans="1:9" s="380" customFormat="1" ht="10.5" hidden="1" customHeight="1">
      <c r="A383" s="373"/>
      <c r="B383" s="367"/>
      <c r="C383" s="368"/>
      <c r="D383" s="368"/>
      <c r="E383" s="374" t="s">
        <v>197</v>
      </c>
      <c r="F383" s="374"/>
      <c r="G383" s="378"/>
      <c r="H383" s="378"/>
      <c r="I383" s="378"/>
    </row>
    <row r="384" spans="1:9" ht="17.25" hidden="1" customHeight="1">
      <c r="A384" s="373">
        <v>2541</v>
      </c>
      <c r="B384" s="381" t="s">
        <v>290</v>
      </c>
      <c r="C384" s="382">
        <v>4</v>
      </c>
      <c r="D384" s="382">
        <v>1</v>
      </c>
      <c r="E384" s="374" t="s">
        <v>296</v>
      </c>
      <c r="F384" s="374"/>
      <c r="G384" s="383"/>
      <c r="H384" s="383"/>
      <c r="I384" s="383"/>
    </row>
    <row r="385" spans="1:9" ht="40.5" hidden="1">
      <c r="A385" s="373"/>
      <c r="B385" s="381"/>
      <c r="C385" s="382"/>
      <c r="D385" s="382"/>
      <c r="E385" s="374" t="s">
        <v>691</v>
      </c>
      <c r="F385" s="374"/>
      <c r="G385" s="383"/>
      <c r="H385" s="383"/>
      <c r="I385" s="383"/>
    </row>
    <row r="386" spans="1:9" ht="15.75" hidden="1">
      <c r="A386" s="373"/>
      <c r="B386" s="381"/>
      <c r="C386" s="382"/>
      <c r="D386" s="382"/>
      <c r="E386" s="374" t="s">
        <v>708</v>
      </c>
      <c r="F386" s="374"/>
      <c r="G386" s="383"/>
      <c r="H386" s="383"/>
      <c r="I386" s="383"/>
    </row>
    <row r="387" spans="1:9" ht="15.75" hidden="1">
      <c r="A387" s="373"/>
      <c r="B387" s="381"/>
      <c r="C387" s="382"/>
      <c r="D387" s="382"/>
      <c r="E387" s="374" t="s">
        <v>708</v>
      </c>
      <c r="F387" s="374"/>
      <c r="G387" s="383"/>
      <c r="H387" s="383"/>
      <c r="I387" s="383"/>
    </row>
    <row r="388" spans="1:9" ht="32.25" hidden="1" customHeight="1">
      <c r="A388" s="373">
        <v>2550</v>
      </c>
      <c r="B388" s="367" t="s">
        <v>290</v>
      </c>
      <c r="C388" s="368">
        <v>5</v>
      </c>
      <c r="D388" s="368">
        <v>0</v>
      </c>
      <c r="E388" s="376" t="s">
        <v>297</v>
      </c>
      <c r="F388" s="376"/>
      <c r="G388" s="383"/>
      <c r="H388" s="383"/>
      <c r="I388" s="383"/>
    </row>
    <row r="389" spans="1:9" s="380" customFormat="1" ht="10.5" hidden="1" customHeight="1">
      <c r="A389" s="373"/>
      <c r="B389" s="367"/>
      <c r="C389" s="368"/>
      <c r="D389" s="368"/>
      <c r="E389" s="374" t="s">
        <v>197</v>
      </c>
      <c r="F389" s="374"/>
      <c r="G389" s="378"/>
      <c r="H389" s="378"/>
      <c r="I389" s="378"/>
    </row>
    <row r="390" spans="1:9" ht="27" hidden="1">
      <c r="A390" s="373">
        <v>2551</v>
      </c>
      <c r="B390" s="381" t="s">
        <v>290</v>
      </c>
      <c r="C390" s="382">
        <v>5</v>
      </c>
      <c r="D390" s="382">
        <v>1</v>
      </c>
      <c r="E390" s="374" t="s">
        <v>297</v>
      </c>
      <c r="F390" s="374"/>
      <c r="G390" s="383"/>
      <c r="H390" s="383"/>
      <c r="I390" s="383"/>
    </row>
    <row r="391" spans="1:9" ht="40.5" hidden="1">
      <c r="A391" s="373"/>
      <c r="B391" s="381"/>
      <c r="C391" s="382"/>
      <c r="D391" s="382"/>
      <c r="E391" s="374" t="s">
        <v>691</v>
      </c>
      <c r="F391" s="374"/>
      <c r="G391" s="383"/>
      <c r="H391" s="383"/>
      <c r="I391" s="383"/>
    </row>
    <row r="392" spans="1:9" ht="15.75" hidden="1">
      <c r="A392" s="373"/>
      <c r="B392" s="381"/>
      <c r="C392" s="382"/>
      <c r="D392" s="382"/>
      <c r="E392" s="374" t="s">
        <v>708</v>
      </c>
      <c r="F392" s="374"/>
      <c r="G392" s="383"/>
      <c r="H392" s="383"/>
      <c r="I392" s="383"/>
    </row>
    <row r="393" spans="1:9" ht="15.75" hidden="1">
      <c r="A393" s="373"/>
      <c r="B393" s="381"/>
      <c r="C393" s="382"/>
      <c r="D393" s="382"/>
      <c r="E393" s="374" t="s">
        <v>708</v>
      </c>
      <c r="F393" s="374"/>
      <c r="G393" s="383"/>
      <c r="H393" s="383"/>
      <c r="I393" s="383"/>
    </row>
    <row r="394" spans="1:9" ht="15.75" hidden="1">
      <c r="A394" s="373"/>
      <c r="B394" s="381"/>
      <c r="C394" s="382"/>
      <c r="D394" s="382"/>
      <c r="E394" s="384"/>
      <c r="F394" s="374"/>
      <c r="G394" s="383"/>
      <c r="H394" s="383"/>
      <c r="I394" s="383"/>
    </row>
    <row r="395" spans="1:9" ht="15.75" hidden="1">
      <c r="A395" s="373"/>
      <c r="B395" s="381"/>
      <c r="C395" s="382"/>
      <c r="D395" s="382"/>
      <c r="E395" s="384"/>
      <c r="F395" s="374"/>
      <c r="G395" s="383"/>
      <c r="H395" s="383"/>
      <c r="I395" s="383"/>
    </row>
    <row r="396" spans="1:9" ht="27">
      <c r="A396" s="373">
        <v>2560</v>
      </c>
      <c r="B396" s="367" t="s">
        <v>290</v>
      </c>
      <c r="C396" s="368">
        <v>6</v>
      </c>
      <c r="D396" s="368">
        <v>0</v>
      </c>
      <c r="E396" s="376" t="s">
        <v>298</v>
      </c>
      <c r="F396" s="376"/>
      <c r="G396" s="383">
        <f>H396+I396</f>
        <v>11231.25</v>
      </c>
      <c r="H396" s="383">
        <f>H398</f>
        <v>6071.25</v>
      </c>
      <c r="I396" s="383">
        <f>I398</f>
        <v>5160</v>
      </c>
    </row>
    <row r="397" spans="1:9" s="380" customFormat="1" ht="10.5" customHeight="1">
      <c r="A397" s="373"/>
      <c r="B397" s="367"/>
      <c r="C397" s="368"/>
      <c r="D397" s="368"/>
      <c r="E397" s="374" t="s">
        <v>197</v>
      </c>
      <c r="F397" s="374"/>
      <c r="G397" s="378"/>
      <c r="H397" s="378"/>
      <c r="I397" s="378"/>
    </row>
    <row r="398" spans="1:9" ht="27">
      <c r="A398" s="373">
        <v>2561</v>
      </c>
      <c r="B398" s="381" t="s">
        <v>290</v>
      </c>
      <c r="C398" s="382">
        <v>6</v>
      </c>
      <c r="D398" s="382">
        <v>1</v>
      </c>
      <c r="E398" s="374" t="s">
        <v>298</v>
      </c>
      <c r="F398" s="374"/>
      <c r="G398" s="383">
        <f>H398+I398</f>
        <v>11231.25</v>
      </c>
      <c r="H398" s="383">
        <f>H400+H403+H401+H402</f>
        <v>6071.25</v>
      </c>
      <c r="I398" s="383">
        <f>I400+I404+I403</f>
        <v>5160</v>
      </c>
    </row>
    <row r="399" spans="1:9" ht="23.25" customHeight="1">
      <c r="A399" s="373"/>
      <c r="B399" s="381"/>
      <c r="C399" s="382"/>
      <c r="D399" s="382"/>
      <c r="E399" s="389" t="s">
        <v>691</v>
      </c>
      <c r="F399" s="374"/>
      <c r="G399" s="383"/>
      <c r="H399" s="383"/>
      <c r="I399" s="383"/>
    </row>
    <row r="400" spans="1:9" ht="13.5" customHeight="1">
      <c r="A400" s="373"/>
      <c r="B400" s="381"/>
      <c r="C400" s="382"/>
      <c r="D400" s="382"/>
      <c r="E400" s="374" t="s">
        <v>419</v>
      </c>
      <c r="F400" s="374">
        <v>4213</v>
      </c>
      <c r="G400" s="383">
        <f>H400+I400</f>
        <v>1000</v>
      </c>
      <c r="H400" s="383">
        <f>'[1]srgaka mig'!F45</f>
        <v>1000</v>
      </c>
      <c r="I400" s="383"/>
    </row>
    <row r="401" spans="1:9" ht="35.25" customHeight="1">
      <c r="A401" s="373"/>
      <c r="B401" s="381"/>
      <c r="C401" s="382"/>
      <c r="D401" s="382"/>
      <c r="E401" s="374" t="s">
        <v>712</v>
      </c>
      <c r="F401" s="374">
        <v>4637</v>
      </c>
      <c r="G401" s="383">
        <f>H401+I401</f>
        <v>4751.25</v>
      </c>
      <c r="H401" s="383">
        <f>'[1]srgaka mig'!F104</f>
        <v>4751.25</v>
      </c>
      <c r="I401" s="383"/>
    </row>
    <row r="402" spans="1:9" ht="35.25" customHeight="1">
      <c r="A402" s="373"/>
      <c r="B402" s="381"/>
      <c r="C402" s="382"/>
      <c r="D402" s="382"/>
      <c r="E402" s="238" t="s">
        <v>530</v>
      </c>
      <c r="F402" s="374">
        <v>4655</v>
      </c>
      <c r="G402" s="383">
        <f>H402</f>
        <v>320</v>
      </c>
      <c r="H402" s="383">
        <f>'[1]srgaka mig'!F111</f>
        <v>320</v>
      </c>
      <c r="I402" s="383"/>
    </row>
    <row r="403" spans="1:9" ht="26.25" customHeight="1">
      <c r="A403" s="373"/>
      <c r="B403" s="381"/>
      <c r="C403" s="382"/>
      <c r="D403" s="382"/>
      <c r="E403" s="384" t="s">
        <v>705</v>
      </c>
      <c r="F403" s="374">
        <v>5122</v>
      </c>
      <c r="G403" s="383">
        <f>H403+I403</f>
        <v>2160</v>
      </c>
      <c r="H403" s="383"/>
      <c r="I403" s="383">
        <f>'[1]srgaka mig'!F156</f>
        <v>2160</v>
      </c>
    </row>
    <row r="404" spans="1:9" ht="26.25" customHeight="1">
      <c r="A404" s="373"/>
      <c r="B404" s="381"/>
      <c r="C404" s="382"/>
      <c r="D404" s="382"/>
      <c r="E404" s="393" t="s">
        <v>605</v>
      </c>
      <c r="F404" s="374">
        <v>5131</v>
      </c>
      <c r="G404" s="383">
        <f>H404+I404</f>
        <v>3000</v>
      </c>
      <c r="H404" s="383"/>
      <c r="I404" s="375">
        <f>'[1]srgaka mig'!F158</f>
        <v>3000</v>
      </c>
    </row>
    <row r="405" spans="1:9" s="371" customFormat="1" ht="52.5" customHeight="1">
      <c r="A405" s="366">
        <v>2600</v>
      </c>
      <c r="B405" s="367" t="s">
        <v>299</v>
      </c>
      <c r="C405" s="368">
        <v>0</v>
      </c>
      <c r="D405" s="368">
        <v>0</v>
      </c>
      <c r="E405" s="369" t="s">
        <v>727</v>
      </c>
      <c r="F405" s="369"/>
      <c r="G405" s="361">
        <f>H405+I405</f>
        <v>855855.37600000005</v>
      </c>
      <c r="H405" s="361">
        <f>H407+H415+H421+H428+H438+H444</f>
        <v>31439.8</v>
      </c>
      <c r="I405" s="392">
        <f>I407+I415+I421+I428+I438+I444</f>
        <v>824415.576</v>
      </c>
    </row>
    <row r="406" spans="1:9" ht="12.75" customHeight="1">
      <c r="A406" s="373"/>
      <c r="B406" s="367"/>
      <c r="C406" s="368"/>
      <c r="D406" s="368"/>
      <c r="E406" s="374" t="s">
        <v>7</v>
      </c>
      <c r="F406" s="374"/>
      <c r="G406" s="383"/>
      <c r="H406" s="383"/>
      <c r="I406" s="383"/>
    </row>
    <row r="407" spans="1:9" ht="12.75" customHeight="1">
      <c r="A407" s="373">
        <v>2610</v>
      </c>
      <c r="B407" s="367" t="s">
        <v>299</v>
      </c>
      <c r="C407" s="368">
        <v>1</v>
      </c>
      <c r="D407" s="368">
        <v>0</v>
      </c>
      <c r="E407" s="376" t="s">
        <v>301</v>
      </c>
      <c r="F407" s="376"/>
      <c r="G407" s="383">
        <f>I407+H407</f>
        <v>465545.076</v>
      </c>
      <c r="H407" s="383">
        <f>H409</f>
        <v>10448.5</v>
      </c>
      <c r="I407" s="383">
        <f>I409</f>
        <v>455096.576</v>
      </c>
    </row>
    <row r="408" spans="1:9" s="380" customFormat="1" ht="12" customHeight="1">
      <c r="A408" s="373"/>
      <c r="B408" s="367"/>
      <c r="C408" s="368"/>
      <c r="D408" s="368"/>
      <c r="E408" s="374" t="s">
        <v>197</v>
      </c>
      <c r="F408" s="374"/>
      <c r="G408" s="378"/>
      <c r="H408" s="378"/>
      <c r="I408" s="378"/>
    </row>
    <row r="409" spans="1:9" ht="13.5" customHeight="1">
      <c r="A409" s="373">
        <v>2611</v>
      </c>
      <c r="B409" s="381" t="s">
        <v>299</v>
      </c>
      <c r="C409" s="382">
        <v>1</v>
      </c>
      <c r="D409" s="382">
        <v>1</v>
      </c>
      <c r="E409" s="374" t="s">
        <v>302</v>
      </c>
      <c r="F409" s="374"/>
      <c r="G409" s="383">
        <f>I409+H409</f>
        <v>465545.076</v>
      </c>
      <c r="H409" s="383">
        <f>SUM(H411:H414)</f>
        <v>10448.5</v>
      </c>
      <c r="I409" s="383">
        <f>I413+I414</f>
        <v>455096.576</v>
      </c>
    </row>
    <row r="410" spans="1:9" ht="31.5" customHeight="1">
      <c r="A410" s="373"/>
      <c r="B410" s="381"/>
      <c r="C410" s="382"/>
      <c r="D410" s="382"/>
      <c r="E410" s="374" t="s">
        <v>691</v>
      </c>
      <c r="F410" s="374"/>
      <c r="G410" s="383"/>
      <c r="H410" s="383"/>
      <c r="I410" s="383"/>
    </row>
    <row r="411" spans="1:9" ht="39" customHeight="1">
      <c r="A411" s="373"/>
      <c r="B411" s="381"/>
      <c r="C411" s="382"/>
      <c r="D411" s="382"/>
      <c r="E411" s="374" t="s">
        <v>712</v>
      </c>
      <c r="F411" s="374">
        <v>4637</v>
      </c>
      <c r="G411" s="383">
        <f>I411+H411</f>
        <v>10248.5</v>
      </c>
      <c r="H411" s="383">
        <f>'[1]bnak shin'!F104</f>
        <v>10248.5</v>
      </c>
      <c r="I411" s="383"/>
    </row>
    <row r="412" spans="1:9" ht="31.5" customHeight="1">
      <c r="A412" s="373"/>
      <c r="B412" s="381"/>
      <c r="C412" s="382"/>
      <c r="D412" s="382"/>
      <c r="E412" s="238" t="s">
        <v>530</v>
      </c>
      <c r="F412" s="374">
        <v>4655</v>
      </c>
      <c r="G412" s="383">
        <f>H412</f>
        <v>200</v>
      </c>
      <c r="H412" s="383">
        <f>'[1]bnak shin'!F111</f>
        <v>200</v>
      </c>
      <c r="I412" s="383"/>
    </row>
    <row r="413" spans="1:9" ht="27">
      <c r="A413" s="373"/>
      <c r="B413" s="381"/>
      <c r="C413" s="382"/>
      <c r="D413" s="382"/>
      <c r="E413" s="374" t="s">
        <v>707</v>
      </c>
      <c r="F413" s="374">
        <v>5113</v>
      </c>
      <c r="G413" s="383">
        <f>I413+H413</f>
        <v>451551.576</v>
      </c>
      <c r="H413" s="383"/>
      <c r="I413" s="383">
        <f>'[1]bnak shin'!F154</f>
        <v>451551.576</v>
      </c>
    </row>
    <row r="414" spans="1:9" ht="15.75" hidden="1">
      <c r="A414" s="373"/>
      <c r="B414" s="381"/>
      <c r="C414" s="382"/>
      <c r="D414" s="382"/>
      <c r="E414" s="384" t="s">
        <v>709</v>
      </c>
      <c r="F414" s="374">
        <v>5134</v>
      </c>
      <c r="G414" s="383">
        <f>I414+H414</f>
        <v>3545</v>
      </c>
      <c r="H414" s="383"/>
      <c r="I414" s="383">
        <f>'[1]bnak shin'!F161</f>
        <v>3545</v>
      </c>
    </row>
    <row r="415" spans="1:9" ht="15.75" hidden="1">
      <c r="A415" s="373">
        <v>2620</v>
      </c>
      <c r="B415" s="367" t="s">
        <v>299</v>
      </c>
      <c r="C415" s="368">
        <v>2</v>
      </c>
      <c r="D415" s="368">
        <v>0</v>
      </c>
      <c r="E415" s="376" t="s">
        <v>303</v>
      </c>
      <c r="F415" s="376"/>
      <c r="G415" s="383"/>
      <c r="H415" s="383"/>
      <c r="I415" s="383"/>
    </row>
    <row r="416" spans="1:9" s="380" customFormat="1" ht="10.5" hidden="1" customHeight="1">
      <c r="A416" s="373"/>
      <c r="B416" s="367"/>
      <c r="C416" s="368"/>
      <c r="D416" s="368"/>
      <c r="E416" s="374" t="s">
        <v>197</v>
      </c>
      <c r="F416" s="374"/>
      <c r="G416" s="378"/>
      <c r="H416" s="378"/>
      <c r="I416" s="378"/>
    </row>
    <row r="417" spans="1:9" ht="15.75" hidden="1">
      <c r="A417" s="373">
        <v>2621</v>
      </c>
      <c r="B417" s="381" t="s">
        <v>299</v>
      </c>
      <c r="C417" s="382">
        <v>2</v>
      </c>
      <c r="D417" s="382">
        <v>1</v>
      </c>
      <c r="E417" s="374" t="s">
        <v>303</v>
      </c>
      <c r="F417" s="374"/>
      <c r="G417" s="383"/>
      <c r="H417" s="383"/>
      <c r="I417" s="383"/>
    </row>
    <row r="418" spans="1:9" ht="40.5" hidden="1">
      <c r="A418" s="373"/>
      <c r="B418" s="381"/>
      <c r="C418" s="382"/>
      <c r="D418" s="382"/>
      <c r="E418" s="374" t="s">
        <v>691</v>
      </c>
      <c r="F418" s="374"/>
      <c r="G418" s="383"/>
      <c r="H418" s="383"/>
      <c r="I418" s="383"/>
    </row>
    <row r="419" spans="1:9" ht="15.75" hidden="1">
      <c r="A419" s="373"/>
      <c r="B419" s="381"/>
      <c r="C419" s="382"/>
      <c r="D419" s="382"/>
      <c r="E419" s="374" t="s">
        <v>708</v>
      </c>
      <c r="F419" s="374"/>
      <c r="G419" s="383"/>
      <c r="H419" s="383"/>
      <c r="I419" s="383"/>
    </row>
    <row r="420" spans="1:9" ht="15.75" hidden="1">
      <c r="A420" s="373"/>
      <c r="B420" s="381"/>
      <c r="C420" s="382"/>
      <c r="D420" s="382"/>
      <c r="E420" s="374" t="s">
        <v>708</v>
      </c>
      <c r="F420" s="374"/>
      <c r="G420" s="383"/>
      <c r="H420" s="383"/>
      <c r="I420" s="383"/>
    </row>
    <row r="421" spans="1:9" ht="15.75">
      <c r="A421" s="373">
        <v>2630</v>
      </c>
      <c r="B421" s="367" t="s">
        <v>299</v>
      </c>
      <c r="C421" s="368">
        <v>3</v>
      </c>
      <c r="D421" s="368">
        <v>0</v>
      </c>
      <c r="E421" s="376" t="s">
        <v>305</v>
      </c>
      <c r="F421" s="376"/>
      <c r="G421" s="383">
        <f>I421+H421</f>
        <v>370219</v>
      </c>
      <c r="H421" s="383">
        <f>H423</f>
        <v>900</v>
      </c>
      <c r="I421" s="383">
        <f>I423</f>
        <v>369319</v>
      </c>
    </row>
    <row r="422" spans="1:9" s="380" customFormat="1" ht="10.5" customHeight="1">
      <c r="A422" s="373"/>
      <c r="B422" s="367"/>
      <c r="C422" s="368"/>
      <c r="D422" s="368"/>
      <c r="E422" s="374" t="s">
        <v>197</v>
      </c>
      <c r="F422" s="374"/>
      <c r="G422" s="378"/>
      <c r="H422" s="378"/>
      <c r="I422" s="378"/>
    </row>
    <row r="423" spans="1:9" ht="15.75">
      <c r="A423" s="373">
        <v>2631</v>
      </c>
      <c r="B423" s="381" t="s">
        <v>299</v>
      </c>
      <c r="C423" s="382">
        <v>3</v>
      </c>
      <c r="D423" s="382">
        <v>1</v>
      </c>
      <c r="E423" s="374" t="s">
        <v>306</v>
      </c>
      <c r="F423" s="374"/>
      <c r="G423" s="383">
        <f>I423+H423</f>
        <v>370219</v>
      </c>
      <c r="H423" s="383">
        <f>H426+H427+H425</f>
        <v>900</v>
      </c>
      <c r="I423" s="383">
        <f>I426+I427+I425</f>
        <v>369319</v>
      </c>
    </row>
    <row r="424" spans="1:9" ht="24" customHeight="1">
      <c r="A424" s="373"/>
      <c r="B424" s="381"/>
      <c r="C424" s="382"/>
      <c r="D424" s="382"/>
      <c r="E424" s="389" t="s">
        <v>691</v>
      </c>
      <c r="F424" s="374"/>
      <c r="G424" s="383"/>
      <c r="H424" s="383"/>
      <c r="I424" s="383"/>
    </row>
    <row r="425" spans="1:9" ht="14.25" customHeight="1">
      <c r="A425" s="373"/>
      <c r="B425" s="381"/>
      <c r="C425" s="382"/>
      <c r="D425" s="382"/>
      <c r="E425" s="374" t="s">
        <v>452</v>
      </c>
      <c r="F425" s="374">
        <v>4241</v>
      </c>
      <c r="G425" s="383">
        <f>I425+H425</f>
        <v>900</v>
      </c>
      <c r="H425" s="383">
        <f>[1]jramatakararum!F64</f>
        <v>900</v>
      </c>
      <c r="I425" s="383"/>
    </row>
    <row r="426" spans="1:9" ht="15.75">
      <c r="A426" s="373"/>
      <c r="B426" s="381"/>
      <c r="C426" s="382"/>
      <c r="D426" s="382"/>
      <c r="E426" s="374" t="s">
        <v>716</v>
      </c>
      <c r="F426" s="374">
        <v>5112</v>
      </c>
      <c r="G426" s="383">
        <f>I426+H426</f>
        <v>360879</v>
      </c>
      <c r="H426" s="383"/>
      <c r="I426" s="383">
        <f>[1]jramatakararum!F153</f>
        <v>360879</v>
      </c>
    </row>
    <row r="427" spans="1:9" ht="15.75">
      <c r="A427" s="373"/>
      <c r="B427" s="381"/>
      <c r="C427" s="382"/>
      <c r="D427" s="382"/>
      <c r="E427" s="384" t="s">
        <v>709</v>
      </c>
      <c r="F427" s="374">
        <v>5134</v>
      </c>
      <c r="G427" s="383">
        <f>I427+H427</f>
        <v>8440</v>
      </c>
      <c r="H427" s="383"/>
      <c r="I427" s="383">
        <f>[1]jramatakararum!F161</f>
        <v>8440</v>
      </c>
    </row>
    <row r="428" spans="1:9" ht="14.25" customHeight="1">
      <c r="A428" s="373">
        <v>2640</v>
      </c>
      <c r="B428" s="367" t="s">
        <v>299</v>
      </c>
      <c r="C428" s="368">
        <v>4</v>
      </c>
      <c r="D428" s="368">
        <v>0</v>
      </c>
      <c r="E428" s="376" t="s">
        <v>307</v>
      </c>
      <c r="F428" s="376"/>
      <c r="G428" s="375">
        <f>H428+I428</f>
        <v>20091.3</v>
      </c>
      <c r="H428" s="375">
        <f>H430</f>
        <v>20091.3</v>
      </c>
      <c r="I428" s="375">
        <f>I430</f>
        <v>0</v>
      </c>
    </row>
    <row r="429" spans="1:9" s="380" customFormat="1" ht="14.25" customHeight="1">
      <c r="A429" s="373"/>
      <c r="B429" s="367"/>
      <c r="C429" s="368"/>
      <c r="D429" s="368"/>
      <c r="E429" s="374" t="s">
        <v>197</v>
      </c>
      <c r="F429" s="374"/>
      <c r="G429" s="377"/>
      <c r="H429" s="377"/>
      <c r="I429" s="377"/>
    </row>
    <row r="430" spans="1:9" ht="12.75" customHeight="1">
      <c r="A430" s="373">
        <v>2641</v>
      </c>
      <c r="B430" s="381" t="s">
        <v>299</v>
      </c>
      <c r="C430" s="382">
        <v>4</v>
      </c>
      <c r="D430" s="382">
        <v>1</v>
      </c>
      <c r="E430" s="374" t="s">
        <v>308</v>
      </c>
      <c r="F430" s="374"/>
      <c r="G430" s="375">
        <f>H430+I430</f>
        <v>20091.3</v>
      </c>
      <c r="H430" s="375">
        <f>H432+H433+H434+H435</f>
        <v>20091.3</v>
      </c>
      <c r="I430" s="375">
        <f>I432+I433+I437+I436+I524</f>
        <v>0</v>
      </c>
    </row>
    <row r="431" spans="1:9" ht="27.75" customHeight="1">
      <c r="A431" s="373"/>
      <c r="B431" s="381"/>
      <c r="C431" s="382"/>
      <c r="D431" s="382"/>
      <c r="E431" s="374" t="s">
        <v>691</v>
      </c>
      <c r="F431" s="374"/>
      <c r="G431" s="375"/>
      <c r="H431" s="375"/>
      <c r="I431" s="375"/>
    </row>
    <row r="432" spans="1:9" ht="17.25" customHeight="1">
      <c r="A432" s="373"/>
      <c r="B432" s="381"/>
      <c r="C432" s="382"/>
      <c r="D432" s="382"/>
      <c r="E432" s="374" t="s">
        <v>728</v>
      </c>
      <c r="F432" s="374">
        <v>4212</v>
      </c>
      <c r="G432" s="375">
        <f>H432+I432</f>
        <v>11220</v>
      </c>
      <c r="H432" s="375">
        <f>[1]lusav!F44</f>
        <v>11220</v>
      </c>
      <c r="I432" s="375"/>
    </row>
    <row r="433" spans="1:9" ht="18.75" customHeight="1">
      <c r="A433" s="373"/>
      <c r="B433" s="381"/>
      <c r="C433" s="382"/>
      <c r="D433" s="382"/>
      <c r="E433" s="387" t="s">
        <v>729</v>
      </c>
      <c r="F433" s="374">
        <v>4239</v>
      </c>
      <c r="G433" s="383">
        <f>H433+I433</f>
        <v>1584</v>
      </c>
      <c r="H433" s="383">
        <f>[1]lusav!F66</f>
        <v>1584</v>
      </c>
      <c r="I433" s="383"/>
    </row>
    <row r="434" spans="1:9" ht="18.75" customHeight="1">
      <c r="A434" s="373"/>
      <c r="B434" s="381"/>
      <c r="C434" s="382"/>
      <c r="D434" s="382"/>
      <c r="E434" s="387" t="s">
        <v>730</v>
      </c>
      <c r="F434" s="384" t="s">
        <v>475</v>
      </c>
      <c r="G434" s="383">
        <f>H434+I434</f>
        <v>1000</v>
      </c>
      <c r="H434" s="383">
        <f>[1]lusav!F76</f>
        <v>1000</v>
      </c>
      <c r="I434" s="383"/>
    </row>
    <row r="435" spans="1:9" ht="26.25" customHeight="1">
      <c r="A435" s="373"/>
      <c r="B435" s="381"/>
      <c r="C435" s="382"/>
      <c r="D435" s="382"/>
      <c r="E435" s="387" t="s">
        <v>712</v>
      </c>
      <c r="F435" s="384" t="s">
        <v>518</v>
      </c>
      <c r="G435" s="383">
        <f>H435+I435</f>
        <v>6287.3</v>
      </c>
      <c r="H435" s="383">
        <f>[1]lusav!F104</f>
        <v>6287.3</v>
      </c>
      <c r="I435" s="383"/>
    </row>
    <row r="436" spans="1:9" ht="18" customHeight="1">
      <c r="A436" s="373"/>
      <c r="B436" s="381"/>
      <c r="C436" s="382"/>
      <c r="D436" s="382"/>
      <c r="E436" s="384" t="s">
        <v>731</v>
      </c>
      <c r="F436" s="374">
        <v>5112</v>
      </c>
      <c r="G436" s="383"/>
      <c r="H436" s="383"/>
      <c r="I436" s="383">
        <f>[1]lusav!F153</f>
        <v>0</v>
      </c>
    </row>
    <row r="437" spans="1:9" ht="15.75" customHeight="1">
      <c r="A437" s="373"/>
      <c r="B437" s="381"/>
      <c r="C437" s="382"/>
      <c r="D437" s="382"/>
      <c r="E437" s="374" t="s">
        <v>707</v>
      </c>
      <c r="F437" s="374">
        <v>5113</v>
      </c>
      <c r="G437" s="383">
        <f>I437+H437</f>
        <v>0</v>
      </c>
      <c r="H437" s="383"/>
      <c r="I437" s="383">
        <f>[1]lusav!F154</f>
        <v>0</v>
      </c>
    </row>
    <row r="438" spans="1:9" ht="15" hidden="1" customHeight="1">
      <c r="A438" s="373">
        <v>2650</v>
      </c>
      <c r="B438" s="367" t="s">
        <v>299</v>
      </c>
      <c r="C438" s="368">
        <v>5</v>
      </c>
      <c r="D438" s="368">
        <v>0</v>
      </c>
      <c r="E438" s="376" t="s">
        <v>309</v>
      </c>
      <c r="F438" s="376"/>
      <c r="G438" s="375">
        <f>H438+I438</f>
        <v>0</v>
      </c>
      <c r="H438" s="375"/>
      <c r="I438" s="375">
        <f>I440</f>
        <v>0</v>
      </c>
    </row>
    <row r="439" spans="1:9" s="380" customFormat="1" ht="15" hidden="1" customHeight="1">
      <c r="A439" s="373"/>
      <c r="B439" s="367"/>
      <c r="C439" s="368"/>
      <c r="D439" s="368"/>
      <c r="E439" s="374" t="s">
        <v>197</v>
      </c>
      <c r="F439" s="374"/>
      <c r="G439" s="377"/>
      <c r="H439" s="377"/>
      <c r="I439" s="377"/>
    </row>
    <row r="440" spans="1:9" ht="15" hidden="1" customHeight="1">
      <c r="A440" s="373">
        <v>2651</v>
      </c>
      <c r="B440" s="381" t="s">
        <v>299</v>
      </c>
      <c r="C440" s="382">
        <v>5</v>
      </c>
      <c r="D440" s="382">
        <v>1</v>
      </c>
      <c r="E440" s="374" t="s">
        <v>309</v>
      </c>
      <c r="F440" s="374"/>
      <c r="G440" s="375">
        <f>H440+I440</f>
        <v>0</v>
      </c>
      <c r="H440" s="375"/>
      <c r="I440" s="375">
        <f>I442+I443</f>
        <v>0</v>
      </c>
    </row>
    <row r="441" spans="1:9" ht="15" hidden="1" customHeight="1">
      <c r="A441" s="373"/>
      <c r="B441" s="381"/>
      <c r="C441" s="382"/>
      <c r="D441" s="382"/>
      <c r="E441" s="374" t="s">
        <v>691</v>
      </c>
      <c r="F441" s="374"/>
      <c r="G441" s="375"/>
      <c r="H441" s="375"/>
      <c r="I441" s="375"/>
    </row>
    <row r="442" spans="1:9" ht="15" hidden="1" customHeight="1">
      <c r="A442" s="373"/>
      <c r="B442" s="381"/>
      <c r="C442" s="382"/>
      <c r="D442" s="382"/>
      <c r="E442" s="374" t="s">
        <v>707</v>
      </c>
      <c r="F442" s="374">
        <v>5113</v>
      </c>
      <c r="G442" s="375">
        <f>I442+H442</f>
        <v>0</v>
      </c>
      <c r="H442" s="375"/>
      <c r="I442" s="375"/>
    </row>
    <row r="443" spans="1:9" ht="15" hidden="1" customHeight="1">
      <c r="A443" s="373"/>
      <c r="B443" s="381"/>
      <c r="C443" s="382"/>
      <c r="D443" s="382"/>
      <c r="E443" s="384" t="str">
        <f>'[1]bnak shin'!B161</f>
        <v>-Նախագծահետազոտական ծախսեր</v>
      </c>
      <c r="F443" s="374">
        <v>5134</v>
      </c>
      <c r="G443" s="375">
        <f>I443+H443</f>
        <v>0</v>
      </c>
      <c r="H443" s="375"/>
      <c r="I443" s="375"/>
    </row>
    <row r="444" spans="1:9" ht="15" hidden="1" customHeight="1">
      <c r="A444" s="373">
        <v>2660</v>
      </c>
      <c r="B444" s="367" t="s">
        <v>299</v>
      </c>
      <c r="C444" s="368">
        <v>6</v>
      </c>
      <c r="D444" s="368">
        <v>0</v>
      </c>
      <c r="E444" s="376" t="s">
        <v>310</v>
      </c>
      <c r="F444" s="376"/>
      <c r="G444" s="375"/>
      <c r="H444" s="375"/>
      <c r="I444" s="375"/>
    </row>
    <row r="445" spans="1:9" s="380" customFormat="1" ht="15" hidden="1" customHeight="1">
      <c r="A445" s="373"/>
      <c r="B445" s="367"/>
      <c r="C445" s="368"/>
      <c r="D445" s="368"/>
      <c r="E445" s="374" t="s">
        <v>197</v>
      </c>
      <c r="F445" s="374"/>
      <c r="G445" s="377"/>
      <c r="H445" s="377"/>
      <c r="I445" s="377"/>
    </row>
    <row r="446" spans="1:9" ht="15" hidden="1" customHeight="1">
      <c r="A446" s="373">
        <v>2661</v>
      </c>
      <c r="B446" s="381" t="s">
        <v>299</v>
      </c>
      <c r="C446" s="382">
        <v>6</v>
      </c>
      <c r="D446" s="382">
        <v>1</v>
      </c>
      <c r="E446" s="374" t="s">
        <v>310</v>
      </c>
      <c r="F446" s="374"/>
      <c r="G446" s="375"/>
      <c r="H446" s="375"/>
      <c r="I446" s="375"/>
    </row>
    <row r="447" spans="1:9" ht="15" hidden="1" customHeight="1">
      <c r="A447" s="373"/>
      <c r="B447" s="381"/>
      <c r="C447" s="382"/>
      <c r="D447" s="382"/>
      <c r="E447" s="374" t="s">
        <v>691</v>
      </c>
      <c r="F447" s="374"/>
      <c r="G447" s="375"/>
      <c r="H447" s="375"/>
      <c r="I447" s="375"/>
    </row>
    <row r="448" spans="1:9" ht="15" hidden="1" customHeight="1">
      <c r="A448" s="373"/>
      <c r="B448" s="381"/>
      <c r="C448" s="382"/>
      <c r="D448" s="382"/>
      <c r="E448" s="374" t="s">
        <v>708</v>
      </c>
      <c r="F448" s="374"/>
      <c r="G448" s="375"/>
      <c r="H448" s="375"/>
      <c r="I448" s="375"/>
    </row>
    <row r="449" spans="1:9" ht="15" hidden="1" customHeight="1">
      <c r="A449" s="373"/>
      <c r="B449" s="381"/>
      <c r="C449" s="382"/>
      <c r="D449" s="382"/>
      <c r="E449" s="374" t="s">
        <v>708</v>
      </c>
      <c r="F449" s="374"/>
      <c r="G449" s="375"/>
      <c r="H449" s="375"/>
      <c r="I449" s="375"/>
    </row>
    <row r="450" spans="1:9" s="371" customFormat="1" ht="15" hidden="1" customHeight="1">
      <c r="A450" s="366">
        <v>2700</v>
      </c>
      <c r="B450" s="367" t="s">
        <v>311</v>
      </c>
      <c r="C450" s="368">
        <v>0</v>
      </c>
      <c r="D450" s="368">
        <v>0</v>
      </c>
      <c r="E450" s="369" t="s">
        <v>732</v>
      </c>
      <c r="F450" s="369"/>
      <c r="G450" s="361">
        <f>H450+I450</f>
        <v>0</v>
      </c>
      <c r="H450" s="361">
        <f>H452+H466+H484+H502+H508+H514</f>
        <v>0</v>
      </c>
      <c r="I450" s="361">
        <f>I452+I466+I484+I502+I508+I514</f>
        <v>0</v>
      </c>
    </row>
    <row r="451" spans="1:9" ht="15" hidden="1" customHeight="1">
      <c r="A451" s="373"/>
      <c r="B451" s="367"/>
      <c r="C451" s="368"/>
      <c r="D451" s="368"/>
      <c r="E451" s="374" t="s">
        <v>7</v>
      </c>
      <c r="F451" s="374"/>
      <c r="G451" s="375"/>
      <c r="H451" s="375"/>
      <c r="I451" s="375"/>
    </row>
    <row r="452" spans="1:9" ht="15" hidden="1" customHeight="1">
      <c r="A452" s="373">
        <v>2710</v>
      </c>
      <c r="B452" s="367" t="s">
        <v>311</v>
      </c>
      <c r="C452" s="368">
        <v>1</v>
      </c>
      <c r="D452" s="368">
        <v>0</v>
      </c>
      <c r="E452" s="376" t="s">
        <v>313</v>
      </c>
      <c r="F452" s="376"/>
      <c r="G452" s="375"/>
      <c r="H452" s="375"/>
      <c r="I452" s="375"/>
    </row>
    <row r="453" spans="1:9" s="380" customFormat="1" ht="15" hidden="1" customHeight="1">
      <c r="A453" s="373"/>
      <c r="B453" s="367"/>
      <c r="C453" s="368"/>
      <c r="D453" s="368"/>
      <c r="E453" s="374" t="s">
        <v>197</v>
      </c>
      <c r="F453" s="374"/>
      <c r="G453" s="377"/>
      <c r="H453" s="377"/>
      <c r="I453" s="377"/>
    </row>
    <row r="454" spans="1:9" ht="15" hidden="1" customHeight="1">
      <c r="A454" s="373">
        <v>2711</v>
      </c>
      <c r="B454" s="381" t="s">
        <v>311</v>
      </c>
      <c r="C454" s="382">
        <v>1</v>
      </c>
      <c r="D454" s="382">
        <v>1</v>
      </c>
      <c r="E454" s="374" t="s">
        <v>314</v>
      </c>
      <c r="F454" s="374"/>
      <c r="G454" s="375"/>
      <c r="H454" s="375"/>
      <c r="I454" s="375"/>
    </row>
    <row r="455" spans="1:9" ht="15" hidden="1" customHeight="1">
      <c r="A455" s="373"/>
      <c r="B455" s="381"/>
      <c r="C455" s="382"/>
      <c r="D455" s="382"/>
      <c r="E455" s="374" t="s">
        <v>691</v>
      </c>
      <c r="F455" s="374"/>
      <c r="G455" s="375"/>
      <c r="H455" s="375"/>
      <c r="I455" s="375"/>
    </row>
    <row r="456" spans="1:9" ht="0.75" hidden="1" customHeight="1">
      <c r="A456" s="373"/>
      <c r="B456" s="381"/>
      <c r="C456" s="382"/>
      <c r="D456" s="382"/>
      <c r="E456" s="374" t="s">
        <v>708</v>
      </c>
      <c r="F456" s="374"/>
      <c r="G456" s="375"/>
      <c r="H456" s="375"/>
      <c r="I456" s="375"/>
    </row>
    <row r="457" spans="1:9" ht="15" hidden="1" customHeight="1">
      <c r="A457" s="373"/>
      <c r="B457" s="381"/>
      <c r="C457" s="382"/>
      <c r="D457" s="382"/>
      <c r="E457" s="374" t="s">
        <v>708</v>
      </c>
      <c r="F457" s="374"/>
      <c r="G457" s="375"/>
      <c r="H457" s="375"/>
      <c r="I457" s="375"/>
    </row>
    <row r="458" spans="1:9" ht="15" hidden="1" customHeight="1">
      <c r="A458" s="373">
        <v>2712</v>
      </c>
      <c r="B458" s="381" t="s">
        <v>311</v>
      </c>
      <c r="C458" s="382">
        <v>1</v>
      </c>
      <c r="D458" s="382">
        <v>2</v>
      </c>
      <c r="E458" s="374" t="s">
        <v>315</v>
      </c>
      <c r="F458" s="374"/>
      <c r="G458" s="375"/>
      <c r="H458" s="375"/>
      <c r="I458" s="375"/>
    </row>
    <row r="459" spans="1:9" ht="15" hidden="1" customHeight="1">
      <c r="A459" s="373"/>
      <c r="B459" s="381"/>
      <c r="C459" s="382"/>
      <c r="D459" s="382"/>
      <c r="E459" s="374" t="s">
        <v>691</v>
      </c>
      <c r="F459" s="374"/>
      <c r="G459" s="375"/>
      <c r="H459" s="375"/>
      <c r="I459" s="375"/>
    </row>
    <row r="460" spans="1:9" ht="15" hidden="1" customHeight="1">
      <c r="A460" s="373"/>
      <c r="B460" s="381"/>
      <c r="C460" s="382"/>
      <c r="D460" s="382"/>
      <c r="E460" s="374" t="s">
        <v>708</v>
      </c>
      <c r="F460" s="374"/>
      <c r="G460" s="375"/>
      <c r="H460" s="375"/>
      <c r="I460" s="375"/>
    </row>
    <row r="461" spans="1:9" ht="15" hidden="1" customHeight="1">
      <c r="A461" s="373"/>
      <c r="B461" s="381"/>
      <c r="C461" s="382"/>
      <c r="D461" s="382"/>
      <c r="E461" s="374" t="s">
        <v>708</v>
      </c>
      <c r="F461" s="374"/>
      <c r="G461" s="375"/>
      <c r="H461" s="375"/>
      <c r="I461" s="375"/>
    </row>
    <row r="462" spans="1:9" ht="15" hidden="1" customHeight="1">
      <c r="A462" s="373">
        <v>2713</v>
      </c>
      <c r="B462" s="381" t="s">
        <v>311</v>
      </c>
      <c r="C462" s="382">
        <v>1</v>
      </c>
      <c r="D462" s="382">
        <v>3</v>
      </c>
      <c r="E462" s="374" t="s">
        <v>316</v>
      </c>
      <c r="F462" s="374"/>
      <c r="G462" s="375"/>
      <c r="H462" s="375"/>
      <c r="I462" s="375"/>
    </row>
    <row r="463" spans="1:9" ht="15" hidden="1" customHeight="1">
      <c r="A463" s="373"/>
      <c r="B463" s="381"/>
      <c r="C463" s="382"/>
      <c r="D463" s="382"/>
      <c r="E463" s="374" t="s">
        <v>691</v>
      </c>
      <c r="F463" s="374"/>
      <c r="G463" s="375"/>
      <c r="H463" s="375"/>
      <c r="I463" s="375"/>
    </row>
    <row r="464" spans="1:9" ht="15" hidden="1" customHeight="1">
      <c r="A464" s="373"/>
      <c r="B464" s="381"/>
      <c r="C464" s="382"/>
      <c r="D464" s="382"/>
      <c r="E464" s="374" t="s">
        <v>708</v>
      </c>
      <c r="F464" s="374"/>
      <c r="G464" s="375"/>
      <c r="H464" s="375"/>
      <c r="I464" s="375"/>
    </row>
    <row r="465" spans="1:9" ht="15" hidden="1" customHeight="1">
      <c r="A465" s="373"/>
      <c r="B465" s="381"/>
      <c r="C465" s="382"/>
      <c r="D465" s="382"/>
      <c r="E465" s="374" t="s">
        <v>708</v>
      </c>
      <c r="F465" s="374"/>
      <c r="G465" s="375"/>
      <c r="H465" s="375"/>
      <c r="I465" s="375"/>
    </row>
    <row r="466" spans="1:9" ht="15" hidden="1" customHeight="1">
      <c r="A466" s="373">
        <v>2720</v>
      </c>
      <c r="B466" s="367" t="s">
        <v>311</v>
      </c>
      <c r="C466" s="368">
        <v>2</v>
      </c>
      <c r="D466" s="368">
        <v>0</v>
      </c>
      <c r="E466" s="376" t="s">
        <v>317</v>
      </c>
      <c r="F466" s="376"/>
      <c r="G466" s="375"/>
      <c r="H466" s="375"/>
      <c r="I466" s="375"/>
    </row>
    <row r="467" spans="1:9" s="380" customFormat="1" ht="15" hidden="1" customHeight="1">
      <c r="A467" s="373"/>
      <c r="B467" s="367"/>
      <c r="C467" s="368"/>
      <c r="D467" s="368"/>
      <c r="E467" s="374" t="s">
        <v>197</v>
      </c>
      <c r="F467" s="374"/>
      <c r="G467" s="377"/>
      <c r="H467" s="377"/>
      <c r="I467" s="377"/>
    </row>
    <row r="468" spans="1:9" ht="15" hidden="1" customHeight="1">
      <c r="A468" s="373">
        <v>2721</v>
      </c>
      <c r="B468" s="381" t="s">
        <v>311</v>
      </c>
      <c r="C468" s="382">
        <v>2</v>
      </c>
      <c r="D468" s="382">
        <v>1</v>
      </c>
      <c r="E468" s="374" t="s">
        <v>318</v>
      </c>
      <c r="F468" s="374"/>
      <c r="G468" s="375"/>
      <c r="H468" s="375"/>
      <c r="I468" s="375"/>
    </row>
    <row r="469" spans="1:9" ht="15" hidden="1" customHeight="1">
      <c r="A469" s="373"/>
      <c r="B469" s="381"/>
      <c r="C469" s="382"/>
      <c r="D469" s="382"/>
      <c r="E469" s="374" t="s">
        <v>691</v>
      </c>
      <c r="F469" s="374"/>
      <c r="G469" s="375"/>
      <c r="H469" s="375"/>
      <c r="I469" s="375"/>
    </row>
    <row r="470" spans="1:9" ht="15" hidden="1" customHeight="1">
      <c r="A470" s="373"/>
      <c r="B470" s="381"/>
      <c r="C470" s="382"/>
      <c r="D470" s="382"/>
      <c r="E470" s="374" t="s">
        <v>708</v>
      </c>
      <c r="F470" s="374"/>
      <c r="G470" s="375"/>
      <c r="H470" s="375"/>
      <c r="I470" s="375"/>
    </row>
    <row r="471" spans="1:9" ht="15" hidden="1" customHeight="1">
      <c r="A471" s="373"/>
      <c r="B471" s="381"/>
      <c r="C471" s="382"/>
      <c r="D471" s="382"/>
      <c r="E471" s="374" t="s">
        <v>708</v>
      </c>
      <c r="F471" s="374"/>
      <c r="G471" s="375"/>
      <c r="H471" s="375"/>
      <c r="I471" s="375"/>
    </row>
    <row r="472" spans="1:9" ht="15" hidden="1" customHeight="1">
      <c r="A472" s="373">
        <v>2722</v>
      </c>
      <c r="B472" s="381" t="s">
        <v>311</v>
      </c>
      <c r="C472" s="382">
        <v>2</v>
      </c>
      <c r="D472" s="382">
        <v>2</v>
      </c>
      <c r="E472" s="374" t="s">
        <v>319</v>
      </c>
      <c r="F472" s="374"/>
      <c r="G472" s="375"/>
      <c r="H472" s="375"/>
      <c r="I472" s="375"/>
    </row>
    <row r="473" spans="1:9" ht="15" hidden="1" customHeight="1">
      <c r="A473" s="373"/>
      <c r="B473" s="381"/>
      <c r="C473" s="382"/>
      <c r="D473" s="382"/>
      <c r="E473" s="374" t="s">
        <v>691</v>
      </c>
      <c r="F473" s="374"/>
      <c r="G473" s="375"/>
      <c r="H473" s="375"/>
      <c r="I473" s="375"/>
    </row>
    <row r="474" spans="1:9" ht="15" hidden="1" customHeight="1">
      <c r="A474" s="373"/>
      <c r="B474" s="381"/>
      <c r="C474" s="382"/>
      <c r="D474" s="382"/>
      <c r="E474" s="374" t="s">
        <v>708</v>
      </c>
      <c r="F474" s="374"/>
      <c r="G474" s="375"/>
      <c r="H474" s="375"/>
      <c r="I474" s="375"/>
    </row>
    <row r="475" spans="1:9" ht="15" hidden="1" customHeight="1">
      <c r="A475" s="373"/>
      <c r="B475" s="381"/>
      <c r="C475" s="382"/>
      <c r="D475" s="382"/>
      <c r="E475" s="374" t="s">
        <v>708</v>
      </c>
      <c r="F475" s="374"/>
      <c r="G475" s="375"/>
      <c r="H475" s="375"/>
      <c r="I475" s="375"/>
    </row>
    <row r="476" spans="1:9" ht="15" hidden="1" customHeight="1">
      <c r="A476" s="373">
        <v>2723</v>
      </c>
      <c r="B476" s="381" t="s">
        <v>311</v>
      </c>
      <c r="C476" s="382">
        <v>2</v>
      </c>
      <c r="D476" s="382">
        <v>3</v>
      </c>
      <c r="E476" s="374" t="s">
        <v>320</v>
      </c>
      <c r="F476" s="374"/>
      <c r="G476" s="375"/>
      <c r="H476" s="375"/>
      <c r="I476" s="375"/>
    </row>
    <row r="477" spans="1:9" ht="15" hidden="1" customHeight="1">
      <c r="A477" s="373"/>
      <c r="B477" s="381"/>
      <c r="C477" s="382"/>
      <c r="D477" s="382"/>
      <c r="E477" s="374" t="s">
        <v>691</v>
      </c>
      <c r="F477" s="374"/>
      <c r="G477" s="375"/>
      <c r="H477" s="375"/>
      <c r="I477" s="375"/>
    </row>
    <row r="478" spans="1:9" ht="15" hidden="1" customHeight="1">
      <c r="A478" s="373"/>
      <c r="B478" s="381"/>
      <c r="C478" s="382"/>
      <c r="D478" s="382"/>
      <c r="E478" s="374" t="s">
        <v>708</v>
      </c>
      <c r="F478" s="374"/>
      <c r="G478" s="375"/>
      <c r="H478" s="375"/>
      <c r="I478" s="375"/>
    </row>
    <row r="479" spans="1:9" ht="15" hidden="1" customHeight="1">
      <c r="A479" s="373"/>
      <c r="B479" s="381"/>
      <c r="C479" s="382"/>
      <c r="D479" s="382"/>
      <c r="E479" s="374" t="s">
        <v>708</v>
      </c>
      <c r="F479" s="374"/>
      <c r="G479" s="375"/>
      <c r="H479" s="375"/>
      <c r="I479" s="375"/>
    </row>
    <row r="480" spans="1:9" ht="15" hidden="1" customHeight="1">
      <c r="A480" s="373">
        <v>2724</v>
      </c>
      <c r="B480" s="381" t="s">
        <v>311</v>
      </c>
      <c r="C480" s="382">
        <v>2</v>
      </c>
      <c r="D480" s="382">
        <v>4</v>
      </c>
      <c r="E480" s="374" t="s">
        <v>321</v>
      </c>
      <c r="F480" s="374"/>
      <c r="G480" s="375"/>
      <c r="H480" s="375"/>
      <c r="I480" s="375"/>
    </row>
    <row r="481" spans="1:9" ht="15" hidden="1" customHeight="1">
      <c r="A481" s="373"/>
      <c r="B481" s="381"/>
      <c r="C481" s="382"/>
      <c r="D481" s="382"/>
      <c r="E481" s="374" t="s">
        <v>691</v>
      </c>
      <c r="F481" s="374"/>
      <c r="G481" s="375"/>
      <c r="H481" s="375"/>
      <c r="I481" s="375"/>
    </row>
    <row r="482" spans="1:9" ht="15" hidden="1" customHeight="1">
      <c r="A482" s="373"/>
      <c r="B482" s="381"/>
      <c r="C482" s="382"/>
      <c r="D482" s="382"/>
      <c r="E482" s="374" t="s">
        <v>708</v>
      </c>
      <c r="F482" s="374"/>
      <c r="G482" s="375"/>
      <c r="H482" s="375"/>
      <c r="I482" s="375"/>
    </row>
    <row r="483" spans="1:9" ht="15" hidden="1" customHeight="1">
      <c r="A483" s="373"/>
      <c r="B483" s="381"/>
      <c r="C483" s="382"/>
      <c r="D483" s="382"/>
      <c r="E483" s="374" t="s">
        <v>708</v>
      </c>
      <c r="F483" s="374"/>
      <c r="G483" s="375"/>
      <c r="H483" s="375"/>
      <c r="I483" s="375"/>
    </row>
    <row r="484" spans="1:9" ht="15" hidden="1" customHeight="1">
      <c r="A484" s="373">
        <v>2730</v>
      </c>
      <c r="B484" s="367" t="s">
        <v>311</v>
      </c>
      <c r="C484" s="368">
        <v>3</v>
      </c>
      <c r="D484" s="368">
        <v>0</v>
      </c>
      <c r="E484" s="376" t="s">
        <v>322</v>
      </c>
      <c r="F484" s="376"/>
      <c r="G484" s="375"/>
      <c r="H484" s="375"/>
      <c r="I484" s="375"/>
    </row>
    <row r="485" spans="1:9" s="380" customFormat="1" ht="15" hidden="1" customHeight="1">
      <c r="A485" s="373"/>
      <c r="B485" s="367"/>
      <c r="C485" s="368"/>
      <c r="D485" s="368"/>
      <c r="E485" s="374" t="s">
        <v>197</v>
      </c>
      <c r="F485" s="374"/>
      <c r="G485" s="377"/>
      <c r="H485" s="377"/>
      <c r="I485" s="377"/>
    </row>
    <row r="486" spans="1:9" ht="15" hidden="1" customHeight="1">
      <c r="A486" s="373">
        <v>2731</v>
      </c>
      <c r="B486" s="381" t="s">
        <v>311</v>
      </c>
      <c r="C486" s="382">
        <v>3</v>
      </c>
      <c r="D486" s="382">
        <v>1</v>
      </c>
      <c r="E486" s="374" t="s">
        <v>323</v>
      </c>
      <c r="F486" s="374"/>
      <c r="G486" s="375"/>
      <c r="H486" s="375"/>
      <c r="I486" s="375"/>
    </row>
    <row r="487" spans="1:9" ht="15" hidden="1" customHeight="1">
      <c r="A487" s="373"/>
      <c r="B487" s="381"/>
      <c r="C487" s="382"/>
      <c r="D487" s="382"/>
      <c r="E487" s="374" t="s">
        <v>691</v>
      </c>
      <c r="F487" s="374"/>
      <c r="G487" s="375"/>
      <c r="H487" s="375"/>
      <c r="I487" s="375"/>
    </row>
    <row r="488" spans="1:9" ht="15" hidden="1" customHeight="1">
      <c r="A488" s="373"/>
      <c r="B488" s="381"/>
      <c r="C488" s="382"/>
      <c r="D488" s="382"/>
      <c r="E488" s="374" t="s">
        <v>708</v>
      </c>
      <c r="F488" s="374"/>
      <c r="G488" s="375"/>
      <c r="H488" s="375"/>
      <c r="I488" s="375"/>
    </row>
    <row r="489" spans="1:9" ht="15" hidden="1" customHeight="1">
      <c r="A489" s="373"/>
      <c r="B489" s="381"/>
      <c r="C489" s="382"/>
      <c r="D489" s="382"/>
      <c r="E489" s="374" t="s">
        <v>708</v>
      </c>
      <c r="F489" s="374"/>
      <c r="G489" s="375"/>
      <c r="H489" s="375"/>
      <c r="I489" s="375"/>
    </row>
    <row r="490" spans="1:9" ht="15" hidden="1" customHeight="1">
      <c r="A490" s="373">
        <v>2732</v>
      </c>
      <c r="B490" s="381" t="s">
        <v>311</v>
      </c>
      <c r="C490" s="382">
        <v>3</v>
      </c>
      <c r="D490" s="382">
        <v>2</v>
      </c>
      <c r="E490" s="374" t="s">
        <v>324</v>
      </c>
      <c r="F490" s="374"/>
      <c r="G490" s="375"/>
      <c r="H490" s="375"/>
      <c r="I490" s="375"/>
    </row>
    <row r="491" spans="1:9" ht="15" hidden="1" customHeight="1">
      <c r="A491" s="373"/>
      <c r="B491" s="381"/>
      <c r="C491" s="382"/>
      <c r="D491" s="382"/>
      <c r="E491" s="374" t="s">
        <v>691</v>
      </c>
      <c r="F491" s="374"/>
      <c r="G491" s="375"/>
      <c r="H491" s="375"/>
      <c r="I491" s="375"/>
    </row>
    <row r="492" spans="1:9" ht="15" hidden="1" customHeight="1">
      <c r="A492" s="373"/>
      <c r="B492" s="381"/>
      <c r="C492" s="382"/>
      <c r="D492" s="382"/>
      <c r="E492" s="374" t="s">
        <v>708</v>
      </c>
      <c r="F492" s="374"/>
      <c r="G492" s="375"/>
      <c r="H492" s="375"/>
      <c r="I492" s="375"/>
    </row>
    <row r="493" spans="1:9" ht="15" hidden="1" customHeight="1">
      <c r="A493" s="373"/>
      <c r="B493" s="381"/>
      <c r="C493" s="382"/>
      <c r="D493" s="382"/>
      <c r="E493" s="374" t="s">
        <v>708</v>
      </c>
      <c r="F493" s="374"/>
      <c r="G493" s="375"/>
      <c r="H493" s="375"/>
      <c r="I493" s="375"/>
    </row>
    <row r="494" spans="1:9" ht="15" hidden="1" customHeight="1">
      <c r="A494" s="373">
        <v>2733</v>
      </c>
      <c r="B494" s="381" t="s">
        <v>311</v>
      </c>
      <c r="C494" s="382">
        <v>3</v>
      </c>
      <c r="D494" s="382">
        <v>3</v>
      </c>
      <c r="E494" s="374" t="s">
        <v>325</v>
      </c>
      <c r="F494" s="374"/>
      <c r="G494" s="375"/>
      <c r="H494" s="375"/>
      <c r="I494" s="375"/>
    </row>
    <row r="495" spans="1:9" ht="15" hidden="1" customHeight="1">
      <c r="A495" s="373"/>
      <c r="B495" s="381"/>
      <c r="C495" s="382"/>
      <c r="D495" s="382"/>
      <c r="E495" s="374" t="s">
        <v>691</v>
      </c>
      <c r="F495" s="374"/>
      <c r="G495" s="375"/>
      <c r="H495" s="375"/>
      <c r="I495" s="375"/>
    </row>
    <row r="496" spans="1:9" ht="15" hidden="1" customHeight="1">
      <c r="A496" s="373"/>
      <c r="B496" s="381"/>
      <c r="C496" s="382"/>
      <c r="D496" s="382"/>
      <c r="E496" s="374" t="s">
        <v>708</v>
      </c>
      <c r="F496" s="374"/>
      <c r="G496" s="375"/>
      <c r="H496" s="375"/>
      <c r="I496" s="375"/>
    </row>
    <row r="497" spans="1:9" ht="15" hidden="1" customHeight="1">
      <c r="A497" s="373"/>
      <c r="B497" s="381"/>
      <c r="C497" s="382"/>
      <c r="D497" s="382"/>
      <c r="E497" s="374" t="s">
        <v>708</v>
      </c>
      <c r="F497" s="374"/>
      <c r="G497" s="375"/>
      <c r="H497" s="375"/>
      <c r="I497" s="375"/>
    </row>
    <row r="498" spans="1:9" ht="15" hidden="1" customHeight="1">
      <c r="A498" s="373">
        <v>2734</v>
      </c>
      <c r="B498" s="381" t="s">
        <v>311</v>
      </c>
      <c r="C498" s="382">
        <v>3</v>
      </c>
      <c r="D498" s="382">
        <v>4</v>
      </c>
      <c r="E498" s="374" t="s">
        <v>326</v>
      </c>
      <c r="F498" s="374"/>
      <c r="G498" s="375"/>
      <c r="H498" s="375"/>
      <c r="I498" s="375"/>
    </row>
    <row r="499" spans="1:9" ht="15" hidden="1" customHeight="1">
      <c r="A499" s="373"/>
      <c r="B499" s="381"/>
      <c r="C499" s="382"/>
      <c r="D499" s="382"/>
      <c r="E499" s="374" t="s">
        <v>691</v>
      </c>
      <c r="F499" s="374"/>
      <c r="G499" s="375"/>
      <c r="H499" s="375"/>
      <c r="I499" s="375"/>
    </row>
    <row r="500" spans="1:9" ht="15" hidden="1" customHeight="1">
      <c r="A500" s="373"/>
      <c r="B500" s="381"/>
      <c r="C500" s="382"/>
      <c r="D500" s="382"/>
      <c r="E500" s="374" t="s">
        <v>708</v>
      </c>
      <c r="F500" s="374"/>
      <c r="G500" s="375"/>
      <c r="H500" s="375"/>
      <c r="I500" s="375"/>
    </row>
    <row r="501" spans="1:9" ht="15" hidden="1" customHeight="1">
      <c r="A501" s="373"/>
      <c r="B501" s="381"/>
      <c r="C501" s="382"/>
      <c r="D501" s="382"/>
      <c r="E501" s="374" t="s">
        <v>708</v>
      </c>
      <c r="F501" s="374"/>
      <c r="G501" s="375"/>
      <c r="H501" s="375"/>
      <c r="I501" s="375"/>
    </row>
    <row r="502" spans="1:9" ht="15" hidden="1" customHeight="1">
      <c r="A502" s="373">
        <v>2740</v>
      </c>
      <c r="B502" s="367" t="s">
        <v>311</v>
      </c>
      <c r="C502" s="368">
        <v>4</v>
      </c>
      <c r="D502" s="368">
        <v>0</v>
      </c>
      <c r="E502" s="376" t="s">
        <v>327</v>
      </c>
      <c r="F502" s="376"/>
      <c r="G502" s="375"/>
      <c r="H502" s="375"/>
      <c r="I502" s="375"/>
    </row>
    <row r="503" spans="1:9" s="380" customFormat="1" ht="15" hidden="1" customHeight="1">
      <c r="A503" s="373"/>
      <c r="B503" s="367"/>
      <c r="C503" s="368"/>
      <c r="D503" s="368"/>
      <c r="E503" s="374" t="s">
        <v>197</v>
      </c>
      <c r="F503" s="374"/>
      <c r="G503" s="377"/>
      <c r="H503" s="377"/>
      <c r="I503" s="377"/>
    </row>
    <row r="504" spans="1:9" ht="15" hidden="1" customHeight="1">
      <c r="A504" s="373">
        <v>2741</v>
      </c>
      <c r="B504" s="381" t="s">
        <v>311</v>
      </c>
      <c r="C504" s="382">
        <v>4</v>
      </c>
      <c r="D504" s="382">
        <v>1</v>
      </c>
      <c r="E504" s="374" t="s">
        <v>327</v>
      </c>
      <c r="F504" s="374"/>
      <c r="G504" s="375"/>
      <c r="H504" s="375"/>
      <c r="I504" s="375"/>
    </row>
    <row r="505" spans="1:9" ht="15" hidden="1" customHeight="1">
      <c r="A505" s="373"/>
      <c r="B505" s="381"/>
      <c r="C505" s="382"/>
      <c r="D505" s="382"/>
      <c r="E505" s="374" t="s">
        <v>691</v>
      </c>
      <c r="F505" s="374"/>
      <c r="G505" s="375"/>
      <c r="H505" s="375"/>
      <c r="I505" s="375"/>
    </row>
    <row r="506" spans="1:9" ht="15" hidden="1" customHeight="1">
      <c r="A506" s="373"/>
      <c r="B506" s="381"/>
      <c r="C506" s="382"/>
      <c r="D506" s="382"/>
      <c r="E506" s="374" t="s">
        <v>708</v>
      </c>
      <c r="F506" s="374"/>
      <c r="G506" s="375"/>
      <c r="H506" s="375"/>
      <c r="I506" s="375"/>
    </row>
    <row r="507" spans="1:9" ht="15" hidden="1" customHeight="1">
      <c r="A507" s="373"/>
      <c r="B507" s="381"/>
      <c r="C507" s="382"/>
      <c r="D507" s="382"/>
      <c r="E507" s="374" t="s">
        <v>708</v>
      </c>
      <c r="F507" s="374"/>
      <c r="G507" s="375"/>
      <c r="H507" s="375"/>
      <c r="I507" s="375"/>
    </row>
    <row r="508" spans="1:9" ht="15" hidden="1" customHeight="1">
      <c r="A508" s="373">
        <v>2750</v>
      </c>
      <c r="B508" s="367" t="s">
        <v>311</v>
      </c>
      <c r="C508" s="368">
        <v>5</v>
      </c>
      <c r="D508" s="368">
        <v>0</v>
      </c>
      <c r="E508" s="376" t="s">
        <v>328</v>
      </c>
      <c r="F508" s="376"/>
      <c r="G508" s="375"/>
      <c r="H508" s="375"/>
      <c r="I508" s="375"/>
    </row>
    <row r="509" spans="1:9" s="380" customFormat="1" ht="15" hidden="1" customHeight="1">
      <c r="A509" s="373"/>
      <c r="B509" s="367"/>
      <c r="C509" s="368"/>
      <c r="D509" s="368"/>
      <c r="E509" s="374" t="s">
        <v>197</v>
      </c>
      <c r="F509" s="374"/>
      <c r="G509" s="377"/>
      <c r="H509" s="377"/>
      <c r="I509" s="377"/>
    </row>
    <row r="510" spans="1:9" ht="15" hidden="1" customHeight="1">
      <c r="A510" s="373">
        <v>2751</v>
      </c>
      <c r="B510" s="381" t="s">
        <v>311</v>
      </c>
      <c r="C510" s="382">
        <v>5</v>
      </c>
      <c r="D510" s="382">
        <v>1</v>
      </c>
      <c r="E510" s="374" t="s">
        <v>328</v>
      </c>
      <c r="F510" s="374"/>
      <c r="G510" s="375"/>
      <c r="H510" s="375"/>
      <c r="I510" s="375"/>
    </row>
    <row r="511" spans="1:9" ht="15" hidden="1" customHeight="1">
      <c r="A511" s="373"/>
      <c r="B511" s="381"/>
      <c r="C511" s="382"/>
      <c r="D511" s="382"/>
      <c r="E511" s="374" t="s">
        <v>691</v>
      </c>
      <c r="F511" s="374"/>
      <c r="G511" s="375"/>
      <c r="H511" s="375"/>
      <c r="I511" s="375"/>
    </row>
    <row r="512" spans="1:9" ht="15" hidden="1" customHeight="1">
      <c r="A512" s="373"/>
      <c r="B512" s="381"/>
      <c r="C512" s="382"/>
      <c r="D512" s="382"/>
      <c r="E512" s="374" t="s">
        <v>708</v>
      </c>
      <c r="F512" s="374"/>
      <c r="G512" s="375"/>
      <c r="H512" s="375"/>
      <c r="I512" s="375"/>
    </row>
    <row r="513" spans="1:9" ht="15" hidden="1" customHeight="1">
      <c r="A513" s="373"/>
      <c r="B513" s="381"/>
      <c r="C513" s="382"/>
      <c r="D513" s="382"/>
      <c r="E513" s="374" t="s">
        <v>708</v>
      </c>
      <c r="F513" s="374"/>
      <c r="G513" s="375"/>
      <c r="H513" s="375"/>
      <c r="I513" s="375"/>
    </row>
    <row r="514" spans="1:9" ht="15" hidden="1" customHeight="1">
      <c r="A514" s="373">
        <v>2760</v>
      </c>
      <c r="B514" s="367" t="s">
        <v>311</v>
      </c>
      <c r="C514" s="368">
        <v>6</v>
      </c>
      <c r="D514" s="368">
        <v>0</v>
      </c>
      <c r="E514" s="376" t="s">
        <v>329</v>
      </c>
      <c r="F514" s="376"/>
      <c r="G514" s="375"/>
      <c r="H514" s="375"/>
      <c r="I514" s="375"/>
    </row>
    <row r="515" spans="1:9" s="380" customFormat="1" ht="15" hidden="1" customHeight="1">
      <c r="A515" s="373"/>
      <c r="B515" s="367"/>
      <c r="C515" s="368"/>
      <c r="D515" s="368"/>
      <c r="E515" s="374" t="s">
        <v>197</v>
      </c>
      <c r="F515" s="374"/>
      <c r="G515" s="377"/>
      <c r="H515" s="377"/>
      <c r="I515" s="377"/>
    </row>
    <row r="516" spans="1:9" ht="15" hidden="1" customHeight="1">
      <c r="A516" s="373">
        <v>2761</v>
      </c>
      <c r="B516" s="381" t="s">
        <v>311</v>
      </c>
      <c r="C516" s="382">
        <v>6</v>
      </c>
      <c r="D516" s="382">
        <v>1</v>
      </c>
      <c r="E516" s="374" t="s">
        <v>330</v>
      </c>
      <c r="F516" s="374"/>
      <c r="G516" s="375"/>
      <c r="H516" s="375"/>
      <c r="I516" s="375"/>
    </row>
    <row r="517" spans="1:9" ht="15" hidden="1" customHeight="1">
      <c r="A517" s="373"/>
      <c r="B517" s="381"/>
      <c r="C517" s="382"/>
      <c r="D517" s="382"/>
      <c r="E517" s="374" t="s">
        <v>691</v>
      </c>
      <c r="F517" s="374"/>
      <c r="G517" s="375"/>
      <c r="H517" s="375"/>
      <c r="I517" s="375"/>
    </row>
    <row r="518" spans="1:9" ht="15" hidden="1" customHeight="1">
      <c r="A518" s="373"/>
      <c r="B518" s="381"/>
      <c r="C518" s="382"/>
      <c r="D518" s="382"/>
      <c r="E518" s="374" t="s">
        <v>708</v>
      </c>
      <c r="F518" s="374"/>
      <c r="G518" s="375"/>
      <c r="H518" s="375"/>
      <c r="I518" s="375"/>
    </row>
    <row r="519" spans="1:9" ht="15" hidden="1" customHeight="1">
      <c r="A519" s="373"/>
      <c r="B519" s="381"/>
      <c r="C519" s="382"/>
      <c r="D519" s="382"/>
      <c r="E519" s="374" t="s">
        <v>708</v>
      </c>
      <c r="F519" s="374"/>
      <c r="G519" s="375"/>
      <c r="H519" s="375"/>
      <c r="I519" s="375"/>
    </row>
    <row r="520" spans="1:9" ht="15" hidden="1" customHeight="1">
      <c r="A520" s="373">
        <v>2762</v>
      </c>
      <c r="B520" s="381" t="s">
        <v>311</v>
      </c>
      <c r="C520" s="382">
        <v>6</v>
      </c>
      <c r="D520" s="382">
        <v>2</v>
      </c>
      <c r="E520" s="374" t="s">
        <v>329</v>
      </c>
      <c r="F520" s="374"/>
      <c r="G520" s="375"/>
      <c r="H520" s="375"/>
      <c r="I520" s="375"/>
    </row>
    <row r="521" spans="1:9" ht="15" hidden="1" customHeight="1">
      <c r="A521" s="373"/>
      <c r="B521" s="381"/>
      <c r="C521" s="382"/>
      <c r="D521" s="382"/>
      <c r="E521" s="374" t="s">
        <v>691</v>
      </c>
      <c r="F521" s="374"/>
      <c r="G521" s="375"/>
      <c r="H521" s="375"/>
      <c r="I521" s="375"/>
    </row>
    <row r="522" spans="1:9" ht="15" hidden="1" customHeight="1">
      <c r="A522" s="373"/>
      <c r="B522" s="381"/>
      <c r="C522" s="382"/>
      <c r="D522" s="382"/>
      <c r="E522" s="374" t="s">
        <v>708</v>
      </c>
      <c r="F522" s="374"/>
      <c r="G522" s="375"/>
      <c r="H522" s="375"/>
      <c r="I522" s="375"/>
    </row>
    <row r="523" spans="1:9" ht="15" hidden="1" customHeight="1">
      <c r="A523" s="373"/>
      <c r="B523" s="381"/>
      <c r="C523" s="382"/>
      <c r="D523" s="382"/>
      <c r="E523" s="374" t="s">
        <v>708</v>
      </c>
      <c r="F523" s="374"/>
      <c r="G523" s="375"/>
      <c r="H523" s="375"/>
      <c r="I523" s="375"/>
    </row>
    <row r="524" spans="1:9" ht="15" hidden="1" customHeight="1">
      <c r="A524" s="373"/>
      <c r="B524" s="381"/>
      <c r="C524" s="382"/>
      <c r="D524" s="382"/>
      <c r="E524" s="387" t="s">
        <v>709</v>
      </c>
      <c r="F524" s="374">
        <v>5134</v>
      </c>
      <c r="G524" s="375"/>
      <c r="H524" s="375"/>
      <c r="I524" s="375">
        <f>[1]lusav!F161</f>
        <v>0</v>
      </c>
    </row>
    <row r="525" spans="1:9" s="371" customFormat="1" ht="15" customHeight="1">
      <c r="A525" s="366">
        <v>2800</v>
      </c>
      <c r="B525" s="367" t="s">
        <v>331</v>
      </c>
      <c r="C525" s="368">
        <v>0</v>
      </c>
      <c r="D525" s="368">
        <v>0</v>
      </c>
      <c r="E525" s="369" t="s">
        <v>733</v>
      </c>
      <c r="F525" s="369"/>
      <c r="G525" s="361">
        <f>H525+I525</f>
        <v>1253076.0734000001</v>
      </c>
      <c r="H525" s="361">
        <f>H527+H543+H590+H603+H619+H625</f>
        <v>57701.090400000001</v>
      </c>
      <c r="I525" s="392">
        <f>I527+I543+I590+I603+I619+I625</f>
        <v>1195374.983</v>
      </c>
    </row>
    <row r="526" spans="1:9" ht="15" customHeight="1">
      <c r="A526" s="373"/>
      <c r="B526" s="367"/>
      <c r="C526" s="368"/>
      <c r="D526" s="368"/>
      <c r="E526" s="374" t="s">
        <v>7</v>
      </c>
      <c r="F526" s="374"/>
      <c r="G526" s="375"/>
      <c r="H526" s="375"/>
      <c r="I526" s="383"/>
    </row>
    <row r="527" spans="1:9" ht="13.5" customHeight="1">
      <c r="A527" s="373">
        <v>2810</v>
      </c>
      <c r="B527" s="381" t="s">
        <v>331</v>
      </c>
      <c r="C527" s="382">
        <v>1</v>
      </c>
      <c r="D527" s="382">
        <v>0</v>
      </c>
      <c r="E527" s="376" t="s">
        <v>333</v>
      </c>
      <c r="F527" s="376"/>
      <c r="G527" s="383">
        <f>H527+I527</f>
        <v>942861.39999999991</v>
      </c>
      <c r="H527" s="383">
        <f>H529</f>
        <v>8450</v>
      </c>
      <c r="I527" s="383">
        <f>I529</f>
        <v>934411.39999999991</v>
      </c>
    </row>
    <row r="528" spans="1:9" s="380" customFormat="1" ht="13.5" customHeight="1">
      <c r="A528" s="373"/>
      <c r="B528" s="367"/>
      <c r="C528" s="368"/>
      <c r="D528" s="368"/>
      <c r="E528" s="374" t="s">
        <v>197</v>
      </c>
      <c r="F528" s="374"/>
      <c r="G528" s="378"/>
      <c r="H528" s="378"/>
      <c r="I528" s="378"/>
    </row>
    <row r="529" spans="1:11" ht="13.5" customHeight="1">
      <c r="A529" s="373">
        <v>2811</v>
      </c>
      <c r="B529" s="381" t="s">
        <v>331</v>
      </c>
      <c r="C529" s="382">
        <v>1</v>
      </c>
      <c r="D529" s="382">
        <v>1</v>
      </c>
      <c r="E529" s="374" t="s">
        <v>333</v>
      </c>
      <c r="F529" s="374"/>
      <c r="G529" s="383">
        <f>H529+I529</f>
        <v>942861.39999999991</v>
      </c>
      <c r="H529" s="383">
        <f>SUM(H531:H542)</f>
        <v>8450</v>
      </c>
      <c r="I529" s="383">
        <f>SUM(I530:I542)</f>
        <v>934411.39999999991</v>
      </c>
    </row>
    <row r="530" spans="1:11" ht="27" customHeight="1">
      <c r="A530" s="373"/>
      <c r="B530" s="381"/>
      <c r="C530" s="382"/>
      <c r="D530" s="382"/>
      <c r="E530" s="374" t="s">
        <v>691</v>
      </c>
      <c r="F530" s="374"/>
      <c r="G530" s="375"/>
      <c r="H530" s="375"/>
      <c r="I530" s="375"/>
      <c r="K530" s="394"/>
    </row>
    <row r="531" spans="1:11" ht="15.75">
      <c r="A531" s="373"/>
      <c r="B531" s="381"/>
      <c r="C531" s="382"/>
      <c r="D531" s="382"/>
      <c r="E531" s="384" t="s">
        <v>734</v>
      </c>
      <c r="F531" s="384" t="s">
        <v>450</v>
      </c>
      <c r="G531" s="383">
        <f t="shared" ref="G531:G543" si="3">H531+I531</f>
        <v>7000</v>
      </c>
      <c r="H531" s="383">
        <f>'[1]hangst sport'!F62</f>
        <v>7000</v>
      </c>
      <c r="I531" s="383"/>
    </row>
    <row r="532" spans="1:11" ht="15.75">
      <c r="A532" s="373"/>
      <c r="B532" s="381"/>
      <c r="C532" s="382"/>
      <c r="D532" s="382"/>
      <c r="E532" s="384" t="s">
        <v>735</v>
      </c>
      <c r="F532" s="384" t="s">
        <v>443</v>
      </c>
      <c r="G532" s="383">
        <f t="shared" si="3"/>
        <v>0</v>
      </c>
      <c r="H532" s="383">
        <f>'[1]hangst sport'!F58</f>
        <v>0</v>
      </c>
      <c r="I532" s="383"/>
    </row>
    <row r="533" spans="1:11" ht="15.75">
      <c r="A533" s="373"/>
      <c r="B533" s="381"/>
      <c r="C533" s="382"/>
      <c r="D533" s="382"/>
      <c r="E533" s="384" t="s">
        <v>702</v>
      </c>
      <c r="F533" s="384" t="s">
        <v>461</v>
      </c>
      <c r="G533" s="383">
        <f t="shared" si="3"/>
        <v>0</v>
      </c>
      <c r="H533" s="383">
        <f>'[1]hangst sport'!F69</f>
        <v>0</v>
      </c>
      <c r="I533" s="383"/>
    </row>
    <row r="534" spans="1:11" ht="15.75">
      <c r="A534" s="373"/>
      <c r="B534" s="381"/>
      <c r="C534" s="382"/>
      <c r="D534" s="382"/>
      <c r="E534" s="384" t="s">
        <v>711</v>
      </c>
      <c r="F534" s="384" t="s">
        <v>475</v>
      </c>
      <c r="G534" s="383">
        <f t="shared" si="3"/>
        <v>1050</v>
      </c>
      <c r="H534" s="383">
        <f>'[1]hangst sport'!F76</f>
        <v>1050</v>
      </c>
      <c r="I534" s="383"/>
    </row>
    <row r="535" spans="1:11" ht="28.5" customHeight="1">
      <c r="A535" s="373"/>
      <c r="B535" s="381"/>
      <c r="C535" s="382"/>
      <c r="D535" s="382"/>
      <c r="E535" s="384" t="s">
        <v>712</v>
      </c>
      <c r="F535" s="384" t="s">
        <v>518</v>
      </c>
      <c r="G535" s="383">
        <f t="shared" si="3"/>
        <v>0</v>
      </c>
      <c r="H535" s="383">
        <f>'[1]hangst sport'!F104</f>
        <v>0</v>
      </c>
      <c r="I535" s="383"/>
    </row>
    <row r="536" spans="1:11" ht="17.25" customHeight="1">
      <c r="A536" s="373"/>
      <c r="B536" s="381"/>
      <c r="C536" s="382"/>
      <c r="D536" s="382"/>
      <c r="E536" s="384" t="s">
        <v>736</v>
      </c>
      <c r="F536" s="384" t="s">
        <v>522</v>
      </c>
      <c r="G536" s="383">
        <f t="shared" si="3"/>
        <v>0</v>
      </c>
      <c r="H536" s="383">
        <f>'[1]hangst sport'!F106</f>
        <v>0</v>
      </c>
      <c r="I536" s="383"/>
    </row>
    <row r="537" spans="1:11" ht="17.25" customHeight="1">
      <c r="A537" s="373"/>
      <c r="B537" s="381"/>
      <c r="C537" s="382"/>
      <c r="D537" s="382"/>
      <c r="E537" s="384" t="s">
        <v>713</v>
      </c>
      <c r="F537" s="384" t="s">
        <v>535</v>
      </c>
      <c r="G537" s="383">
        <f t="shared" si="3"/>
        <v>0</v>
      </c>
      <c r="H537" s="383">
        <f>'[1]hangst sport'!F113</f>
        <v>0</v>
      </c>
      <c r="I537" s="383"/>
    </row>
    <row r="538" spans="1:11" ht="17.25" customHeight="1">
      <c r="A538" s="373"/>
      <c r="B538" s="381"/>
      <c r="C538" s="382"/>
      <c r="D538" s="382"/>
      <c r="E538" s="374" t="s">
        <v>737</v>
      </c>
      <c r="F538" s="384" t="s">
        <v>552</v>
      </c>
      <c r="G538" s="383">
        <f t="shared" si="3"/>
        <v>400</v>
      </c>
      <c r="H538" s="383">
        <f>'[1]hangst sport'!J127</f>
        <v>400</v>
      </c>
      <c r="I538" s="383"/>
    </row>
    <row r="539" spans="1:11" ht="17.25" customHeight="1">
      <c r="A539" s="373"/>
      <c r="B539" s="381"/>
      <c r="C539" s="382"/>
      <c r="D539" s="382"/>
      <c r="E539" s="384" t="s">
        <v>721</v>
      </c>
      <c r="F539" s="384" t="s">
        <v>594</v>
      </c>
      <c r="G539" s="383">
        <f t="shared" si="3"/>
        <v>0</v>
      </c>
      <c r="H539" s="383"/>
      <c r="I539" s="383"/>
    </row>
    <row r="540" spans="1:11" ht="17.25" customHeight="1">
      <c r="A540" s="373"/>
      <c r="B540" s="381"/>
      <c r="C540" s="382"/>
      <c r="D540" s="382"/>
      <c r="E540" s="387" t="s">
        <v>723</v>
      </c>
      <c r="F540" s="384" t="s">
        <v>596</v>
      </c>
      <c r="G540" s="383">
        <f t="shared" si="3"/>
        <v>927396.39999999991</v>
      </c>
      <c r="H540" s="383"/>
      <c r="I540" s="383">
        <f>'[1]hangst sport'!F154</f>
        <v>927396.39999999991</v>
      </c>
    </row>
    <row r="541" spans="1:11" ht="17.25" customHeight="1">
      <c r="A541" s="373"/>
      <c r="B541" s="381"/>
      <c r="C541" s="382"/>
      <c r="D541" s="382"/>
      <c r="E541" s="387" t="s">
        <v>706</v>
      </c>
      <c r="F541" s="384" t="s">
        <v>603</v>
      </c>
      <c r="G541" s="383">
        <f t="shared" si="3"/>
        <v>0</v>
      </c>
      <c r="H541" s="383"/>
      <c r="I541" s="383">
        <f>'[1]hangst sport'!F157</f>
        <v>0</v>
      </c>
    </row>
    <row r="542" spans="1:11" ht="17.25" customHeight="1">
      <c r="A542" s="373"/>
      <c r="B542" s="381"/>
      <c r="C542" s="382"/>
      <c r="D542" s="382"/>
      <c r="E542" s="387" t="s">
        <v>709</v>
      </c>
      <c r="F542" s="384" t="s">
        <v>612</v>
      </c>
      <c r="G542" s="383">
        <f t="shared" si="3"/>
        <v>7015</v>
      </c>
      <c r="H542" s="383"/>
      <c r="I542" s="383">
        <f>'[1]hangst sport'!F161</f>
        <v>7015</v>
      </c>
    </row>
    <row r="543" spans="1:11" ht="14.25" customHeight="1">
      <c r="A543" s="373">
        <v>2820</v>
      </c>
      <c r="B543" s="367" t="s">
        <v>331</v>
      </c>
      <c r="C543" s="368">
        <v>2</v>
      </c>
      <c r="D543" s="368">
        <v>0</v>
      </c>
      <c r="E543" s="376" t="s">
        <v>334</v>
      </c>
      <c r="F543" s="376"/>
      <c r="G543" s="375">
        <f t="shared" si="3"/>
        <v>304119.67340000003</v>
      </c>
      <c r="H543" s="375">
        <f>H545+H558+H562+H569+H578+H582+H586</f>
        <v>43156.090400000001</v>
      </c>
      <c r="I543" s="383">
        <f>I545+I558+I562+I569+I578+I582+I586</f>
        <v>260963.58300000001</v>
      </c>
    </row>
    <row r="544" spans="1:11" s="380" customFormat="1" ht="12.75" customHeight="1">
      <c r="A544" s="373"/>
      <c r="B544" s="367"/>
      <c r="C544" s="368"/>
      <c r="D544" s="368"/>
      <c r="E544" s="374" t="s">
        <v>197</v>
      </c>
      <c r="F544" s="374"/>
      <c r="G544" s="377"/>
      <c r="H544" s="377"/>
      <c r="I544" s="378"/>
    </row>
    <row r="545" spans="1:9" ht="13.5" customHeight="1">
      <c r="A545" s="373">
        <v>2821</v>
      </c>
      <c r="B545" s="381" t="s">
        <v>331</v>
      </c>
      <c r="C545" s="382">
        <v>2</v>
      </c>
      <c r="D545" s="382">
        <v>1</v>
      </c>
      <c r="E545" s="374" t="s">
        <v>335</v>
      </c>
      <c r="F545" s="374"/>
      <c r="G545" s="383">
        <f>H545+I545</f>
        <v>66408.282999999996</v>
      </c>
      <c r="H545" s="383">
        <f>H547+H548+H549+H550+H551+H552+H553+H554+H557</f>
        <v>17739.400000000001</v>
      </c>
      <c r="I545" s="383">
        <f>SUM(I554:I556)</f>
        <v>48668.883000000002</v>
      </c>
    </row>
    <row r="546" spans="1:9" ht="27.75" hidden="1" customHeight="1">
      <c r="A546" s="373"/>
      <c r="B546" s="381"/>
      <c r="C546" s="382"/>
      <c r="D546" s="382"/>
      <c r="E546" s="374" t="s">
        <v>691</v>
      </c>
      <c r="F546" s="374"/>
      <c r="G546" s="383"/>
      <c r="H546" s="383"/>
      <c r="I546" s="375"/>
    </row>
    <row r="547" spans="1:9" ht="27" hidden="1">
      <c r="A547" s="373"/>
      <c r="B547" s="381"/>
      <c r="C547" s="382"/>
      <c r="D547" s="382"/>
      <c r="E547" s="374" t="s">
        <v>401</v>
      </c>
      <c r="F547" s="374"/>
      <c r="G547" s="383">
        <f t="shared" ref="G547:G553" si="4">H547+I547</f>
        <v>0</v>
      </c>
      <c r="H547" s="383"/>
      <c r="I547" s="375"/>
    </row>
    <row r="548" spans="1:9" ht="15.75" hidden="1">
      <c r="A548" s="373"/>
      <c r="B548" s="381"/>
      <c r="C548" s="382"/>
      <c r="D548" s="382"/>
      <c r="E548" s="374" t="s">
        <v>710</v>
      </c>
      <c r="F548" s="374"/>
      <c r="G548" s="383">
        <f t="shared" si="4"/>
        <v>0</v>
      </c>
      <c r="H548" s="383"/>
      <c r="I548" s="375"/>
    </row>
    <row r="549" spans="1:9" ht="15.75" hidden="1">
      <c r="A549" s="373"/>
      <c r="B549" s="381"/>
      <c r="C549" s="382"/>
      <c r="D549" s="382"/>
      <c r="E549" s="374" t="s">
        <v>419</v>
      </c>
      <c r="F549" s="374"/>
      <c r="G549" s="383">
        <f t="shared" si="4"/>
        <v>0</v>
      </c>
      <c r="H549" s="383"/>
      <c r="I549" s="375"/>
    </row>
    <row r="550" spans="1:9" ht="12.75" hidden="1" customHeight="1">
      <c r="A550" s="373"/>
      <c r="B550" s="381"/>
      <c r="C550" s="382"/>
      <c r="D550" s="382"/>
      <c r="E550" s="374" t="s">
        <v>421</v>
      </c>
      <c r="F550" s="374"/>
      <c r="G550" s="383">
        <f t="shared" si="4"/>
        <v>0</v>
      </c>
      <c r="H550" s="383"/>
      <c r="I550" s="375"/>
    </row>
    <row r="551" spans="1:9" ht="14.25" hidden="1" customHeight="1">
      <c r="A551" s="373"/>
      <c r="B551" s="381"/>
      <c r="C551" s="382"/>
      <c r="D551" s="382"/>
      <c r="E551" s="384" t="s">
        <v>738</v>
      </c>
      <c r="F551" s="384"/>
      <c r="G551" s="383">
        <f t="shared" si="4"/>
        <v>0</v>
      </c>
      <c r="H551" s="383"/>
      <c r="I551" s="375"/>
    </row>
    <row r="552" spans="1:9" ht="12.75" hidden="1" customHeight="1">
      <c r="A552" s="373"/>
      <c r="B552" s="381"/>
      <c r="C552" s="382"/>
      <c r="D552" s="382"/>
      <c r="E552" s="384" t="s">
        <v>460</v>
      </c>
      <c r="F552" s="384"/>
      <c r="G552" s="383">
        <f t="shared" si="4"/>
        <v>0</v>
      </c>
      <c r="H552" s="383"/>
      <c r="I552" s="375"/>
    </row>
    <row r="553" spans="1:9" ht="15" hidden="1" customHeight="1">
      <c r="A553" s="373"/>
      <c r="B553" s="381"/>
      <c r="C553" s="382"/>
      <c r="D553" s="382"/>
      <c r="E553" s="384" t="s">
        <v>474</v>
      </c>
      <c r="F553" s="384"/>
      <c r="G553" s="383">
        <f t="shared" si="4"/>
        <v>0</v>
      </c>
      <c r="H553" s="383"/>
      <c r="I553" s="375"/>
    </row>
    <row r="554" spans="1:9" ht="29.25" customHeight="1">
      <c r="A554" s="373"/>
      <c r="B554" s="381"/>
      <c r="C554" s="382"/>
      <c r="D554" s="382"/>
      <c r="E554" s="374" t="s">
        <v>712</v>
      </c>
      <c r="F554" s="374">
        <v>4637</v>
      </c>
      <c r="G554" s="383">
        <f>H554+I554</f>
        <v>17739.400000000001</v>
      </c>
      <c r="H554" s="383">
        <f>'[1]kentr. grad'!F105</f>
        <v>17739.400000000001</v>
      </c>
      <c r="I554" s="375"/>
    </row>
    <row r="555" spans="1:9" ht="29.25" customHeight="1">
      <c r="A555" s="373"/>
      <c r="B555" s="381"/>
      <c r="C555" s="382"/>
      <c r="D555" s="382"/>
      <c r="E555" s="374" t="s">
        <v>707</v>
      </c>
      <c r="F555" s="374">
        <v>5113</v>
      </c>
      <c r="G555" s="383">
        <f>H555+I555</f>
        <v>48668.883000000002</v>
      </c>
      <c r="H555" s="383"/>
      <c r="I555" s="383">
        <f>'[1]kentr. grad'!F155</f>
        <v>48668.883000000002</v>
      </c>
    </row>
    <row r="556" spans="1:9" ht="29.25" customHeight="1">
      <c r="A556" s="373"/>
      <c r="B556" s="381"/>
      <c r="C556" s="382"/>
      <c r="D556" s="382"/>
      <c r="E556" s="374" t="s">
        <v>709</v>
      </c>
      <c r="F556" s="374">
        <v>5134</v>
      </c>
      <c r="G556" s="383">
        <f>H556+I556</f>
        <v>0</v>
      </c>
      <c r="H556" s="383"/>
      <c r="I556" s="383">
        <f>'[1]kentr. grad'!F162</f>
        <v>0</v>
      </c>
    </row>
    <row r="557" spans="1:9" ht="14.25" hidden="1" customHeight="1">
      <c r="A557" s="373"/>
      <c r="B557" s="381"/>
      <c r="C557" s="382"/>
      <c r="D557" s="382"/>
      <c r="E557" s="374" t="s">
        <v>703</v>
      </c>
      <c r="F557" s="374"/>
      <c r="G557" s="383">
        <f>H557+I557</f>
        <v>0</v>
      </c>
      <c r="H557" s="383">
        <f>'[1]kentr. grad'!F138</f>
        <v>0</v>
      </c>
      <c r="I557" s="375"/>
    </row>
    <row r="558" spans="1:9" ht="11.25" hidden="1" customHeight="1">
      <c r="A558" s="373">
        <v>2822</v>
      </c>
      <c r="B558" s="381" t="s">
        <v>331</v>
      </c>
      <c r="C558" s="382">
        <v>2</v>
      </c>
      <c r="D558" s="382">
        <v>2</v>
      </c>
      <c r="E558" s="374" t="s">
        <v>336</v>
      </c>
      <c r="F558" s="374"/>
      <c r="G558" s="375"/>
      <c r="H558" s="375"/>
      <c r="I558" s="375"/>
    </row>
    <row r="559" spans="1:9" ht="11.25" hidden="1" customHeight="1">
      <c r="A559" s="373"/>
      <c r="B559" s="381"/>
      <c r="C559" s="382"/>
      <c r="D559" s="382"/>
      <c r="E559" s="374" t="s">
        <v>691</v>
      </c>
      <c r="F559" s="374"/>
      <c r="G559" s="375"/>
      <c r="H559" s="375"/>
      <c r="I559" s="375"/>
    </row>
    <row r="560" spans="1:9" ht="11.25" hidden="1" customHeight="1">
      <c r="A560" s="373"/>
      <c r="B560" s="381"/>
      <c r="C560" s="382"/>
      <c r="D560" s="382"/>
      <c r="E560" s="374" t="s">
        <v>708</v>
      </c>
      <c r="F560" s="374"/>
      <c r="G560" s="375"/>
      <c r="H560" s="375"/>
      <c r="I560" s="375"/>
    </row>
    <row r="561" spans="1:9" ht="11.25" hidden="1" customHeight="1">
      <c r="A561" s="373"/>
      <c r="B561" s="381"/>
      <c r="C561" s="382"/>
      <c r="D561" s="382"/>
      <c r="E561" s="374" t="s">
        <v>708</v>
      </c>
      <c r="F561" s="374"/>
      <c r="G561" s="375"/>
      <c r="H561" s="375"/>
      <c r="I561" s="375"/>
    </row>
    <row r="562" spans="1:9" ht="16.5" customHeight="1">
      <c r="A562" s="373">
        <v>2823</v>
      </c>
      <c r="B562" s="381" t="s">
        <v>331</v>
      </c>
      <c r="C562" s="382">
        <v>2</v>
      </c>
      <c r="D562" s="382">
        <v>3</v>
      </c>
      <c r="E562" s="374" t="s">
        <v>337</v>
      </c>
      <c r="F562" s="374"/>
      <c r="G562" s="375">
        <f>H562+I562</f>
        <v>236480.46000000002</v>
      </c>
      <c r="H562" s="375">
        <f>H564+H566+H565</f>
        <v>24185.759999999998</v>
      </c>
      <c r="I562" s="383">
        <f>SUM(I563:I568)</f>
        <v>212294.7</v>
      </c>
    </row>
    <row r="563" spans="1:9" ht="27.75" customHeight="1">
      <c r="A563" s="373"/>
      <c r="B563" s="381"/>
      <c r="C563" s="382"/>
      <c r="D563" s="382"/>
      <c r="E563" s="374" t="s">
        <v>691</v>
      </c>
      <c r="F563" s="374"/>
      <c r="G563" s="375"/>
      <c r="H563" s="375"/>
      <c r="I563" s="375"/>
    </row>
    <row r="564" spans="1:9" ht="40.5">
      <c r="A564" s="373"/>
      <c r="B564" s="381"/>
      <c r="C564" s="382"/>
      <c r="D564" s="382"/>
      <c r="E564" s="374" t="s">
        <v>712</v>
      </c>
      <c r="F564" s="374">
        <v>4637</v>
      </c>
      <c r="G564" s="375">
        <f>H564+I564</f>
        <v>23910.76</v>
      </c>
      <c r="H564" s="375">
        <f>'[1]mshak palat'!F104</f>
        <v>23910.76</v>
      </c>
      <c r="I564" s="375"/>
    </row>
    <row r="565" spans="1:9" ht="40.5">
      <c r="A565" s="373"/>
      <c r="B565" s="381"/>
      <c r="C565" s="382"/>
      <c r="D565" s="382"/>
      <c r="E565" s="374" t="s">
        <v>739</v>
      </c>
      <c r="F565" s="374">
        <v>4655</v>
      </c>
      <c r="G565" s="375">
        <f>H565</f>
        <v>275</v>
      </c>
      <c r="H565" s="375">
        <f>'[1]mshak palat'!F111</f>
        <v>275</v>
      </c>
      <c r="I565" s="375"/>
    </row>
    <row r="566" spans="1:9" ht="15.75">
      <c r="A566" s="373"/>
      <c r="B566" s="381"/>
      <c r="C566" s="382"/>
      <c r="D566" s="382"/>
      <c r="E566" s="374" t="s">
        <v>713</v>
      </c>
      <c r="F566" s="374">
        <v>4657</v>
      </c>
      <c r="G566" s="383">
        <f>H566+I566</f>
        <v>0</v>
      </c>
      <c r="H566" s="383">
        <f>'[1]mshak palat'!F113</f>
        <v>0</v>
      </c>
      <c r="I566" s="383"/>
    </row>
    <row r="567" spans="1:9" ht="27">
      <c r="A567" s="373"/>
      <c r="B567" s="381"/>
      <c r="C567" s="382"/>
      <c r="D567" s="382"/>
      <c r="E567" s="374" t="s">
        <v>707</v>
      </c>
      <c r="F567" s="374">
        <v>5113</v>
      </c>
      <c r="G567" s="383">
        <f>H567+I567</f>
        <v>211415.2</v>
      </c>
      <c r="H567" s="383"/>
      <c r="I567" s="383">
        <f>'[1]mshak palat'!F154</f>
        <v>211415.2</v>
      </c>
    </row>
    <row r="568" spans="1:9" ht="15.75">
      <c r="A568" s="373"/>
      <c r="B568" s="381"/>
      <c r="C568" s="382"/>
      <c r="D568" s="382"/>
      <c r="E568" s="374" t="s">
        <v>709</v>
      </c>
      <c r="F568" s="374">
        <v>5134</v>
      </c>
      <c r="G568" s="383">
        <f>H568+I568</f>
        <v>879.5</v>
      </c>
      <c r="H568" s="383"/>
      <c r="I568" s="383">
        <f>'[1]mshak palat'!F161</f>
        <v>879.5</v>
      </c>
    </row>
    <row r="569" spans="1:9" ht="15.75">
      <c r="A569" s="373">
        <v>2824</v>
      </c>
      <c r="B569" s="381" t="s">
        <v>331</v>
      </c>
      <c r="C569" s="382">
        <v>2</v>
      </c>
      <c r="D569" s="382">
        <v>4</v>
      </c>
      <c r="E569" s="374" t="s">
        <v>338</v>
      </c>
      <c r="F569" s="374"/>
      <c r="G569" s="383">
        <f>H569+I569</f>
        <v>1230.9304</v>
      </c>
      <c r="H569" s="375">
        <f>H576+H574+H573+H571+H572+H575</f>
        <v>1230.9304</v>
      </c>
      <c r="I569" s="383"/>
    </row>
    <row r="570" spans="1:9" ht="26.25" customHeight="1">
      <c r="A570" s="373"/>
      <c r="B570" s="381"/>
      <c r="C570" s="382"/>
      <c r="D570" s="382"/>
      <c r="E570" s="374" t="s">
        <v>691</v>
      </c>
      <c r="F570" s="374"/>
      <c r="G570" s="383"/>
      <c r="H570" s="383"/>
      <c r="I570" s="383"/>
    </row>
    <row r="571" spans="1:9" ht="17.25" customHeight="1">
      <c r="A571" s="373"/>
      <c r="B571" s="381"/>
      <c r="C571" s="382"/>
      <c r="D571" s="382"/>
      <c r="E571" s="374" t="s">
        <v>696</v>
      </c>
      <c r="F571" s="374">
        <v>4216</v>
      </c>
      <c r="G571" s="383">
        <f>H571+I571</f>
        <v>0</v>
      </c>
      <c r="H571" s="383">
        <f>'[1]mshak kazm'!F48</f>
        <v>0</v>
      </c>
      <c r="I571" s="383"/>
    </row>
    <row r="572" spans="1:9" ht="17.25" customHeight="1">
      <c r="A572" s="373"/>
      <c r="B572" s="381"/>
      <c r="C572" s="382"/>
      <c r="D572" s="382"/>
      <c r="E572" s="237" t="s">
        <v>449</v>
      </c>
      <c r="F572" s="374">
        <v>4239</v>
      </c>
      <c r="G572" s="375">
        <f>H572+I572</f>
        <v>730.93039999999996</v>
      </c>
      <c r="H572" s="375">
        <f>'[1]mshak kazm'!F62</f>
        <v>730.93039999999996</v>
      </c>
      <c r="I572" s="383"/>
    </row>
    <row r="573" spans="1:9" ht="18" customHeight="1">
      <c r="A573" s="373"/>
      <c r="B573" s="381"/>
      <c r="C573" s="382"/>
      <c r="D573" s="382"/>
      <c r="E573" s="374" t="s">
        <v>740</v>
      </c>
      <c r="F573" s="374">
        <v>4237</v>
      </c>
      <c r="G573" s="383">
        <f>H573+I573</f>
        <v>0</v>
      </c>
      <c r="H573" s="383">
        <f>'[1]mshak kazm'!F61</f>
        <v>0</v>
      </c>
      <c r="I573" s="383"/>
    </row>
    <row r="574" spans="1:9" ht="20.25" customHeight="1">
      <c r="A574" s="373"/>
      <c r="B574" s="381"/>
      <c r="C574" s="382"/>
      <c r="D574" s="382"/>
      <c r="E574" s="374" t="s">
        <v>741</v>
      </c>
      <c r="F574" s="374">
        <v>4261</v>
      </c>
      <c r="G574" s="383">
        <f>H574+I574</f>
        <v>0</v>
      </c>
      <c r="H574" s="383">
        <f>'[1]mshak kazm'!F69</f>
        <v>0</v>
      </c>
      <c r="I574" s="383"/>
    </row>
    <row r="575" spans="1:9" ht="20.25" customHeight="1">
      <c r="A575" s="373"/>
      <c r="B575" s="381"/>
      <c r="C575" s="382"/>
      <c r="D575" s="382"/>
      <c r="E575" s="384" t="s">
        <v>711</v>
      </c>
      <c r="F575" s="374">
        <v>4269</v>
      </c>
      <c r="G575" s="383">
        <f>I575+H575</f>
        <v>0</v>
      </c>
      <c r="H575" s="383">
        <f>'[1]mshak kazm'!F76</f>
        <v>0</v>
      </c>
      <c r="I575" s="383"/>
    </row>
    <row r="576" spans="1:9" ht="27">
      <c r="A576" s="373"/>
      <c r="B576" s="381"/>
      <c r="C576" s="382"/>
      <c r="D576" s="382"/>
      <c r="E576" s="374" t="s">
        <v>560</v>
      </c>
      <c r="F576" s="374">
        <v>4819</v>
      </c>
      <c r="G576" s="383">
        <f>H576+I576</f>
        <v>500</v>
      </c>
      <c r="H576" s="383">
        <f>'[1]mshak kazm'!F133</f>
        <v>500</v>
      </c>
      <c r="I576" s="383"/>
    </row>
    <row r="577" spans="1:9" ht="15.75" hidden="1">
      <c r="A577" s="373"/>
      <c r="B577" s="381"/>
      <c r="C577" s="382"/>
      <c r="D577" s="382"/>
      <c r="E577" s="374" t="s">
        <v>708</v>
      </c>
      <c r="F577" s="374"/>
      <c r="G577" s="383"/>
      <c r="H577" s="383"/>
      <c r="I577" s="383"/>
    </row>
    <row r="578" spans="1:9" ht="15.75" hidden="1">
      <c r="A578" s="373">
        <v>2825</v>
      </c>
      <c r="B578" s="381" t="s">
        <v>331</v>
      </c>
      <c r="C578" s="382">
        <v>2</v>
      </c>
      <c r="D578" s="382">
        <v>5</v>
      </c>
      <c r="E578" s="374" t="s">
        <v>339</v>
      </c>
      <c r="F578" s="374"/>
      <c r="G578" s="383"/>
      <c r="H578" s="383"/>
      <c r="I578" s="383"/>
    </row>
    <row r="579" spans="1:9" ht="40.5" hidden="1">
      <c r="A579" s="373"/>
      <c r="B579" s="381"/>
      <c r="C579" s="382"/>
      <c r="D579" s="382"/>
      <c r="E579" s="374" t="s">
        <v>691</v>
      </c>
      <c r="F579" s="374"/>
      <c r="G579" s="383"/>
      <c r="H579" s="383"/>
      <c r="I579" s="383"/>
    </row>
    <row r="580" spans="1:9" ht="15.75" hidden="1">
      <c r="A580" s="373"/>
      <c r="B580" s="381"/>
      <c r="C580" s="382"/>
      <c r="D580" s="382"/>
      <c r="E580" s="374" t="s">
        <v>708</v>
      </c>
      <c r="F580" s="374"/>
      <c r="G580" s="383"/>
      <c r="H580" s="383"/>
      <c r="I580" s="383"/>
    </row>
    <row r="581" spans="1:9" ht="15.75" hidden="1">
      <c r="A581" s="373"/>
      <c r="B581" s="381"/>
      <c r="C581" s="382"/>
      <c r="D581" s="382"/>
      <c r="E581" s="374" t="s">
        <v>708</v>
      </c>
      <c r="F581" s="374"/>
      <c r="G581" s="383"/>
      <c r="H581" s="383"/>
      <c r="I581" s="383"/>
    </row>
    <row r="582" spans="1:9" ht="15.75" hidden="1">
      <c r="A582" s="373">
        <v>2826</v>
      </c>
      <c r="B582" s="381" t="s">
        <v>331</v>
      </c>
      <c r="C582" s="382">
        <v>2</v>
      </c>
      <c r="D582" s="382">
        <v>6</v>
      </c>
      <c r="E582" s="374" t="s">
        <v>340</v>
      </c>
      <c r="F582" s="374"/>
      <c r="G582" s="383"/>
      <c r="H582" s="383"/>
      <c r="I582" s="383"/>
    </row>
    <row r="583" spans="1:9" ht="40.5" hidden="1">
      <c r="A583" s="373"/>
      <c r="B583" s="381"/>
      <c r="C583" s="382"/>
      <c r="D583" s="382"/>
      <c r="E583" s="374" t="s">
        <v>691</v>
      </c>
      <c r="F583" s="374"/>
      <c r="G583" s="383"/>
      <c r="H583" s="383"/>
      <c r="I583" s="383"/>
    </row>
    <row r="584" spans="1:9" ht="15.75" hidden="1">
      <c r="A584" s="373"/>
      <c r="B584" s="381"/>
      <c r="C584" s="382"/>
      <c r="D584" s="382"/>
      <c r="E584" s="374" t="s">
        <v>708</v>
      </c>
      <c r="F584" s="374"/>
      <c r="G584" s="383"/>
      <c r="H584" s="383"/>
      <c r="I584" s="383"/>
    </row>
    <row r="585" spans="1:9" ht="15.75" hidden="1">
      <c r="A585" s="373"/>
      <c r="B585" s="381"/>
      <c r="C585" s="382"/>
      <c r="D585" s="382"/>
      <c r="E585" s="374" t="s">
        <v>708</v>
      </c>
      <c r="F585" s="374"/>
      <c r="G585" s="383"/>
      <c r="H585" s="383"/>
      <c r="I585" s="383"/>
    </row>
    <row r="586" spans="1:9" ht="33.75" hidden="1" customHeight="1">
      <c r="A586" s="373">
        <v>2827</v>
      </c>
      <c r="B586" s="381" t="s">
        <v>331</v>
      </c>
      <c r="C586" s="382">
        <v>2</v>
      </c>
      <c r="D586" s="382">
        <v>7</v>
      </c>
      <c r="E586" s="374" t="s">
        <v>341</v>
      </c>
      <c r="F586" s="374"/>
      <c r="G586" s="383"/>
      <c r="H586" s="383"/>
      <c r="I586" s="383"/>
    </row>
    <row r="587" spans="1:9" ht="40.5" hidden="1">
      <c r="A587" s="373"/>
      <c r="B587" s="381"/>
      <c r="C587" s="382"/>
      <c r="D587" s="382"/>
      <c r="E587" s="374" t="s">
        <v>691</v>
      </c>
      <c r="F587" s="374"/>
      <c r="G587" s="383"/>
      <c r="H587" s="383"/>
      <c r="I587" s="383"/>
    </row>
    <row r="588" spans="1:9" ht="15.75" hidden="1">
      <c r="A588" s="373"/>
      <c r="B588" s="381"/>
      <c r="C588" s="382"/>
      <c r="D588" s="382"/>
      <c r="E588" s="374" t="s">
        <v>708</v>
      </c>
      <c r="F588" s="374"/>
      <c r="G588" s="383"/>
      <c r="H588" s="383"/>
      <c r="I588" s="383"/>
    </row>
    <row r="589" spans="1:9" ht="15.75" hidden="1">
      <c r="A589" s="373"/>
      <c r="B589" s="381"/>
      <c r="C589" s="382"/>
      <c r="D589" s="382"/>
      <c r="E589" s="374" t="s">
        <v>708</v>
      </c>
      <c r="F589" s="374"/>
      <c r="G589" s="383"/>
      <c r="H589" s="383"/>
      <c r="I589" s="383"/>
    </row>
    <row r="590" spans="1:9" ht="26.25" customHeight="1">
      <c r="A590" s="373">
        <v>2830</v>
      </c>
      <c r="B590" s="367" t="s">
        <v>331</v>
      </c>
      <c r="C590" s="368">
        <v>3</v>
      </c>
      <c r="D590" s="368">
        <v>0</v>
      </c>
      <c r="E590" s="376" t="s">
        <v>342</v>
      </c>
      <c r="F590" s="376"/>
      <c r="G590" s="383">
        <f>H590+I590</f>
        <v>3810</v>
      </c>
      <c r="H590" s="383">
        <f>H592+H595+H599</f>
        <v>3810</v>
      </c>
      <c r="I590" s="383">
        <f>I592+I595+I599</f>
        <v>0</v>
      </c>
    </row>
    <row r="591" spans="1:9" s="380" customFormat="1" ht="15" customHeight="1">
      <c r="A591" s="373"/>
      <c r="B591" s="367"/>
      <c r="C591" s="368"/>
      <c r="D591" s="368"/>
      <c r="E591" s="374" t="s">
        <v>197</v>
      </c>
      <c r="F591" s="374"/>
      <c r="G591" s="378"/>
      <c r="H591" s="378"/>
      <c r="I591" s="378"/>
    </row>
    <row r="592" spans="1:9" ht="14.25" customHeight="1">
      <c r="A592" s="373">
        <v>2831</v>
      </c>
      <c r="B592" s="381" t="s">
        <v>331</v>
      </c>
      <c r="C592" s="382">
        <v>3</v>
      </c>
      <c r="D592" s="382">
        <v>1</v>
      </c>
      <c r="E592" s="374" t="s">
        <v>343</v>
      </c>
      <c r="F592" s="374">
        <v>4234</v>
      </c>
      <c r="G592" s="383">
        <f>H592+I592</f>
        <v>950</v>
      </c>
      <c r="H592" s="383">
        <f>H594</f>
        <v>950</v>
      </c>
      <c r="I592" s="383"/>
    </row>
    <row r="593" spans="1:9" ht="27" customHeight="1">
      <c r="A593" s="373"/>
      <c r="B593" s="381"/>
      <c r="C593" s="382"/>
      <c r="D593" s="382"/>
      <c r="E593" s="374" t="s">
        <v>691</v>
      </c>
      <c r="F593" s="374"/>
      <c r="G593" s="383"/>
      <c r="H593" s="383"/>
      <c r="I593" s="383"/>
    </row>
    <row r="594" spans="1:9" ht="13.5" customHeight="1">
      <c r="A594" s="373"/>
      <c r="B594" s="381"/>
      <c r="C594" s="382"/>
      <c r="D594" s="382"/>
      <c r="E594" s="384" t="s">
        <v>735</v>
      </c>
      <c r="F594" s="384"/>
      <c r="G594" s="383">
        <f>H594+I594</f>
        <v>950</v>
      </c>
      <c r="H594" s="383">
        <f>[1]herutahax!F58</f>
        <v>950</v>
      </c>
      <c r="I594" s="383"/>
    </row>
    <row r="595" spans="1:9" ht="13.5" hidden="1" customHeight="1">
      <c r="A595" s="373">
        <v>2832</v>
      </c>
      <c r="B595" s="381" t="s">
        <v>331</v>
      </c>
      <c r="C595" s="382">
        <v>3</v>
      </c>
      <c r="D595" s="382">
        <v>2</v>
      </c>
      <c r="E595" s="374" t="s">
        <v>344</v>
      </c>
      <c r="F595" s="374"/>
      <c r="G595" s="383"/>
      <c r="H595" s="383"/>
      <c r="I595" s="383"/>
    </row>
    <row r="596" spans="1:9" ht="13.5" hidden="1" customHeight="1">
      <c r="A596" s="373"/>
      <c r="B596" s="381"/>
      <c r="C596" s="382"/>
      <c r="D596" s="382"/>
      <c r="E596" s="374" t="s">
        <v>691</v>
      </c>
      <c r="F596" s="374"/>
      <c r="G596" s="383"/>
      <c r="H596" s="383"/>
      <c r="I596" s="383"/>
    </row>
    <row r="597" spans="1:9" ht="13.5" hidden="1" customHeight="1">
      <c r="A597" s="373"/>
      <c r="B597" s="381"/>
      <c r="C597" s="382"/>
      <c r="D597" s="382"/>
      <c r="E597" s="374" t="s">
        <v>708</v>
      </c>
      <c r="F597" s="374"/>
      <c r="G597" s="383"/>
      <c r="H597" s="383"/>
      <c r="I597" s="383"/>
    </row>
    <row r="598" spans="1:9" ht="13.5" hidden="1" customHeight="1">
      <c r="A598" s="373"/>
      <c r="B598" s="381"/>
      <c r="C598" s="382"/>
      <c r="D598" s="382"/>
      <c r="E598" s="374" t="s">
        <v>708</v>
      </c>
      <c r="F598" s="374"/>
      <c r="G598" s="383"/>
      <c r="H598" s="383"/>
      <c r="I598" s="383"/>
    </row>
    <row r="599" spans="1:9" ht="13.5" customHeight="1">
      <c r="A599" s="373">
        <v>2833</v>
      </c>
      <c r="B599" s="381" t="s">
        <v>331</v>
      </c>
      <c r="C599" s="382">
        <v>3</v>
      </c>
      <c r="D599" s="382">
        <v>3</v>
      </c>
      <c r="E599" s="374" t="s">
        <v>345</v>
      </c>
      <c r="F599" s="374"/>
      <c r="G599" s="383">
        <f>H599+I599</f>
        <v>2860</v>
      </c>
      <c r="H599" s="383">
        <f>H601+H602</f>
        <v>2860</v>
      </c>
      <c r="I599" s="383"/>
    </row>
    <row r="600" spans="1:9" ht="26.25" customHeight="1">
      <c r="A600" s="373"/>
      <c r="B600" s="381"/>
      <c r="C600" s="382"/>
      <c r="D600" s="382"/>
      <c r="E600" s="374" t="s">
        <v>691</v>
      </c>
      <c r="F600" s="374"/>
      <c r="G600" s="383"/>
      <c r="H600" s="383"/>
      <c r="I600" s="383"/>
    </row>
    <row r="601" spans="1:9" ht="13.5" customHeight="1">
      <c r="A601" s="373"/>
      <c r="B601" s="381"/>
      <c r="C601" s="382"/>
      <c r="D601" s="382"/>
      <c r="E601" s="374" t="s">
        <v>421</v>
      </c>
      <c r="F601" s="374">
        <v>4214</v>
      </c>
      <c r="G601" s="383">
        <f>H601+I601</f>
        <v>1980</v>
      </c>
      <c r="H601" s="383">
        <f>[1]texekat!F46</f>
        <v>1980</v>
      </c>
      <c r="I601" s="383"/>
    </row>
    <row r="602" spans="1:9" ht="15" customHeight="1">
      <c r="A602" s="373"/>
      <c r="B602" s="381"/>
      <c r="C602" s="382"/>
      <c r="D602" s="382"/>
      <c r="E602" s="374" t="s">
        <v>442</v>
      </c>
      <c r="F602" s="374">
        <v>4234</v>
      </c>
      <c r="G602" s="383">
        <f>H602+I602</f>
        <v>880</v>
      </c>
      <c r="H602" s="383">
        <f>[1]texekat!F58</f>
        <v>880</v>
      </c>
      <c r="I602" s="383"/>
    </row>
    <row r="603" spans="1:9" ht="14.25" customHeight="1">
      <c r="A603" s="373">
        <v>2840</v>
      </c>
      <c r="B603" s="367" t="s">
        <v>331</v>
      </c>
      <c r="C603" s="368">
        <v>4</v>
      </c>
      <c r="D603" s="368">
        <v>0</v>
      </c>
      <c r="E603" s="376" t="s">
        <v>346</v>
      </c>
      <c r="F603" s="376"/>
      <c r="G603" s="383">
        <f t="shared" ref="G603:G635" si="5">H603+I603</f>
        <v>2285</v>
      </c>
      <c r="H603" s="383">
        <f>H609+H615</f>
        <v>2285</v>
      </c>
      <c r="I603" s="383"/>
    </row>
    <row r="604" spans="1:9" s="380" customFormat="1" ht="13.5" customHeight="1">
      <c r="A604" s="373"/>
      <c r="B604" s="367"/>
      <c r="C604" s="368"/>
      <c r="D604" s="368"/>
      <c r="E604" s="374" t="s">
        <v>197</v>
      </c>
      <c r="F604" s="374"/>
      <c r="G604" s="383">
        <f t="shared" si="5"/>
        <v>0</v>
      </c>
      <c r="H604" s="378"/>
      <c r="I604" s="378"/>
    </row>
    <row r="605" spans="1:9" ht="22.5" hidden="1" customHeight="1">
      <c r="A605" s="373">
        <v>2841</v>
      </c>
      <c r="B605" s="381" t="s">
        <v>331</v>
      </c>
      <c r="C605" s="382">
        <v>4</v>
      </c>
      <c r="D605" s="382">
        <v>1</v>
      </c>
      <c r="E605" s="374" t="s">
        <v>347</v>
      </c>
      <c r="F605" s="374"/>
      <c r="G605" s="383">
        <f t="shared" si="5"/>
        <v>0</v>
      </c>
      <c r="H605" s="383"/>
      <c r="I605" s="383"/>
    </row>
    <row r="606" spans="1:9" ht="22.5" hidden="1" customHeight="1">
      <c r="A606" s="373"/>
      <c r="B606" s="381"/>
      <c r="C606" s="382"/>
      <c r="D606" s="382"/>
      <c r="E606" s="374" t="s">
        <v>691</v>
      </c>
      <c r="F606" s="374"/>
      <c r="G606" s="383">
        <f t="shared" si="5"/>
        <v>0</v>
      </c>
      <c r="H606" s="383"/>
      <c r="I606" s="383"/>
    </row>
    <row r="607" spans="1:9" ht="22.5" hidden="1" customHeight="1">
      <c r="A607" s="373"/>
      <c r="B607" s="381"/>
      <c r="C607" s="382"/>
      <c r="D607" s="382"/>
      <c r="E607" s="374" t="s">
        <v>708</v>
      </c>
      <c r="F607" s="374"/>
      <c r="G607" s="383">
        <f t="shared" si="5"/>
        <v>0</v>
      </c>
      <c r="H607" s="383"/>
      <c r="I607" s="383"/>
    </row>
    <row r="608" spans="1:9" ht="22.5" hidden="1" customHeight="1">
      <c r="A608" s="373"/>
      <c r="B608" s="381"/>
      <c r="C608" s="382"/>
      <c r="D608" s="382"/>
      <c r="E608" s="374" t="s">
        <v>708</v>
      </c>
      <c r="F608" s="374"/>
      <c r="G608" s="383">
        <f t="shared" si="5"/>
        <v>0</v>
      </c>
      <c r="H608" s="383"/>
      <c r="I608" s="383"/>
    </row>
    <row r="609" spans="1:9" ht="26.25" customHeight="1">
      <c r="A609" s="373">
        <v>2842</v>
      </c>
      <c r="B609" s="381" t="s">
        <v>331</v>
      </c>
      <c r="C609" s="382">
        <v>4</v>
      </c>
      <c r="D609" s="382">
        <v>2</v>
      </c>
      <c r="E609" s="374" t="s">
        <v>348</v>
      </c>
      <c r="F609" s="374"/>
      <c r="G609" s="383">
        <f t="shared" si="5"/>
        <v>1335</v>
      </c>
      <c r="H609" s="383">
        <f>H611+H612+H613</f>
        <v>1335</v>
      </c>
      <c r="I609" s="383"/>
    </row>
    <row r="610" spans="1:9" ht="30" customHeight="1">
      <c r="A610" s="373"/>
      <c r="B610" s="381"/>
      <c r="C610" s="382"/>
      <c r="D610" s="382"/>
      <c r="E610" s="374" t="s">
        <v>691</v>
      </c>
      <c r="F610" s="374"/>
      <c r="G610" s="383"/>
      <c r="H610" s="383"/>
      <c r="I610" s="383"/>
    </row>
    <row r="611" spans="1:9" ht="30" customHeight="1">
      <c r="A611" s="373"/>
      <c r="B611" s="381"/>
      <c r="C611" s="382"/>
      <c r="D611" s="382"/>
      <c r="E611" s="384" t="s">
        <v>472</v>
      </c>
      <c r="F611" s="374">
        <v>4267</v>
      </c>
      <c r="G611" s="383">
        <f>H611</f>
        <v>0</v>
      </c>
      <c r="H611" s="383">
        <f>'[1]qax. kusakc.'!F75</f>
        <v>0</v>
      </c>
      <c r="I611" s="383"/>
    </row>
    <row r="612" spans="1:9" ht="30" customHeight="1">
      <c r="A612" s="373"/>
      <c r="B612" s="381"/>
      <c r="C612" s="382"/>
      <c r="D612" s="382"/>
      <c r="E612" s="384" t="s">
        <v>711</v>
      </c>
      <c r="F612" s="374">
        <v>4269</v>
      </c>
      <c r="G612" s="383">
        <f>H612</f>
        <v>0</v>
      </c>
      <c r="H612" s="383">
        <f>'[1]qax. kusakc.'!F76</f>
        <v>0</v>
      </c>
      <c r="I612" s="383"/>
    </row>
    <row r="613" spans="1:9" ht="30" customHeight="1">
      <c r="A613" s="373"/>
      <c r="B613" s="381"/>
      <c r="C613" s="382"/>
      <c r="D613" s="382"/>
      <c r="E613" s="374" t="s">
        <v>742</v>
      </c>
      <c r="F613" s="374">
        <v>4819</v>
      </c>
      <c r="G613" s="383">
        <f t="shared" si="5"/>
        <v>1335</v>
      </c>
      <c r="H613" s="383">
        <f>'[1]qax. kusakc.'!F133</f>
        <v>1335</v>
      </c>
      <c r="I613" s="383"/>
    </row>
    <row r="614" spans="1:9" ht="30" hidden="1" customHeight="1">
      <c r="A614" s="373"/>
      <c r="B614" s="381"/>
      <c r="C614" s="382"/>
      <c r="D614" s="382"/>
      <c r="E614" s="374" t="s">
        <v>708</v>
      </c>
      <c r="F614" s="374"/>
      <c r="G614" s="383">
        <f t="shared" si="5"/>
        <v>0</v>
      </c>
      <c r="H614" s="383"/>
      <c r="I614" s="383"/>
    </row>
    <row r="615" spans="1:9" ht="30" customHeight="1">
      <c r="A615" s="373">
        <v>2843</v>
      </c>
      <c r="B615" s="381" t="s">
        <v>331</v>
      </c>
      <c r="C615" s="382">
        <v>4</v>
      </c>
      <c r="D615" s="382">
        <v>3</v>
      </c>
      <c r="E615" s="374" t="s">
        <v>346</v>
      </c>
      <c r="F615" s="374"/>
      <c r="G615" s="383">
        <f t="shared" si="5"/>
        <v>950</v>
      </c>
      <c r="H615" s="383">
        <f>H617</f>
        <v>950</v>
      </c>
      <c r="I615" s="383"/>
    </row>
    <row r="616" spans="1:9" ht="24" customHeight="1">
      <c r="A616" s="373"/>
      <c r="B616" s="381"/>
      <c r="C616" s="382"/>
      <c r="D616" s="382"/>
      <c r="E616" s="389" t="s">
        <v>691</v>
      </c>
      <c r="F616" s="374"/>
      <c r="G616" s="383">
        <f t="shared" si="5"/>
        <v>0</v>
      </c>
      <c r="H616" s="383"/>
      <c r="I616" s="383"/>
    </row>
    <row r="617" spans="1:9" ht="30" customHeight="1">
      <c r="A617" s="373"/>
      <c r="B617" s="381"/>
      <c r="C617" s="382"/>
      <c r="D617" s="382"/>
      <c r="E617" s="374" t="s">
        <v>742</v>
      </c>
      <c r="F617" s="374"/>
      <c r="G617" s="383">
        <f t="shared" si="5"/>
        <v>950</v>
      </c>
      <c r="H617" s="383">
        <f>[1]kronakan!F133</f>
        <v>950</v>
      </c>
      <c r="I617" s="383"/>
    </row>
    <row r="618" spans="1:9" ht="30" hidden="1" customHeight="1">
      <c r="A618" s="373"/>
      <c r="B618" s="381"/>
      <c r="C618" s="382"/>
      <c r="D618" s="382"/>
      <c r="E618" s="374" t="s">
        <v>708</v>
      </c>
      <c r="F618" s="374"/>
      <c r="G618" s="375">
        <f t="shared" si="5"/>
        <v>0</v>
      </c>
      <c r="H618" s="375"/>
      <c r="I618" s="375"/>
    </row>
    <row r="619" spans="1:9" ht="30" hidden="1" customHeight="1">
      <c r="A619" s="373">
        <v>2850</v>
      </c>
      <c r="B619" s="367" t="s">
        <v>331</v>
      </c>
      <c r="C619" s="368">
        <v>5</v>
      </c>
      <c r="D619" s="368">
        <v>0</v>
      </c>
      <c r="E619" s="395" t="s">
        <v>349</v>
      </c>
      <c r="F619" s="395"/>
      <c r="G619" s="375">
        <f t="shared" si="5"/>
        <v>0</v>
      </c>
      <c r="H619" s="375"/>
      <c r="I619" s="375"/>
    </row>
    <row r="620" spans="1:9" s="380" customFormat="1" ht="30" hidden="1" customHeight="1">
      <c r="A620" s="373"/>
      <c r="B620" s="367"/>
      <c r="C620" s="368"/>
      <c r="D620" s="368"/>
      <c r="E620" s="374" t="s">
        <v>197</v>
      </c>
      <c r="F620" s="374"/>
      <c r="G620" s="375">
        <f t="shared" si="5"/>
        <v>0</v>
      </c>
      <c r="H620" s="377"/>
      <c r="I620" s="377"/>
    </row>
    <row r="621" spans="1:9" ht="30" hidden="1" customHeight="1">
      <c r="A621" s="373">
        <v>2851</v>
      </c>
      <c r="B621" s="367" t="s">
        <v>331</v>
      </c>
      <c r="C621" s="368">
        <v>5</v>
      </c>
      <c r="D621" s="368">
        <v>1</v>
      </c>
      <c r="E621" s="396" t="s">
        <v>349</v>
      </c>
      <c r="F621" s="396"/>
      <c r="G621" s="375">
        <f t="shared" si="5"/>
        <v>0</v>
      </c>
      <c r="H621" s="375"/>
      <c r="I621" s="375"/>
    </row>
    <row r="622" spans="1:9" ht="30" hidden="1" customHeight="1">
      <c r="A622" s="373"/>
      <c r="B622" s="381"/>
      <c r="C622" s="382"/>
      <c r="D622" s="382"/>
      <c r="E622" s="374" t="s">
        <v>691</v>
      </c>
      <c r="F622" s="374"/>
      <c r="G622" s="375">
        <f t="shared" si="5"/>
        <v>0</v>
      </c>
      <c r="H622" s="375"/>
      <c r="I622" s="375"/>
    </row>
    <row r="623" spans="1:9" ht="30" hidden="1" customHeight="1">
      <c r="A623" s="373"/>
      <c r="B623" s="381"/>
      <c r="C623" s="382"/>
      <c r="D623" s="382"/>
      <c r="E623" s="374" t="s">
        <v>708</v>
      </c>
      <c r="F623" s="374"/>
      <c r="G623" s="375">
        <f t="shared" si="5"/>
        <v>0</v>
      </c>
      <c r="H623" s="375"/>
      <c r="I623" s="375"/>
    </row>
    <row r="624" spans="1:9" ht="30" hidden="1" customHeight="1">
      <c r="A624" s="373"/>
      <c r="B624" s="381"/>
      <c r="C624" s="382"/>
      <c r="D624" s="382"/>
      <c r="E624" s="374" t="s">
        <v>708</v>
      </c>
      <c r="F624" s="374"/>
      <c r="G624" s="375">
        <f t="shared" si="5"/>
        <v>0</v>
      </c>
      <c r="H624" s="375"/>
      <c r="I624" s="375"/>
    </row>
    <row r="625" spans="1:9" ht="30" hidden="1" customHeight="1">
      <c r="A625" s="373">
        <v>2860</v>
      </c>
      <c r="B625" s="367" t="s">
        <v>331</v>
      </c>
      <c r="C625" s="368">
        <v>6</v>
      </c>
      <c r="D625" s="368">
        <v>0</v>
      </c>
      <c r="E625" s="395" t="s">
        <v>350</v>
      </c>
      <c r="F625" s="395"/>
      <c r="G625" s="375">
        <f t="shared" si="5"/>
        <v>0</v>
      </c>
      <c r="H625" s="375"/>
      <c r="I625" s="375"/>
    </row>
    <row r="626" spans="1:9" s="380" customFormat="1" ht="30" hidden="1" customHeight="1">
      <c r="A626" s="373"/>
      <c r="B626" s="367"/>
      <c r="C626" s="368"/>
      <c r="D626" s="368"/>
      <c r="E626" s="374" t="s">
        <v>197</v>
      </c>
      <c r="F626" s="374"/>
      <c r="G626" s="375">
        <f t="shared" si="5"/>
        <v>0</v>
      </c>
      <c r="H626" s="377"/>
      <c r="I626" s="377"/>
    </row>
    <row r="627" spans="1:9" ht="30" hidden="1" customHeight="1">
      <c r="A627" s="373">
        <v>2861</v>
      </c>
      <c r="B627" s="381" t="s">
        <v>331</v>
      </c>
      <c r="C627" s="382">
        <v>6</v>
      </c>
      <c r="D627" s="382">
        <v>1</v>
      </c>
      <c r="E627" s="396" t="s">
        <v>350</v>
      </c>
      <c r="F627" s="396"/>
      <c r="G627" s="375">
        <f t="shared" si="5"/>
        <v>0</v>
      </c>
      <c r="H627" s="375"/>
      <c r="I627" s="375"/>
    </row>
    <row r="628" spans="1:9" ht="30" hidden="1" customHeight="1">
      <c r="A628" s="373"/>
      <c r="B628" s="381"/>
      <c r="C628" s="382"/>
      <c r="D628" s="382"/>
      <c r="E628" s="374" t="s">
        <v>691</v>
      </c>
      <c r="F628" s="374"/>
      <c r="G628" s="375">
        <f t="shared" si="5"/>
        <v>0</v>
      </c>
      <c r="H628" s="375"/>
      <c r="I628" s="375"/>
    </row>
    <row r="629" spans="1:9" ht="30" hidden="1" customHeight="1">
      <c r="A629" s="373"/>
      <c r="B629" s="381"/>
      <c r="C629" s="382"/>
      <c r="D629" s="382"/>
      <c r="E629" s="374" t="s">
        <v>708</v>
      </c>
      <c r="F629" s="374"/>
      <c r="G629" s="375">
        <f t="shared" si="5"/>
        <v>0</v>
      </c>
      <c r="H629" s="375"/>
      <c r="I629" s="375"/>
    </row>
    <row r="630" spans="1:9" ht="30" hidden="1" customHeight="1">
      <c r="A630" s="373"/>
      <c r="B630" s="381"/>
      <c r="C630" s="382"/>
      <c r="D630" s="382"/>
      <c r="E630" s="374" t="s">
        <v>708</v>
      </c>
      <c r="F630" s="374"/>
      <c r="G630" s="375">
        <f t="shared" si="5"/>
        <v>0</v>
      </c>
      <c r="H630" s="375"/>
      <c r="I630" s="375"/>
    </row>
    <row r="631" spans="1:9" s="371" customFormat="1" ht="30" customHeight="1">
      <c r="A631" s="366">
        <v>2900</v>
      </c>
      <c r="B631" s="367" t="s">
        <v>351</v>
      </c>
      <c r="C631" s="368">
        <v>0</v>
      </c>
      <c r="D631" s="368">
        <v>0</v>
      </c>
      <c r="E631" s="369" t="s">
        <v>743</v>
      </c>
      <c r="F631" s="369"/>
      <c r="G631" s="375">
        <f>H631+I631</f>
        <v>287159.33600000001</v>
      </c>
      <c r="H631" s="397">
        <f>H633+H648+H658+H668+H685+H703+H709+H715+H680</f>
        <v>256494.5</v>
      </c>
      <c r="I631" s="398">
        <f>I633+I648+I658+I668+I685+I703+I709+I715</f>
        <v>30664.835999999999</v>
      </c>
    </row>
    <row r="632" spans="1:9" ht="11.25" customHeight="1">
      <c r="A632" s="373"/>
      <c r="B632" s="367"/>
      <c r="C632" s="368"/>
      <c r="D632" s="368"/>
      <c r="E632" s="374" t="s">
        <v>7</v>
      </c>
      <c r="F632" s="374"/>
      <c r="G632" s="375"/>
      <c r="H632" s="375"/>
      <c r="I632" s="383"/>
    </row>
    <row r="633" spans="1:9" ht="15" customHeight="1">
      <c r="A633" s="373">
        <v>2910</v>
      </c>
      <c r="B633" s="367" t="s">
        <v>351</v>
      </c>
      <c r="C633" s="368">
        <v>1</v>
      </c>
      <c r="D633" s="368">
        <v>0</v>
      </c>
      <c r="E633" s="376" t="s">
        <v>353</v>
      </c>
      <c r="F633" s="376"/>
      <c r="G633" s="375">
        <f t="shared" si="5"/>
        <v>201552.55600000001</v>
      </c>
      <c r="H633" s="375">
        <f>H635+H644</f>
        <v>170913.1</v>
      </c>
      <c r="I633" s="375">
        <f>I635+I644</f>
        <v>30639.455999999998</v>
      </c>
    </row>
    <row r="634" spans="1:9" s="380" customFormat="1" ht="13.5" customHeight="1">
      <c r="A634" s="373"/>
      <c r="B634" s="367"/>
      <c r="C634" s="368"/>
      <c r="D634" s="368"/>
      <c r="E634" s="374" t="s">
        <v>197</v>
      </c>
      <c r="F634" s="374"/>
      <c r="G634" s="377"/>
      <c r="H634" s="377"/>
      <c r="I634" s="378"/>
    </row>
    <row r="635" spans="1:9" ht="15" customHeight="1">
      <c r="A635" s="373">
        <v>2911</v>
      </c>
      <c r="B635" s="381" t="s">
        <v>351</v>
      </c>
      <c r="C635" s="382">
        <v>1</v>
      </c>
      <c r="D635" s="382">
        <v>1</v>
      </c>
      <c r="E635" s="374" t="s">
        <v>354</v>
      </c>
      <c r="F635" s="374"/>
      <c r="G635" s="375">
        <f t="shared" si="5"/>
        <v>201552.55600000001</v>
      </c>
      <c r="H635" s="375">
        <f>SUM(H638:H679)</f>
        <v>170913.1</v>
      </c>
      <c r="I635" s="383">
        <f>SUM(I636:I679)+I684</f>
        <v>30639.455999999998</v>
      </c>
    </row>
    <row r="636" spans="1:9" s="404" customFormat="1" ht="21.75" customHeight="1">
      <c r="A636" s="399"/>
      <c r="B636" s="400"/>
      <c r="C636" s="401"/>
      <c r="D636" s="401"/>
      <c r="E636" s="402" t="s">
        <v>691</v>
      </c>
      <c r="F636" s="402"/>
      <c r="G636" s="403"/>
      <c r="H636" s="403"/>
      <c r="I636" s="403"/>
    </row>
    <row r="637" spans="1:9" ht="27" hidden="1" customHeight="1">
      <c r="A637" s="373"/>
      <c r="B637" s="381"/>
      <c r="C637" s="382"/>
      <c r="D637" s="382"/>
      <c r="E637" s="405" t="s">
        <v>744</v>
      </c>
      <c r="F637" s="374">
        <v>4241</v>
      </c>
      <c r="G637" s="375">
        <f>H637+I637</f>
        <v>0</v>
      </c>
      <c r="H637" s="375">
        <f>'[1]yndameny mankap.'!F64</f>
        <v>0</v>
      </c>
      <c r="I637" s="375"/>
    </row>
    <row r="638" spans="1:9" ht="27" customHeight="1">
      <c r="A638" s="373"/>
      <c r="B638" s="381"/>
      <c r="C638" s="382"/>
      <c r="D638" s="382"/>
      <c r="E638" s="405" t="s">
        <v>455</v>
      </c>
      <c r="F638" s="374">
        <v>4251</v>
      </c>
      <c r="G638" s="375">
        <f>H638+I638</f>
        <v>0</v>
      </c>
      <c r="H638" s="375">
        <f>'[1]yndameny mankap.'!F66</f>
        <v>0</v>
      </c>
      <c r="I638" s="375"/>
    </row>
    <row r="639" spans="1:9" ht="28.5" customHeight="1">
      <c r="A639" s="373"/>
      <c r="B639" s="381"/>
      <c r="C639" s="382"/>
      <c r="D639" s="382"/>
      <c r="E639" s="374" t="s">
        <v>712</v>
      </c>
      <c r="F639" s="374">
        <v>4637</v>
      </c>
      <c r="G639" s="375">
        <f>H639+I639</f>
        <v>167186.1</v>
      </c>
      <c r="H639" s="375">
        <f>'[1]yndameny mankap.'!F104</f>
        <v>167186.1</v>
      </c>
      <c r="I639" s="375"/>
    </row>
    <row r="640" spans="1:9" ht="28.5" customHeight="1">
      <c r="A640" s="373"/>
      <c r="B640" s="381"/>
      <c r="C640" s="382"/>
      <c r="D640" s="382"/>
      <c r="E640" s="238" t="s">
        <v>530</v>
      </c>
      <c r="F640" s="374">
        <v>4655</v>
      </c>
      <c r="G640" s="375">
        <f>H640</f>
        <v>2127</v>
      </c>
      <c r="H640" s="375">
        <f>'[1]yndameny mankap.'!F111</f>
        <v>2127</v>
      </c>
      <c r="I640" s="375"/>
    </row>
    <row r="641" spans="1:9" ht="28.5" customHeight="1">
      <c r="A641" s="373"/>
      <c r="B641" s="381"/>
      <c r="C641" s="382"/>
      <c r="D641" s="382"/>
      <c r="E641" s="221" t="s">
        <v>745</v>
      </c>
      <c r="F641" s="374">
        <v>4657</v>
      </c>
      <c r="G641" s="375">
        <f>H641+I641</f>
        <v>1600</v>
      </c>
      <c r="H641" s="375">
        <f>'[1]yndameny mankap.'!F113</f>
        <v>1600</v>
      </c>
      <c r="I641" s="375"/>
    </row>
    <row r="642" spans="1:9" ht="27">
      <c r="A642" s="373"/>
      <c r="B642" s="381"/>
      <c r="C642" s="382"/>
      <c r="D642" s="382"/>
      <c r="E642" s="374" t="s">
        <v>707</v>
      </c>
      <c r="F642" s="374">
        <v>5113</v>
      </c>
      <c r="G642" s="375">
        <f>H642+I642</f>
        <v>30519.455999999998</v>
      </c>
      <c r="H642" s="375"/>
      <c r="I642" s="375">
        <f>'[1]yndameny mankap.'!F154</f>
        <v>30519.455999999998</v>
      </c>
    </row>
    <row r="643" spans="1:9" ht="15.75">
      <c r="A643" s="373"/>
      <c r="B643" s="381"/>
      <c r="C643" s="382"/>
      <c r="D643" s="382"/>
      <c r="E643" s="374" t="s">
        <v>709</v>
      </c>
      <c r="F643" s="374">
        <v>5134</v>
      </c>
      <c r="G643" s="375">
        <f>H643+I643</f>
        <v>120</v>
      </c>
      <c r="H643" s="375"/>
      <c r="I643" s="375">
        <f>'[1]yndameny mankap.'!F161</f>
        <v>120</v>
      </c>
    </row>
    <row r="644" spans="1:9" ht="15.75" hidden="1">
      <c r="A644" s="373">
        <v>2912</v>
      </c>
      <c r="B644" s="381" t="s">
        <v>351</v>
      </c>
      <c r="C644" s="382">
        <v>1</v>
      </c>
      <c r="D644" s="382">
        <v>2</v>
      </c>
      <c r="E644" s="374" t="s">
        <v>355</v>
      </c>
      <c r="F644" s="374"/>
      <c r="G644" s="375"/>
      <c r="H644" s="375"/>
      <c r="I644" s="375"/>
    </row>
    <row r="645" spans="1:9" ht="40.5" hidden="1">
      <c r="A645" s="373"/>
      <c r="B645" s="381"/>
      <c r="C645" s="382"/>
      <c r="D645" s="382"/>
      <c r="E645" s="374" t="s">
        <v>691</v>
      </c>
      <c r="F645" s="374"/>
      <c r="G645" s="375"/>
      <c r="H645" s="375"/>
      <c r="I645" s="375"/>
    </row>
    <row r="646" spans="1:9" ht="15.75" hidden="1">
      <c r="A646" s="373"/>
      <c r="B646" s="381"/>
      <c r="C646" s="382"/>
      <c r="D646" s="382"/>
      <c r="E646" s="374" t="s">
        <v>708</v>
      </c>
      <c r="F646" s="374"/>
      <c r="G646" s="375"/>
      <c r="H646" s="375"/>
      <c r="I646" s="375"/>
    </row>
    <row r="647" spans="1:9" ht="15.75" hidden="1">
      <c r="A647" s="373"/>
      <c r="B647" s="381"/>
      <c r="C647" s="382"/>
      <c r="D647" s="382"/>
      <c r="E647" s="374" t="s">
        <v>708</v>
      </c>
      <c r="F647" s="374"/>
      <c r="G647" s="375"/>
      <c r="H647" s="375"/>
      <c r="I647" s="375"/>
    </row>
    <row r="648" spans="1:9" ht="15.75">
      <c r="A648" s="373">
        <v>2920</v>
      </c>
      <c r="B648" s="367" t="s">
        <v>351</v>
      </c>
      <c r="C648" s="368">
        <v>2</v>
      </c>
      <c r="D648" s="368">
        <v>0</v>
      </c>
      <c r="E648" s="376" t="s">
        <v>356</v>
      </c>
      <c r="F648" s="376"/>
      <c r="G648" s="375"/>
      <c r="H648" s="375"/>
      <c r="I648" s="375"/>
    </row>
    <row r="649" spans="1:9" s="380" customFormat="1" ht="10.5" customHeight="1">
      <c r="A649" s="373"/>
      <c r="B649" s="367"/>
      <c r="C649" s="368"/>
      <c r="D649" s="368"/>
      <c r="E649" s="374" t="s">
        <v>197</v>
      </c>
      <c r="F649" s="374"/>
      <c r="G649" s="377"/>
      <c r="H649" s="377"/>
      <c r="I649" s="377"/>
    </row>
    <row r="650" spans="1:9" ht="15.75">
      <c r="A650" s="373">
        <v>2921</v>
      </c>
      <c r="B650" s="381" t="s">
        <v>351</v>
      </c>
      <c r="C650" s="382">
        <v>2</v>
      </c>
      <c r="D650" s="382">
        <v>1</v>
      </c>
      <c r="E650" s="374" t="s">
        <v>357</v>
      </c>
      <c r="F650" s="374"/>
      <c r="G650" s="375"/>
      <c r="H650" s="375"/>
      <c r="I650" s="375"/>
    </row>
    <row r="651" spans="1:9" ht="40.5">
      <c r="A651" s="373"/>
      <c r="B651" s="381"/>
      <c r="C651" s="382"/>
      <c r="D651" s="382"/>
      <c r="E651" s="374" t="s">
        <v>691</v>
      </c>
      <c r="F651" s="374"/>
      <c r="G651" s="375"/>
      <c r="H651" s="375"/>
      <c r="I651" s="375"/>
    </row>
    <row r="652" spans="1:9" ht="15.75" hidden="1">
      <c r="A652" s="373"/>
      <c r="B652" s="381"/>
      <c r="C652" s="382"/>
      <c r="D652" s="382"/>
      <c r="E652" s="374" t="s">
        <v>708</v>
      </c>
      <c r="F652" s="374"/>
      <c r="G652" s="375"/>
      <c r="H652" s="375"/>
      <c r="I652" s="375"/>
    </row>
    <row r="653" spans="1:9" ht="27">
      <c r="A653" s="373"/>
      <c r="B653" s="381"/>
      <c r="C653" s="382"/>
      <c r="D653" s="382"/>
      <c r="E653" s="374" t="s">
        <v>742</v>
      </c>
      <c r="F653" s="374">
        <v>4819</v>
      </c>
      <c r="G653" s="375"/>
      <c r="H653" s="375">
        <f>'[1]himn,krt'!F32</f>
        <v>0</v>
      </c>
      <c r="I653" s="375"/>
    </row>
    <row r="654" spans="1:9" ht="15.75" hidden="1">
      <c r="A654" s="373">
        <v>2922</v>
      </c>
      <c r="B654" s="381" t="s">
        <v>351</v>
      </c>
      <c r="C654" s="382">
        <v>2</v>
      </c>
      <c r="D654" s="382">
        <v>2</v>
      </c>
      <c r="E654" s="374" t="s">
        <v>358</v>
      </c>
      <c r="F654" s="374"/>
      <c r="G654" s="375"/>
      <c r="H654" s="375"/>
      <c r="I654" s="375"/>
    </row>
    <row r="655" spans="1:9" ht="40.5" hidden="1">
      <c r="A655" s="373"/>
      <c r="B655" s="381"/>
      <c r="C655" s="382"/>
      <c r="D655" s="382"/>
      <c r="E655" s="374" t="s">
        <v>691</v>
      </c>
      <c r="F655" s="374"/>
      <c r="G655" s="375"/>
      <c r="H655" s="375"/>
      <c r="I655" s="375"/>
    </row>
    <row r="656" spans="1:9" ht="15.75" hidden="1">
      <c r="A656" s="373"/>
      <c r="B656" s="381"/>
      <c r="C656" s="382"/>
      <c r="D656" s="382"/>
      <c r="E656" s="374" t="s">
        <v>708</v>
      </c>
      <c r="F656" s="374"/>
      <c r="G656" s="375"/>
      <c r="H656" s="375"/>
      <c r="I656" s="375"/>
    </row>
    <row r="657" spans="1:9" ht="15.75" hidden="1">
      <c r="A657" s="373"/>
      <c r="B657" s="381"/>
      <c r="C657" s="382"/>
      <c r="D657" s="382"/>
      <c r="E657" s="374" t="s">
        <v>708</v>
      </c>
      <c r="F657" s="374"/>
      <c r="G657" s="375"/>
      <c r="H657" s="375"/>
      <c r="I657" s="375"/>
    </row>
    <row r="658" spans="1:9" ht="40.5" hidden="1">
      <c r="A658" s="373">
        <v>2930</v>
      </c>
      <c r="B658" s="367" t="s">
        <v>351</v>
      </c>
      <c r="C658" s="368">
        <v>3</v>
      </c>
      <c r="D658" s="368">
        <v>0</v>
      </c>
      <c r="E658" s="376" t="s">
        <v>359</v>
      </c>
      <c r="F658" s="376"/>
      <c r="G658" s="375"/>
      <c r="H658" s="375"/>
      <c r="I658" s="375"/>
    </row>
    <row r="659" spans="1:9" s="380" customFormat="1" ht="0.75" hidden="1" customHeight="1">
      <c r="A659" s="373"/>
      <c r="B659" s="367"/>
      <c r="C659" s="368"/>
      <c r="D659" s="368"/>
      <c r="E659" s="374" t="s">
        <v>197</v>
      </c>
      <c r="F659" s="374"/>
      <c r="G659" s="377"/>
      <c r="H659" s="377"/>
      <c r="I659" s="377"/>
    </row>
    <row r="660" spans="1:9" ht="27" hidden="1">
      <c r="A660" s="373">
        <v>2931</v>
      </c>
      <c r="B660" s="381" t="s">
        <v>351</v>
      </c>
      <c r="C660" s="382">
        <v>3</v>
      </c>
      <c r="D660" s="382">
        <v>1</v>
      </c>
      <c r="E660" s="374" t="s">
        <v>360</v>
      </c>
      <c r="F660" s="374"/>
      <c r="G660" s="375"/>
      <c r="H660" s="375"/>
      <c r="I660" s="375"/>
    </row>
    <row r="661" spans="1:9" ht="40.5" hidden="1">
      <c r="A661" s="373"/>
      <c r="B661" s="381"/>
      <c r="C661" s="382"/>
      <c r="D661" s="382"/>
      <c r="E661" s="374" t="s">
        <v>691</v>
      </c>
      <c r="F661" s="374"/>
      <c r="G661" s="375"/>
      <c r="H661" s="375"/>
      <c r="I661" s="375"/>
    </row>
    <row r="662" spans="1:9" ht="15.75" hidden="1">
      <c r="A662" s="373"/>
      <c r="B662" s="381"/>
      <c r="C662" s="382"/>
      <c r="D662" s="382"/>
      <c r="E662" s="374" t="s">
        <v>708</v>
      </c>
      <c r="F662" s="374"/>
      <c r="G662" s="375"/>
      <c r="H662" s="375"/>
      <c r="I662" s="375"/>
    </row>
    <row r="663" spans="1:9" ht="15.75" hidden="1">
      <c r="A663" s="373"/>
      <c r="B663" s="381"/>
      <c r="C663" s="382"/>
      <c r="D663" s="382"/>
      <c r="E663" s="374" t="s">
        <v>708</v>
      </c>
      <c r="F663" s="374"/>
      <c r="G663" s="375"/>
      <c r="H663" s="375"/>
      <c r="I663" s="375"/>
    </row>
    <row r="664" spans="1:9" ht="15.75" hidden="1">
      <c r="A664" s="373">
        <v>2932</v>
      </c>
      <c r="B664" s="381" t="s">
        <v>351</v>
      </c>
      <c r="C664" s="382">
        <v>3</v>
      </c>
      <c r="D664" s="382">
        <v>2</v>
      </c>
      <c r="E664" s="374" t="s">
        <v>361</v>
      </c>
      <c r="F664" s="374"/>
      <c r="G664" s="375"/>
      <c r="H664" s="375"/>
      <c r="I664" s="375"/>
    </row>
    <row r="665" spans="1:9" ht="40.5" hidden="1">
      <c r="A665" s="373"/>
      <c r="B665" s="381"/>
      <c r="C665" s="382"/>
      <c r="D665" s="382"/>
      <c r="E665" s="374" t="s">
        <v>691</v>
      </c>
      <c r="F665" s="374"/>
      <c r="G665" s="375"/>
      <c r="H665" s="375"/>
      <c r="I665" s="375"/>
    </row>
    <row r="666" spans="1:9" ht="15.75" hidden="1">
      <c r="A666" s="373"/>
      <c r="B666" s="381"/>
      <c r="C666" s="382"/>
      <c r="D666" s="382"/>
      <c r="E666" s="374" t="s">
        <v>708</v>
      </c>
      <c r="F666" s="374"/>
      <c r="G666" s="375"/>
      <c r="H666" s="375"/>
      <c r="I666" s="375"/>
    </row>
    <row r="667" spans="1:9" ht="15.75" hidden="1">
      <c r="A667" s="373"/>
      <c r="B667" s="381"/>
      <c r="C667" s="382"/>
      <c r="D667" s="382"/>
      <c r="E667" s="374" t="s">
        <v>708</v>
      </c>
      <c r="F667" s="374"/>
      <c r="G667" s="375"/>
      <c r="H667" s="375"/>
      <c r="I667" s="375"/>
    </row>
    <row r="668" spans="1:9" ht="15.75" hidden="1">
      <c r="A668" s="373">
        <v>2940</v>
      </c>
      <c r="B668" s="367" t="s">
        <v>351</v>
      </c>
      <c r="C668" s="368">
        <v>4</v>
      </c>
      <c r="D668" s="368">
        <v>0</v>
      </c>
      <c r="E668" s="376" t="s">
        <v>362</v>
      </c>
      <c r="F668" s="376"/>
      <c r="G668" s="375"/>
      <c r="H668" s="375"/>
      <c r="I668" s="375"/>
    </row>
    <row r="669" spans="1:9" s="380" customFormat="1" ht="0.75" hidden="1" customHeight="1">
      <c r="A669" s="373"/>
      <c r="B669" s="367"/>
      <c r="C669" s="368"/>
      <c r="D669" s="368"/>
      <c r="E669" s="374" t="s">
        <v>197</v>
      </c>
      <c r="F669" s="374"/>
      <c r="G669" s="377"/>
      <c r="H669" s="377"/>
      <c r="I669" s="377"/>
    </row>
    <row r="670" spans="1:9" ht="15.75" hidden="1">
      <c r="A670" s="373">
        <v>2941</v>
      </c>
      <c r="B670" s="381" t="s">
        <v>351</v>
      </c>
      <c r="C670" s="382">
        <v>4</v>
      </c>
      <c r="D670" s="382">
        <v>1</v>
      </c>
      <c r="E670" s="374" t="s">
        <v>363</v>
      </c>
      <c r="F670" s="374"/>
      <c r="G670" s="375"/>
      <c r="H670" s="375"/>
      <c r="I670" s="375"/>
    </row>
    <row r="671" spans="1:9" ht="40.5" hidden="1">
      <c r="A671" s="373"/>
      <c r="B671" s="381"/>
      <c r="C671" s="382"/>
      <c r="D671" s="382"/>
      <c r="E671" s="374" t="s">
        <v>691</v>
      </c>
      <c r="F671" s="374"/>
      <c r="G671" s="375"/>
      <c r="H671" s="375"/>
      <c r="I671" s="375"/>
    </row>
    <row r="672" spans="1:9" ht="15.75" hidden="1">
      <c r="A672" s="373"/>
      <c r="B672" s="381"/>
      <c r="C672" s="382"/>
      <c r="D672" s="382"/>
      <c r="E672" s="374" t="s">
        <v>708</v>
      </c>
      <c r="F672" s="374"/>
      <c r="G672" s="375"/>
      <c r="H672" s="375"/>
      <c r="I672" s="375"/>
    </row>
    <row r="673" spans="1:9" ht="15.75" hidden="1">
      <c r="A673" s="373"/>
      <c r="B673" s="381"/>
      <c r="C673" s="382"/>
      <c r="D673" s="382"/>
      <c r="E673" s="374" t="s">
        <v>708</v>
      </c>
      <c r="F673" s="374"/>
      <c r="G673" s="375"/>
      <c r="H673" s="375"/>
      <c r="I673" s="375"/>
    </row>
    <row r="674" spans="1:9" ht="15.75" hidden="1">
      <c r="A674" s="373">
        <v>2942</v>
      </c>
      <c r="B674" s="381" t="s">
        <v>351</v>
      </c>
      <c r="C674" s="382">
        <v>4</v>
      </c>
      <c r="D674" s="382">
        <v>2</v>
      </c>
      <c r="E674" s="374" t="s">
        <v>364</v>
      </c>
      <c r="F674" s="374"/>
      <c r="G674" s="375"/>
      <c r="H674" s="375"/>
      <c r="I674" s="375"/>
    </row>
    <row r="675" spans="1:9" ht="40.5" hidden="1">
      <c r="A675" s="373"/>
      <c r="B675" s="381"/>
      <c r="C675" s="382"/>
      <c r="D675" s="382"/>
      <c r="E675" s="374" t="s">
        <v>691</v>
      </c>
      <c r="F675" s="374"/>
      <c r="G675" s="375"/>
      <c r="H675" s="375"/>
      <c r="I675" s="375"/>
    </row>
    <row r="676" spans="1:9" ht="15.75" hidden="1">
      <c r="A676" s="373"/>
      <c r="B676" s="381"/>
      <c r="C676" s="382"/>
      <c r="D676" s="382"/>
      <c r="E676" s="374" t="s">
        <v>708</v>
      </c>
      <c r="F676" s="374"/>
      <c r="G676" s="375"/>
      <c r="H676" s="375"/>
      <c r="I676" s="375"/>
    </row>
    <row r="677" spans="1:9" ht="15.75" hidden="1">
      <c r="A677" s="373"/>
      <c r="B677" s="381"/>
      <c r="C677" s="382"/>
      <c r="D677" s="382"/>
      <c r="E677" s="374" t="s">
        <v>708</v>
      </c>
      <c r="F677" s="374"/>
      <c r="G677" s="375"/>
      <c r="H677" s="375"/>
      <c r="I677" s="375"/>
    </row>
    <row r="678" spans="1:9" ht="15.75" hidden="1">
      <c r="A678" s="373"/>
      <c r="B678" s="381"/>
      <c r="C678" s="382"/>
      <c r="D678" s="382"/>
      <c r="E678" s="374" t="s">
        <v>703</v>
      </c>
      <c r="F678" s="374">
        <v>4823</v>
      </c>
      <c r="G678" s="375">
        <f>H678+I678</f>
        <v>0</v>
      </c>
      <c r="H678" s="375">
        <f>'[1]yndameny mankap.'!F137</f>
        <v>0</v>
      </c>
      <c r="I678" s="375"/>
    </row>
    <row r="679" spans="1:9" ht="15.75" hidden="1">
      <c r="A679" s="373"/>
      <c r="B679" s="381"/>
      <c r="C679" s="382"/>
      <c r="D679" s="382"/>
      <c r="E679" s="237" t="s">
        <v>600</v>
      </c>
      <c r="F679" s="374">
        <v>5122</v>
      </c>
      <c r="G679" s="375">
        <f>H679+I679</f>
        <v>0</v>
      </c>
      <c r="H679" s="375"/>
      <c r="I679" s="375">
        <f>'[1]yndameny mankap.'!F156</f>
        <v>0</v>
      </c>
    </row>
    <row r="680" spans="1:9" ht="15.75" hidden="1">
      <c r="A680" s="373">
        <v>2940</v>
      </c>
      <c r="B680" s="381" t="s">
        <v>351</v>
      </c>
      <c r="C680" s="382">
        <v>4</v>
      </c>
      <c r="D680" s="382">
        <v>0</v>
      </c>
      <c r="E680" s="406" t="s">
        <v>362</v>
      </c>
      <c r="F680" s="374"/>
      <c r="G680" s="375">
        <f>H680+I680</f>
        <v>0</v>
      </c>
      <c r="H680" s="375">
        <f>H682</f>
        <v>0</v>
      </c>
      <c r="I680" s="375"/>
    </row>
    <row r="681" spans="1:9" ht="15.75" hidden="1">
      <c r="A681" s="373"/>
      <c r="B681" s="381"/>
      <c r="C681" s="382"/>
      <c r="D681" s="382"/>
      <c r="E681" s="389" t="s">
        <v>197</v>
      </c>
      <c r="F681" s="374"/>
      <c r="G681" s="375"/>
      <c r="H681" s="375"/>
      <c r="I681" s="375"/>
    </row>
    <row r="682" spans="1:9" ht="15.75" hidden="1">
      <c r="A682" s="373">
        <v>2941</v>
      </c>
      <c r="B682" s="381" t="s">
        <v>351</v>
      </c>
      <c r="C682" s="382">
        <v>4</v>
      </c>
      <c r="D682" s="382">
        <v>1</v>
      </c>
      <c r="E682" s="407" t="s">
        <v>363</v>
      </c>
      <c r="F682" s="374"/>
      <c r="G682" s="375">
        <f>H682+I682</f>
        <v>0</v>
      </c>
      <c r="H682" s="375">
        <f>H683</f>
        <v>0</v>
      </c>
      <c r="I682" s="375"/>
    </row>
    <row r="683" spans="1:9" ht="15.75" hidden="1">
      <c r="A683" s="373"/>
      <c r="B683" s="381"/>
      <c r="C683" s="382"/>
      <c r="D683" s="382"/>
      <c r="E683" s="389" t="s">
        <v>746</v>
      </c>
      <c r="F683" s="374">
        <v>4729</v>
      </c>
      <c r="G683" s="375">
        <f>H683+I683</f>
        <v>0</v>
      </c>
      <c r="H683" s="375">
        <f>'[1]barcraguyn krt.'!F127</f>
        <v>0</v>
      </c>
      <c r="I683" s="375"/>
    </row>
    <row r="684" spans="1:9" ht="15.75" hidden="1">
      <c r="A684" s="373"/>
      <c r="B684" s="381"/>
      <c r="C684" s="382"/>
      <c r="D684" s="382"/>
      <c r="E684" s="237" t="s">
        <v>602</v>
      </c>
      <c r="F684" s="374">
        <v>5129</v>
      </c>
      <c r="G684" s="375"/>
      <c r="H684" s="375"/>
      <c r="I684" s="375">
        <f>'[1]yndameny mankap.'!F157</f>
        <v>0</v>
      </c>
    </row>
    <row r="685" spans="1:9" ht="15" customHeight="1">
      <c r="A685" s="373">
        <v>2950</v>
      </c>
      <c r="B685" s="367" t="s">
        <v>351</v>
      </c>
      <c r="C685" s="368">
        <v>5</v>
      </c>
      <c r="D685" s="368">
        <v>0</v>
      </c>
      <c r="E685" s="376" t="s">
        <v>365</v>
      </c>
      <c r="F685" s="376"/>
      <c r="G685" s="375">
        <f t="shared" ref="G685:G696" si="6">H685+I685</f>
        <v>85606.78</v>
      </c>
      <c r="H685" s="375">
        <f>H687+H699</f>
        <v>85581.4</v>
      </c>
      <c r="I685" s="383">
        <f>I687+I699</f>
        <v>25.38</v>
      </c>
    </row>
    <row r="686" spans="1:9" s="380" customFormat="1" ht="14.25" customHeight="1">
      <c r="A686" s="373"/>
      <c r="B686" s="367"/>
      <c r="C686" s="368"/>
      <c r="D686" s="368"/>
      <c r="E686" s="374" t="s">
        <v>197</v>
      </c>
      <c r="F686" s="374"/>
      <c r="G686" s="377"/>
      <c r="H686" s="377"/>
      <c r="I686" s="378"/>
    </row>
    <row r="687" spans="1:9" ht="13.5" customHeight="1">
      <c r="A687" s="373">
        <v>2951</v>
      </c>
      <c r="B687" s="381" t="s">
        <v>351</v>
      </c>
      <c r="C687" s="382">
        <v>5</v>
      </c>
      <c r="D687" s="382">
        <v>1</v>
      </c>
      <c r="E687" s="374" t="s">
        <v>366</v>
      </c>
      <c r="F687" s="374"/>
      <c r="G687" s="375">
        <f t="shared" si="6"/>
        <v>85606.78</v>
      </c>
      <c r="H687" s="375">
        <f>H689+H690+H691+H692+H693+H694+H695+H696+H698+H721+H697</f>
        <v>85581.4</v>
      </c>
      <c r="I687" s="383">
        <f>I698</f>
        <v>25.38</v>
      </c>
    </row>
    <row r="688" spans="1:9" ht="18.75" customHeight="1">
      <c r="A688" s="373"/>
      <c r="B688" s="381"/>
      <c r="C688" s="382"/>
      <c r="D688" s="382"/>
      <c r="E688" s="389" t="s">
        <v>691</v>
      </c>
      <c r="F688" s="374"/>
      <c r="G688" s="375"/>
      <c r="H688" s="375"/>
      <c r="I688" s="375"/>
    </row>
    <row r="689" spans="1:9" ht="27" hidden="1">
      <c r="A689" s="373"/>
      <c r="B689" s="381"/>
      <c r="C689" s="382"/>
      <c r="D689" s="382"/>
      <c r="E689" s="374" t="s">
        <v>401</v>
      </c>
      <c r="F689" s="374"/>
      <c r="G689" s="375">
        <f t="shared" si="6"/>
        <v>0</v>
      </c>
      <c r="H689" s="375"/>
      <c r="I689" s="375"/>
    </row>
    <row r="690" spans="1:9" ht="15.75" hidden="1">
      <c r="A690" s="373"/>
      <c r="B690" s="381"/>
      <c r="C690" s="382"/>
      <c r="D690" s="382"/>
      <c r="E690" s="374" t="s">
        <v>710</v>
      </c>
      <c r="F690" s="374"/>
      <c r="G690" s="375">
        <f t="shared" si="6"/>
        <v>0</v>
      </c>
      <c r="H690" s="375"/>
      <c r="I690" s="375"/>
    </row>
    <row r="691" spans="1:9" ht="15.75" hidden="1">
      <c r="A691" s="373"/>
      <c r="B691" s="381"/>
      <c r="C691" s="382"/>
      <c r="D691" s="382"/>
      <c r="E691" s="384" t="s">
        <v>747</v>
      </c>
      <c r="F691" s="384"/>
      <c r="G691" s="375">
        <f t="shared" si="6"/>
        <v>0</v>
      </c>
      <c r="H691" s="375"/>
      <c r="I691" s="375"/>
    </row>
    <row r="692" spans="1:9" ht="15.75" hidden="1">
      <c r="A692" s="373"/>
      <c r="B692" s="381"/>
      <c r="C692" s="382"/>
      <c r="D692" s="382"/>
      <c r="E692" s="374" t="s">
        <v>430</v>
      </c>
      <c r="F692" s="374"/>
      <c r="G692" s="375">
        <f t="shared" si="6"/>
        <v>0</v>
      </c>
      <c r="H692" s="375"/>
      <c r="I692" s="375"/>
    </row>
    <row r="693" spans="1:9" ht="15.75" hidden="1">
      <c r="A693" s="373"/>
      <c r="B693" s="381"/>
      <c r="C693" s="382"/>
      <c r="D693" s="382"/>
      <c r="E693" s="374" t="s">
        <v>460</v>
      </c>
      <c r="F693" s="374"/>
      <c r="G693" s="375">
        <f t="shared" si="6"/>
        <v>0</v>
      </c>
      <c r="H693" s="375"/>
      <c r="I693" s="375"/>
    </row>
    <row r="694" spans="1:9" ht="15.75" hidden="1">
      <c r="A694" s="373"/>
      <c r="B694" s="381"/>
      <c r="C694" s="382"/>
      <c r="D694" s="382"/>
      <c r="E694" s="374" t="s">
        <v>472</v>
      </c>
      <c r="F694" s="374"/>
      <c r="G694" s="375">
        <f t="shared" si="6"/>
        <v>0</v>
      </c>
      <c r="H694" s="375"/>
      <c r="I694" s="375"/>
    </row>
    <row r="695" spans="1:9" ht="15.75" hidden="1">
      <c r="A695" s="373"/>
      <c r="B695" s="381"/>
      <c r="C695" s="382"/>
      <c r="D695" s="382"/>
      <c r="E695" s="374" t="s">
        <v>474</v>
      </c>
      <c r="F695" s="374"/>
      <c r="G695" s="375">
        <f t="shared" si="6"/>
        <v>0</v>
      </c>
      <c r="H695" s="375"/>
      <c r="I695" s="375"/>
    </row>
    <row r="696" spans="1:9" ht="27.75" customHeight="1">
      <c r="A696" s="373"/>
      <c r="B696" s="381"/>
      <c r="C696" s="382"/>
      <c r="D696" s="382"/>
      <c r="E696" s="374" t="s">
        <v>712</v>
      </c>
      <c r="F696" s="374">
        <v>4637</v>
      </c>
      <c r="G696" s="375">
        <f t="shared" si="6"/>
        <v>85089.5</v>
      </c>
      <c r="H696" s="375">
        <f>'[1]yndam arvest erash'!F104</f>
        <v>85089.5</v>
      </c>
      <c r="I696" s="375"/>
    </row>
    <row r="697" spans="1:9" ht="27.75" customHeight="1">
      <c r="A697" s="373"/>
      <c r="B697" s="381"/>
      <c r="C697" s="382"/>
      <c r="D697" s="382"/>
      <c r="E697" s="238" t="s">
        <v>530</v>
      </c>
      <c r="F697" s="374">
        <v>4655</v>
      </c>
      <c r="G697" s="383">
        <f>H697</f>
        <v>491.9</v>
      </c>
      <c r="H697" s="383">
        <f>'[1]yndam arvest erash'!F111</f>
        <v>491.9</v>
      </c>
      <c r="I697" s="375"/>
    </row>
    <row r="698" spans="1:9" ht="15.75" customHeight="1">
      <c r="A698" s="373"/>
      <c r="B698" s="381"/>
      <c r="C698" s="382"/>
      <c r="D698" s="382"/>
      <c r="E698" s="374" t="s">
        <v>707</v>
      </c>
      <c r="F698" s="374">
        <v>5113</v>
      </c>
      <c r="G698" s="375">
        <f>H698+I698</f>
        <v>25.38</v>
      </c>
      <c r="H698" s="375">
        <f>'[1]yndam arvest erash'!F137</f>
        <v>0</v>
      </c>
      <c r="I698" s="375">
        <f>[1]marzadproc!F154</f>
        <v>25.38</v>
      </c>
    </row>
    <row r="699" spans="1:9" ht="9.75" hidden="1" customHeight="1">
      <c r="A699" s="373">
        <v>2952</v>
      </c>
      <c r="B699" s="381" t="s">
        <v>351</v>
      </c>
      <c r="C699" s="382">
        <v>5</v>
      </c>
      <c r="D699" s="382">
        <v>2</v>
      </c>
      <c r="E699" s="374" t="s">
        <v>367</v>
      </c>
      <c r="F699" s="374"/>
      <c r="G699" s="375"/>
      <c r="H699" s="375"/>
      <c r="I699" s="375"/>
    </row>
    <row r="700" spans="1:9" ht="9.75" hidden="1" customHeight="1">
      <c r="A700" s="373"/>
      <c r="B700" s="381"/>
      <c r="C700" s="382"/>
      <c r="D700" s="382"/>
      <c r="E700" s="374" t="s">
        <v>691</v>
      </c>
      <c r="F700" s="374"/>
      <c r="G700" s="375"/>
      <c r="H700" s="375"/>
      <c r="I700" s="375"/>
    </row>
    <row r="701" spans="1:9" ht="9.75" hidden="1" customHeight="1">
      <c r="A701" s="373"/>
      <c r="B701" s="381"/>
      <c r="C701" s="382"/>
      <c r="D701" s="382"/>
      <c r="E701" s="374" t="s">
        <v>708</v>
      </c>
      <c r="F701" s="374"/>
      <c r="G701" s="375"/>
      <c r="H701" s="375"/>
      <c r="I701" s="375"/>
    </row>
    <row r="702" spans="1:9" ht="9.75" hidden="1" customHeight="1">
      <c r="A702" s="373"/>
      <c r="B702" s="381"/>
      <c r="C702" s="382"/>
      <c r="D702" s="382"/>
      <c r="E702" s="374" t="s">
        <v>708</v>
      </c>
      <c r="F702" s="374"/>
      <c r="G702" s="375"/>
      <c r="H702" s="375"/>
      <c r="I702" s="375"/>
    </row>
    <row r="703" spans="1:9" ht="9.75" hidden="1" customHeight="1">
      <c r="A703" s="373">
        <v>2960</v>
      </c>
      <c r="B703" s="367" t="s">
        <v>351</v>
      </c>
      <c r="C703" s="368">
        <v>6</v>
      </c>
      <c r="D703" s="368">
        <v>0</v>
      </c>
      <c r="E703" s="376" t="s">
        <v>368</v>
      </c>
      <c r="F703" s="376"/>
      <c r="G703" s="375"/>
      <c r="H703" s="375"/>
      <c r="I703" s="375"/>
    </row>
    <row r="704" spans="1:9" s="380" customFormat="1" ht="9.75" hidden="1" customHeight="1">
      <c r="A704" s="373"/>
      <c r="B704" s="367"/>
      <c r="C704" s="368"/>
      <c r="D704" s="368"/>
      <c r="E704" s="374" t="s">
        <v>197</v>
      </c>
      <c r="F704" s="374"/>
      <c r="G704" s="377"/>
      <c r="H704" s="377"/>
      <c r="I704" s="377"/>
    </row>
    <row r="705" spans="1:9" ht="9.75" hidden="1" customHeight="1">
      <c r="A705" s="373">
        <v>2961</v>
      </c>
      <c r="B705" s="381" t="s">
        <v>351</v>
      </c>
      <c r="C705" s="382">
        <v>6</v>
      </c>
      <c r="D705" s="382">
        <v>1</v>
      </c>
      <c r="E705" s="374" t="s">
        <v>368</v>
      </c>
      <c r="F705" s="374"/>
      <c r="G705" s="375"/>
      <c r="H705" s="375"/>
      <c r="I705" s="375"/>
    </row>
    <row r="706" spans="1:9" ht="9.75" hidden="1" customHeight="1">
      <c r="A706" s="373"/>
      <c r="B706" s="381"/>
      <c r="C706" s="382"/>
      <c r="D706" s="382"/>
      <c r="E706" s="374" t="s">
        <v>691</v>
      </c>
      <c r="F706" s="374"/>
      <c r="G706" s="375"/>
      <c r="H706" s="375"/>
      <c r="I706" s="375"/>
    </row>
    <row r="707" spans="1:9" ht="9.75" hidden="1" customHeight="1">
      <c r="A707" s="373"/>
      <c r="B707" s="381"/>
      <c r="C707" s="382"/>
      <c r="D707" s="382"/>
      <c r="E707" s="374" t="s">
        <v>708</v>
      </c>
      <c r="F707" s="374"/>
      <c r="G707" s="375"/>
      <c r="H707" s="375"/>
      <c r="I707" s="375"/>
    </row>
    <row r="708" spans="1:9" ht="9.75" hidden="1" customHeight="1">
      <c r="A708" s="373"/>
      <c r="B708" s="381"/>
      <c r="C708" s="382"/>
      <c r="D708" s="382"/>
      <c r="E708" s="374" t="s">
        <v>708</v>
      </c>
      <c r="F708" s="374"/>
      <c r="G708" s="375"/>
      <c r="H708" s="375"/>
      <c r="I708" s="375"/>
    </row>
    <row r="709" spans="1:9" ht="9.75" hidden="1" customHeight="1">
      <c r="A709" s="373">
        <v>2970</v>
      </c>
      <c r="B709" s="367" t="s">
        <v>351</v>
      </c>
      <c r="C709" s="368">
        <v>7</v>
      </c>
      <c r="D709" s="368">
        <v>0</v>
      </c>
      <c r="E709" s="376" t="s">
        <v>369</v>
      </c>
      <c r="F709" s="376"/>
      <c r="G709" s="375"/>
      <c r="H709" s="375"/>
      <c r="I709" s="375"/>
    </row>
    <row r="710" spans="1:9" s="380" customFormat="1" ht="9.75" hidden="1" customHeight="1">
      <c r="A710" s="373"/>
      <c r="B710" s="367"/>
      <c r="C710" s="368"/>
      <c r="D710" s="368"/>
      <c r="E710" s="374" t="s">
        <v>197</v>
      </c>
      <c r="F710" s="374"/>
      <c r="G710" s="377"/>
      <c r="H710" s="377"/>
      <c r="I710" s="377"/>
    </row>
    <row r="711" spans="1:9" ht="9.75" hidden="1" customHeight="1">
      <c r="A711" s="373">
        <v>2971</v>
      </c>
      <c r="B711" s="381" t="s">
        <v>351</v>
      </c>
      <c r="C711" s="382">
        <v>7</v>
      </c>
      <c r="D711" s="382">
        <v>1</v>
      </c>
      <c r="E711" s="374" t="s">
        <v>369</v>
      </c>
      <c r="F711" s="374"/>
      <c r="G711" s="375"/>
      <c r="H711" s="375"/>
      <c r="I711" s="375"/>
    </row>
    <row r="712" spans="1:9" ht="9.75" hidden="1" customHeight="1">
      <c r="A712" s="373"/>
      <c r="B712" s="381"/>
      <c r="C712" s="382"/>
      <c r="D712" s="382"/>
      <c r="E712" s="374" t="s">
        <v>691</v>
      </c>
      <c r="F712" s="374"/>
      <c r="G712" s="375"/>
      <c r="H712" s="375"/>
      <c r="I712" s="375"/>
    </row>
    <row r="713" spans="1:9" ht="9.75" hidden="1" customHeight="1">
      <c r="A713" s="373"/>
      <c r="B713" s="381"/>
      <c r="C713" s="382"/>
      <c r="D713" s="382"/>
      <c r="E713" s="374" t="s">
        <v>708</v>
      </c>
      <c r="F713" s="374"/>
      <c r="G713" s="375"/>
      <c r="H713" s="375"/>
      <c r="I713" s="375"/>
    </row>
    <row r="714" spans="1:9" ht="9.75" hidden="1" customHeight="1">
      <c r="A714" s="373"/>
      <c r="B714" s="381"/>
      <c r="C714" s="382"/>
      <c r="D714" s="382"/>
      <c r="E714" s="374" t="s">
        <v>708</v>
      </c>
      <c r="F714" s="374"/>
      <c r="G714" s="375"/>
      <c r="H714" s="375"/>
      <c r="I714" s="375"/>
    </row>
    <row r="715" spans="1:9" ht="9.75" hidden="1" customHeight="1">
      <c r="A715" s="373">
        <v>2980</v>
      </c>
      <c r="B715" s="367" t="s">
        <v>351</v>
      </c>
      <c r="C715" s="368">
        <v>8</v>
      </c>
      <c r="D715" s="368">
        <v>0</v>
      </c>
      <c r="E715" s="376" t="s">
        <v>370</v>
      </c>
      <c r="F715" s="376"/>
      <c r="G715" s="375"/>
      <c r="H715" s="375"/>
      <c r="I715" s="375"/>
    </row>
    <row r="716" spans="1:9" s="380" customFormat="1" ht="9.75" hidden="1" customHeight="1">
      <c r="A716" s="373"/>
      <c r="B716" s="367"/>
      <c r="C716" s="368"/>
      <c r="D716" s="368"/>
      <c r="E716" s="374" t="s">
        <v>197</v>
      </c>
      <c r="F716" s="374"/>
      <c r="G716" s="377"/>
      <c r="H716" s="377"/>
      <c r="I716" s="377"/>
    </row>
    <row r="717" spans="1:9" ht="9.75" hidden="1" customHeight="1">
      <c r="A717" s="373">
        <v>2981</v>
      </c>
      <c r="B717" s="381" t="s">
        <v>351</v>
      </c>
      <c r="C717" s="382">
        <v>8</v>
      </c>
      <c r="D717" s="382">
        <v>1</v>
      </c>
      <c r="E717" s="374" t="s">
        <v>370</v>
      </c>
      <c r="F717" s="374"/>
      <c r="G717" s="375"/>
      <c r="H717" s="375"/>
      <c r="I717" s="375"/>
    </row>
    <row r="718" spans="1:9" ht="9.75" hidden="1" customHeight="1">
      <c r="A718" s="373"/>
      <c r="B718" s="381"/>
      <c r="C718" s="382"/>
      <c r="D718" s="382"/>
      <c r="E718" s="374" t="s">
        <v>691</v>
      </c>
      <c r="F718" s="374"/>
      <c r="G718" s="375"/>
      <c r="H718" s="375"/>
      <c r="I718" s="375"/>
    </row>
    <row r="719" spans="1:9" ht="7.5" customHeight="1">
      <c r="A719" s="373"/>
      <c r="B719" s="381"/>
      <c r="C719" s="382"/>
      <c r="D719" s="382"/>
      <c r="E719" s="374" t="s">
        <v>708</v>
      </c>
      <c r="F719" s="374"/>
      <c r="G719" s="375"/>
      <c r="H719" s="375"/>
      <c r="I719" s="375"/>
    </row>
    <row r="720" spans="1:9" ht="9.75" customHeight="1">
      <c r="A720" s="373"/>
      <c r="B720" s="381"/>
      <c r="C720" s="382"/>
      <c r="D720" s="382"/>
      <c r="E720" s="374" t="s">
        <v>708</v>
      </c>
      <c r="F720" s="374"/>
      <c r="G720" s="375"/>
      <c r="H720" s="375"/>
      <c r="I720" s="375"/>
    </row>
    <row r="721" spans="1:9" ht="18.75" customHeight="1">
      <c r="A721" s="373"/>
      <c r="B721" s="381"/>
      <c r="C721" s="382"/>
      <c r="D721" s="382"/>
      <c r="E721" s="374" t="s">
        <v>713</v>
      </c>
      <c r="F721" s="374">
        <v>4657</v>
      </c>
      <c r="G721" s="375">
        <f>H721+I721</f>
        <v>0</v>
      </c>
      <c r="H721" s="375">
        <f>'[1]yndam arvest erash'!F113</f>
        <v>0</v>
      </c>
      <c r="I721" s="375"/>
    </row>
    <row r="722" spans="1:9" s="371" customFormat="1" ht="39" customHeight="1">
      <c r="A722" s="366">
        <v>3000</v>
      </c>
      <c r="B722" s="367" t="s">
        <v>371</v>
      </c>
      <c r="C722" s="368">
        <v>0</v>
      </c>
      <c r="D722" s="368">
        <v>0</v>
      </c>
      <c r="E722" s="369" t="s">
        <v>748</v>
      </c>
      <c r="F722" s="369"/>
      <c r="G722" s="383">
        <f>H722+I722</f>
        <v>4900</v>
      </c>
      <c r="H722" s="398">
        <f>H724+H734+H740+H743+H749+H755+H761+H769+H773</f>
        <v>4900</v>
      </c>
      <c r="I722" s="398">
        <f>I724+I734+I740+I743+I749+I755+I761+I769+I773</f>
        <v>0</v>
      </c>
    </row>
    <row r="723" spans="1:9" ht="11.25" customHeight="1">
      <c r="A723" s="373"/>
      <c r="B723" s="367"/>
      <c r="C723" s="368"/>
      <c r="D723" s="368"/>
      <c r="E723" s="374" t="s">
        <v>7</v>
      </c>
      <c r="F723" s="374"/>
      <c r="G723" s="383"/>
      <c r="H723" s="383"/>
      <c r="I723" s="383"/>
    </row>
    <row r="724" spans="1:9" ht="15.75" hidden="1">
      <c r="A724" s="373">
        <v>3010</v>
      </c>
      <c r="B724" s="367" t="s">
        <v>371</v>
      </c>
      <c r="C724" s="368">
        <v>1</v>
      </c>
      <c r="D724" s="368">
        <v>0</v>
      </c>
      <c r="E724" s="376" t="s">
        <v>373</v>
      </c>
      <c r="F724" s="376"/>
      <c r="G724" s="383">
        <f>H724+I724</f>
        <v>0</v>
      </c>
      <c r="H724" s="383">
        <f>H726+H730</f>
        <v>0</v>
      </c>
      <c r="I724" s="383"/>
    </row>
    <row r="725" spans="1:9" s="380" customFormat="1" ht="10.5" hidden="1" customHeight="1">
      <c r="A725" s="373"/>
      <c r="B725" s="367"/>
      <c r="C725" s="368"/>
      <c r="D725" s="368"/>
      <c r="E725" s="374" t="s">
        <v>197</v>
      </c>
      <c r="F725" s="374"/>
      <c r="G725" s="378"/>
      <c r="H725" s="378"/>
      <c r="I725" s="378"/>
    </row>
    <row r="726" spans="1:9" ht="15.75" hidden="1">
      <c r="A726" s="373">
        <v>3011</v>
      </c>
      <c r="B726" s="381" t="s">
        <v>371</v>
      </c>
      <c r="C726" s="382">
        <v>1</v>
      </c>
      <c r="D726" s="382">
        <v>1</v>
      </c>
      <c r="E726" s="374" t="s">
        <v>374</v>
      </c>
      <c r="F726" s="374"/>
      <c r="G726" s="383"/>
      <c r="H726" s="383"/>
      <c r="I726" s="383"/>
    </row>
    <row r="727" spans="1:9" ht="40.5" hidden="1">
      <c r="A727" s="373"/>
      <c r="B727" s="381"/>
      <c r="C727" s="382"/>
      <c r="D727" s="382"/>
      <c r="E727" s="374" t="s">
        <v>691</v>
      </c>
      <c r="F727" s="374"/>
      <c r="G727" s="383"/>
      <c r="H727" s="383"/>
      <c r="I727" s="383"/>
    </row>
    <row r="728" spans="1:9" ht="15.75" hidden="1">
      <c r="A728" s="373"/>
      <c r="B728" s="381"/>
      <c r="C728" s="382"/>
      <c r="D728" s="382"/>
      <c r="E728" s="374" t="s">
        <v>708</v>
      </c>
      <c r="F728" s="374"/>
      <c r="G728" s="383"/>
      <c r="H728" s="383"/>
      <c r="I728" s="383"/>
    </row>
    <row r="729" spans="1:9" ht="15.75" hidden="1">
      <c r="A729" s="373"/>
      <c r="B729" s="381"/>
      <c r="C729" s="382"/>
      <c r="D729" s="382"/>
      <c r="E729" s="374" t="s">
        <v>708</v>
      </c>
      <c r="F729" s="374"/>
      <c r="G729" s="383"/>
      <c r="H729" s="383"/>
      <c r="I729" s="383"/>
    </row>
    <row r="730" spans="1:9" ht="15.75" hidden="1">
      <c r="A730" s="373">
        <v>3012</v>
      </c>
      <c r="B730" s="381" t="s">
        <v>371</v>
      </c>
      <c r="C730" s="382">
        <v>1</v>
      </c>
      <c r="D730" s="382">
        <v>2</v>
      </c>
      <c r="E730" s="374" t="s">
        <v>375</v>
      </c>
      <c r="F730" s="374"/>
      <c r="G730" s="383"/>
      <c r="H730" s="383"/>
      <c r="I730" s="383"/>
    </row>
    <row r="731" spans="1:9" ht="40.5" hidden="1">
      <c r="A731" s="373"/>
      <c r="B731" s="381"/>
      <c r="C731" s="382"/>
      <c r="D731" s="382"/>
      <c r="E731" s="374" t="s">
        <v>691</v>
      </c>
      <c r="F731" s="374"/>
      <c r="G731" s="383"/>
      <c r="H731" s="383"/>
      <c r="I731" s="383"/>
    </row>
    <row r="732" spans="1:9" ht="15.75" hidden="1">
      <c r="A732" s="373"/>
      <c r="B732" s="381"/>
      <c r="C732" s="382"/>
      <c r="D732" s="382"/>
      <c r="E732" s="374" t="s">
        <v>708</v>
      </c>
      <c r="F732" s="374"/>
      <c r="G732" s="383"/>
      <c r="H732" s="383"/>
      <c r="I732" s="383"/>
    </row>
    <row r="733" spans="1:9" ht="15.75" hidden="1">
      <c r="A733" s="373"/>
      <c r="B733" s="381"/>
      <c r="C733" s="382"/>
      <c r="D733" s="382"/>
      <c r="E733" s="374" t="s">
        <v>708</v>
      </c>
      <c r="F733" s="374"/>
      <c r="G733" s="383"/>
      <c r="H733" s="383"/>
      <c r="I733" s="383"/>
    </row>
    <row r="734" spans="1:9" ht="15" hidden="1" customHeight="1">
      <c r="A734" s="373">
        <v>3020</v>
      </c>
      <c r="B734" s="367" t="s">
        <v>371</v>
      </c>
      <c r="C734" s="368">
        <v>2</v>
      </c>
      <c r="D734" s="368">
        <v>0</v>
      </c>
      <c r="E734" s="376" t="s">
        <v>376</v>
      </c>
      <c r="F734" s="376"/>
      <c r="G734" s="383">
        <f>H734+I734</f>
        <v>0</v>
      </c>
      <c r="H734" s="383">
        <f>H736</f>
        <v>0</v>
      </c>
      <c r="I734" s="383"/>
    </row>
    <row r="735" spans="1:9" s="380" customFormat="1" ht="10.5" hidden="1" customHeight="1">
      <c r="A735" s="373"/>
      <c r="B735" s="367"/>
      <c r="C735" s="368"/>
      <c r="D735" s="368"/>
      <c r="E735" s="374" t="s">
        <v>197</v>
      </c>
      <c r="F735" s="374"/>
      <c r="G735" s="378"/>
      <c r="H735" s="378"/>
      <c r="I735" s="378"/>
    </row>
    <row r="736" spans="1:9" ht="15.75" hidden="1">
      <c r="A736" s="373">
        <v>3021</v>
      </c>
      <c r="B736" s="381" t="s">
        <v>371</v>
      </c>
      <c r="C736" s="382">
        <v>2</v>
      </c>
      <c r="D736" s="382">
        <v>1</v>
      </c>
      <c r="E736" s="374" t="s">
        <v>376</v>
      </c>
      <c r="F736" s="374"/>
      <c r="G736" s="383"/>
      <c r="H736" s="383"/>
      <c r="I736" s="383"/>
    </row>
    <row r="737" spans="1:9" ht="40.5" hidden="1">
      <c r="A737" s="373"/>
      <c r="B737" s="381"/>
      <c r="C737" s="382"/>
      <c r="D737" s="382"/>
      <c r="E737" s="374" t="s">
        <v>691</v>
      </c>
      <c r="F737" s="374"/>
      <c r="G737" s="383"/>
      <c r="H737" s="383"/>
      <c r="I737" s="383"/>
    </row>
    <row r="738" spans="1:9" ht="15.75" hidden="1">
      <c r="A738" s="373"/>
      <c r="B738" s="381"/>
      <c r="C738" s="382"/>
      <c r="D738" s="382"/>
      <c r="E738" s="374" t="s">
        <v>708</v>
      </c>
      <c r="F738" s="374"/>
      <c r="G738" s="383"/>
      <c r="H738" s="383"/>
      <c r="I738" s="383"/>
    </row>
    <row r="739" spans="1:9" ht="15.75" hidden="1">
      <c r="A739" s="373"/>
      <c r="B739" s="381"/>
      <c r="C739" s="382"/>
      <c r="D739" s="382"/>
      <c r="E739" s="374" t="s">
        <v>708</v>
      </c>
      <c r="F739" s="374"/>
      <c r="G739" s="383"/>
      <c r="H739" s="383"/>
      <c r="I739" s="383"/>
    </row>
    <row r="740" spans="1:9" ht="15.75" hidden="1">
      <c r="A740" s="373">
        <v>3030</v>
      </c>
      <c r="B740" s="367" t="s">
        <v>371</v>
      </c>
      <c r="C740" s="368">
        <v>3</v>
      </c>
      <c r="D740" s="368">
        <v>0</v>
      </c>
      <c r="E740" s="376" t="s">
        <v>377</v>
      </c>
      <c r="F740" s="376"/>
      <c r="G740" s="383">
        <f>H740+I740</f>
        <v>0</v>
      </c>
      <c r="H740" s="383">
        <f>H742</f>
        <v>0</v>
      </c>
      <c r="I740" s="383"/>
    </row>
    <row r="741" spans="1:9" s="380" customFormat="1" ht="10.5" hidden="1" customHeight="1">
      <c r="A741" s="373"/>
      <c r="B741" s="367"/>
      <c r="C741" s="368"/>
      <c r="D741" s="368"/>
      <c r="E741" s="374" t="s">
        <v>197</v>
      </c>
      <c r="F741" s="374"/>
      <c r="G741" s="378"/>
      <c r="H741" s="378"/>
      <c r="I741" s="378"/>
    </row>
    <row r="742" spans="1:9" s="380" customFormat="1" ht="10.5" hidden="1" customHeight="1">
      <c r="A742" s="373">
        <v>3031</v>
      </c>
      <c r="B742" s="381" t="s">
        <v>371</v>
      </c>
      <c r="C742" s="382">
        <v>3</v>
      </c>
      <c r="D742" s="382">
        <v>1</v>
      </c>
      <c r="E742" s="374" t="s">
        <v>377</v>
      </c>
      <c r="F742" s="374"/>
      <c r="G742" s="378"/>
      <c r="H742" s="378"/>
      <c r="I742" s="378"/>
    </row>
    <row r="743" spans="1:9" ht="15.75" hidden="1">
      <c r="A743" s="373">
        <v>3040</v>
      </c>
      <c r="B743" s="367" t="s">
        <v>371</v>
      </c>
      <c r="C743" s="368">
        <v>4</v>
      </c>
      <c r="D743" s="368">
        <v>0</v>
      </c>
      <c r="E743" s="376" t="s">
        <v>378</v>
      </c>
      <c r="F743" s="376"/>
      <c r="G743" s="383">
        <f>H743+I743</f>
        <v>0</v>
      </c>
      <c r="H743" s="383">
        <f>H745</f>
        <v>0</v>
      </c>
      <c r="I743" s="383"/>
    </row>
    <row r="744" spans="1:9" s="380" customFormat="1" ht="10.5" hidden="1" customHeight="1">
      <c r="A744" s="373"/>
      <c r="B744" s="367"/>
      <c r="C744" s="368"/>
      <c r="D744" s="368"/>
      <c r="E744" s="374" t="s">
        <v>197</v>
      </c>
      <c r="F744" s="374"/>
      <c r="G744" s="378"/>
      <c r="H744" s="378"/>
      <c r="I744" s="378"/>
    </row>
    <row r="745" spans="1:9" ht="15.75" hidden="1">
      <c r="A745" s="373">
        <v>3041</v>
      </c>
      <c r="B745" s="381" t="s">
        <v>371</v>
      </c>
      <c r="C745" s="382">
        <v>4</v>
      </c>
      <c r="D745" s="382">
        <v>1</v>
      </c>
      <c r="E745" s="374" t="s">
        <v>378</v>
      </c>
      <c r="F745" s="374"/>
      <c r="G745" s="383"/>
      <c r="H745" s="383"/>
      <c r="I745" s="383"/>
    </row>
    <row r="746" spans="1:9" ht="40.5" hidden="1">
      <c r="A746" s="373"/>
      <c r="B746" s="381"/>
      <c r="C746" s="382"/>
      <c r="D746" s="382"/>
      <c r="E746" s="374" t="s">
        <v>691</v>
      </c>
      <c r="F746" s="374"/>
      <c r="G746" s="383"/>
      <c r="H746" s="383"/>
      <c r="I746" s="383"/>
    </row>
    <row r="747" spans="1:9" ht="15.75" hidden="1">
      <c r="A747" s="373"/>
      <c r="B747" s="381"/>
      <c r="C747" s="382"/>
      <c r="D747" s="382"/>
      <c r="E747" s="374" t="s">
        <v>708</v>
      </c>
      <c r="F747" s="374"/>
      <c r="G747" s="383"/>
      <c r="H747" s="383"/>
      <c r="I747" s="383"/>
    </row>
    <row r="748" spans="1:9" ht="15.75" hidden="1">
      <c r="A748" s="373"/>
      <c r="B748" s="381"/>
      <c r="C748" s="382"/>
      <c r="D748" s="382"/>
      <c r="E748" s="374" t="s">
        <v>708</v>
      </c>
      <c r="F748" s="374"/>
      <c r="G748" s="383"/>
      <c r="H748" s="383"/>
      <c r="I748" s="383"/>
    </row>
    <row r="749" spans="1:9" ht="15.75" hidden="1">
      <c r="A749" s="373">
        <v>3050</v>
      </c>
      <c r="B749" s="367" t="s">
        <v>371</v>
      </c>
      <c r="C749" s="368">
        <v>5</v>
      </c>
      <c r="D749" s="368">
        <v>0</v>
      </c>
      <c r="E749" s="376" t="s">
        <v>379</v>
      </c>
      <c r="F749" s="376"/>
      <c r="G749" s="383">
        <f>H749+I749</f>
        <v>0</v>
      </c>
      <c r="H749" s="383">
        <f>H751</f>
        <v>0</v>
      </c>
      <c r="I749" s="383"/>
    </row>
    <row r="750" spans="1:9" s="380" customFormat="1" ht="10.5" hidden="1" customHeight="1">
      <c r="A750" s="373"/>
      <c r="B750" s="367"/>
      <c r="C750" s="368"/>
      <c r="D750" s="368"/>
      <c r="E750" s="374" t="s">
        <v>197</v>
      </c>
      <c r="F750" s="374"/>
      <c r="G750" s="378"/>
      <c r="H750" s="378"/>
      <c r="I750" s="378"/>
    </row>
    <row r="751" spans="1:9" ht="15.75" hidden="1">
      <c r="A751" s="373">
        <v>3051</v>
      </c>
      <c r="B751" s="381" t="s">
        <v>371</v>
      </c>
      <c r="C751" s="382">
        <v>5</v>
      </c>
      <c r="D751" s="382">
        <v>1</v>
      </c>
      <c r="E751" s="374" t="s">
        <v>379</v>
      </c>
      <c r="F751" s="374"/>
      <c r="G751" s="383"/>
      <c r="H751" s="383"/>
      <c r="I751" s="383"/>
    </row>
    <row r="752" spans="1:9" ht="13.5" hidden="1" customHeight="1">
      <c r="A752" s="373"/>
      <c r="B752" s="381"/>
      <c r="C752" s="382"/>
      <c r="D752" s="382"/>
      <c r="E752" s="374" t="s">
        <v>691</v>
      </c>
      <c r="F752" s="374"/>
      <c r="G752" s="383"/>
      <c r="H752" s="383"/>
      <c r="I752" s="383"/>
    </row>
    <row r="753" spans="1:11" ht="15.75" hidden="1">
      <c r="A753" s="373"/>
      <c r="B753" s="381"/>
      <c r="C753" s="382"/>
      <c r="D753" s="382"/>
      <c r="E753" s="374" t="s">
        <v>708</v>
      </c>
      <c r="F753" s="374"/>
      <c r="G753" s="383"/>
      <c r="H753" s="383"/>
      <c r="I753" s="383"/>
    </row>
    <row r="754" spans="1:11" ht="15.75" hidden="1">
      <c r="A754" s="373"/>
      <c r="B754" s="381"/>
      <c r="C754" s="382"/>
      <c r="D754" s="382"/>
      <c r="E754" s="374" t="s">
        <v>708</v>
      </c>
      <c r="F754" s="374"/>
      <c r="G754" s="383"/>
      <c r="H754" s="383"/>
      <c r="I754" s="383"/>
    </row>
    <row r="755" spans="1:11" ht="15.75" hidden="1">
      <c r="A755" s="373">
        <v>3060</v>
      </c>
      <c r="B755" s="367" t="s">
        <v>371</v>
      </c>
      <c r="C755" s="368">
        <v>6</v>
      </c>
      <c r="D755" s="368">
        <v>0</v>
      </c>
      <c r="E755" s="376" t="s">
        <v>380</v>
      </c>
      <c r="F755" s="376"/>
      <c r="G755" s="383">
        <f>H755+I755</f>
        <v>0</v>
      </c>
      <c r="H755" s="383">
        <f>H757</f>
        <v>0</v>
      </c>
      <c r="I755" s="383"/>
    </row>
    <row r="756" spans="1:11" s="380" customFormat="1" ht="10.5" hidden="1" customHeight="1">
      <c r="A756" s="373"/>
      <c r="B756" s="367"/>
      <c r="C756" s="368"/>
      <c r="D756" s="368"/>
      <c r="E756" s="374" t="s">
        <v>197</v>
      </c>
      <c r="F756" s="374"/>
      <c r="G756" s="378"/>
      <c r="H756" s="378"/>
      <c r="I756" s="378"/>
    </row>
    <row r="757" spans="1:11" ht="15.75" hidden="1">
      <c r="A757" s="373">
        <v>3061</v>
      </c>
      <c r="B757" s="381" t="s">
        <v>371</v>
      </c>
      <c r="C757" s="382">
        <v>6</v>
      </c>
      <c r="D757" s="382">
        <v>1</v>
      </c>
      <c r="E757" s="374" t="s">
        <v>380</v>
      </c>
      <c r="F757" s="374"/>
      <c r="G757" s="383"/>
      <c r="H757" s="383"/>
      <c r="I757" s="383"/>
    </row>
    <row r="758" spans="1:11" ht="40.5" hidden="1">
      <c r="A758" s="373"/>
      <c r="B758" s="381"/>
      <c r="C758" s="382"/>
      <c r="D758" s="382"/>
      <c r="E758" s="374" t="s">
        <v>691</v>
      </c>
      <c r="F758" s="374"/>
      <c r="G758" s="383"/>
      <c r="H758" s="383"/>
      <c r="I758" s="383"/>
    </row>
    <row r="759" spans="1:11" ht="15.75" hidden="1">
      <c r="A759" s="373"/>
      <c r="B759" s="381"/>
      <c r="C759" s="382"/>
      <c r="D759" s="382"/>
      <c r="E759" s="374" t="s">
        <v>708</v>
      </c>
      <c r="F759" s="374"/>
      <c r="G759" s="383"/>
      <c r="H759" s="383"/>
      <c r="I759" s="383"/>
    </row>
    <row r="760" spans="1:11" ht="15.75" hidden="1">
      <c r="A760" s="373"/>
      <c r="B760" s="381"/>
      <c r="C760" s="382"/>
      <c r="D760" s="382"/>
      <c r="E760" s="374" t="s">
        <v>708</v>
      </c>
      <c r="F760" s="374"/>
      <c r="G760" s="383"/>
      <c r="H760" s="383"/>
      <c r="I760" s="383"/>
    </row>
    <row r="761" spans="1:11" ht="27">
      <c r="A761" s="373">
        <v>3070</v>
      </c>
      <c r="B761" s="367" t="s">
        <v>371</v>
      </c>
      <c r="C761" s="368">
        <v>7</v>
      </c>
      <c r="D761" s="368">
        <v>0</v>
      </c>
      <c r="E761" s="376" t="s">
        <v>381</v>
      </c>
      <c r="F761" s="376"/>
      <c r="G761" s="383">
        <f>H761+I761</f>
        <v>4900</v>
      </c>
      <c r="H761" s="383">
        <f>H763</f>
        <v>4900</v>
      </c>
      <c r="I761" s="383"/>
      <c r="K761" s="339">
        <v>104645.82799999999</v>
      </c>
    </row>
    <row r="762" spans="1:11" s="380" customFormat="1" ht="10.5" customHeight="1">
      <c r="A762" s="373"/>
      <c r="B762" s="367"/>
      <c r="C762" s="368"/>
      <c r="D762" s="368"/>
      <c r="E762" s="374" t="s">
        <v>197</v>
      </c>
      <c r="F762" s="374"/>
      <c r="G762" s="378"/>
      <c r="H762" s="378"/>
      <c r="I762" s="378"/>
      <c r="K762" s="380">
        <v>2800</v>
      </c>
    </row>
    <row r="763" spans="1:11" ht="27">
      <c r="A763" s="373">
        <v>3071</v>
      </c>
      <c r="B763" s="381" t="s">
        <v>371</v>
      </c>
      <c r="C763" s="382">
        <v>7</v>
      </c>
      <c r="D763" s="382">
        <v>1</v>
      </c>
      <c r="E763" s="374" t="s">
        <v>381</v>
      </c>
      <c r="F763" s="374"/>
      <c r="G763" s="383">
        <f>H763+I763</f>
        <v>4900</v>
      </c>
      <c r="H763" s="383">
        <f>H767+H768+H765+H766</f>
        <v>4900</v>
      </c>
      <c r="I763" s="383"/>
      <c r="K763" s="339">
        <f>SUM(K761:K762)</f>
        <v>107445.82799999999</v>
      </c>
    </row>
    <row r="764" spans="1:11" ht="20.25" customHeight="1">
      <c r="A764" s="373"/>
      <c r="B764" s="381"/>
      <c r="C764" s="382"/>
      <c r="D764" s="382"/>
      <c r="E764" s="374" t="s">
        <v>691</v>
      </c>
      <c r="F764" s="374"/>
      <c r="G764" s="383"/>
      <c r="H764" s="383"/>
      <c r="I764" s="383"/>
    </row>
    <row r="765" spans="1:11" ht="12.75" customHeight="1">
      <c r="A765" s="373"/>
      <c r="B765" s="381"/>
      <c r="C765" s="382"/>
      <c r="D765" s="382"/>
      <c r="E765" s="374" t="s">
        <v>699</v>
      </c>
      <c r="F765" s="374">
        <v>4239</v>
      </c>
      <c r="G765" s="383">
        <f>H765+I765</f>
        <v>300</v>
      </c>
      <c r="H765" s="383">
        <f>'[1]soc ogn'!F62</f>
        <v>300</v>
      </c>
      <c r="I765" s="383"/>
    </row>
    <row r="766" spans="1:11" ht="12.75" customHeight="1">
      <c r="A766" s="373"/>
      <c r="B766" s="381"/>
      <c r="C766" s="382"/>
      <c r="D766" s="382"/>
      <c r="E766" s="374" t="s">
        <v>749</v>
      </c>
      <c r="F766" s="374">
        <v>4267</v>
      </c>
      <c r="G766" s="383">
        <f>H766+I766</f>
        <v>0</v>
      </c>
      <c r="H766" s="383">
        <f>'[1]soc ogn'!F75</f>
        <v>0</v>
      </c>
      <c r="I766" s="383"/>
    </row>
    <row r="767" spans="1:11" ht="12" customHeight="1">
      <c r="A767" s="373"/>
      <c r="B767" s="381"/>
      <c r="C767" s="382"/>
      <c r="D767" s="382"/>
      <c r="E767" s="374" t="s">
        <v>737</v>
      </c>
      <c r="F767" s="374">
        <v>4729</v>
      </c>
      <c r="G767" s="383">
        <f>H767+I767</f>
        <v>4600</v>
      </c>
      <c r="H767" s="383">
        <f>'[1]soc ogn'!F127</f>
        <v>4600</v>
      </c>
      <c r="I767" s="383"/>
    </row>
    <row r="768" spans="1:11" ht="24.75" hidden="1" customHeight="1">
      <c r="A768" s="373"/>
      <c r="B768" s="381"/>
      <c r="C768" s="382"/>
      <c r="D768" s="382"/>
      <c r="E768" s="374" t="s">
        <v>750</v>
      </c>
      <c r="F768" s="374">
        <v>4819</v>
      </c>
      <c r="G768" s="375">
        <f>H768+I768</f>
        <v>0</v>
      </c>
      <c r="H768" s="375">
        <f>'[1]nvir. b`h'!F133</f>
        <v>0</v>
      </c>
      <c r="I768" s="375"/>
    </row>
    <row r="769" spans="1:9" ht="16.5" hidden="1" customHeight="1">
      <c r="A769" s="373">
        <v>3080</v>
      </c>
      <c r="B769" s="367" t="s">
        <v>371</v>
      </c>
      <c r="C769" s="368">
        <v>8</v>
      </c>
      <c r="D769" s="368">
        <v>0</v>
      </c>
      <c r="E769" s="376" t="s">
        <v>382</v>
      </c>
      <c r="F769" s="376"/>
      <c r="G769" s="375">
        <f>H769+I769</f>
        <v>0</v>
      </c>
      <c r="H769" s="375">
        <f>H771</f>
        <v>0</v>
      </c>
      <c r="I769" s="375"/>
    </row>
    <row r="770" spans="1:9" s="380" customFormat="1" ht="16.5" hidden="1" customHeight="1">
      <c r="A770" s="373"/>
      <c r="B770" s="367"/>
      <c r="C770" s="368"/>
      <c r="D770" s="368"/>
      <c r="E770" s="374" t="s">
        <v>197</v>
      </c>
      <c r="F770" s="374"/>
      <c r="G770" s="377"/>
      <c r="H770" s="377"/>
      <c r="I770" s="377"/>
    </row>
    <row r="771" spans="1:9" ht="16.5" hidden="1" customHeight="1">
      <c r="A771" s="373">
        <v>3081</v>
      </c>
      <c r="B771" s="381" t="s">
        <v>371</v>
      </c>
      <c r="C771" s="382">
        <v>8</v>
      </c>
      <c r="D771" s="382">
        <v>1</v>
      </c>
      <c r="E771" s="374" t="s">
        <v>382</v>
      </c>
      <c r="F771" s="374"/>
      <c r="G771" s="375"/>
      <c r="H771" s="375"/>
      <c r="I771" s="375"/>
    </row>
    <row r="772" spans="1:9" s="380" customFormat="1" ht="16.5" hidden="1" customHeight="1">
      <c r="A772" s="373"/>
      <c r="B772" s="367"/>
      <c r="C772" s="368"/>
      <c r="D772" s="368"/>
      <c r="E772" s="374" t="s">
        <v>197</v>
      </c>
      <c r="F772" s="374"/>
      <c r="G772" s="377"/>
      <c r="H772" s="377"/>
      <c r="I772" s="377"/>
    </row>
    <row r="773" spans="1:9" ht="16.5" hidden="1" customHeight="1">
      <c r="A773" s="373">
        <v>3090</v>
      </c>
      <c r="B773" s="367" t="s">
        <v>371</v>
      </c>
      <c r="C773" s="408">
        <v>9</v>
      </c>
      <c r="D773" s="368">
        <v>0</v>
      </c>
      <c r="E773" s="376" t="s">
        <v>383</v>
      </c>
      <c r="F773" s="376"/>
      <c r="G773" s="375">
        <f>H773+I773</f>
        <v>0</v>
      </c>
      <c r="H773" s="375">
        <f>H775+H779</f>
        <v>0</v>
      </c>
      <c r="I773" s="375"/>
    </row>
    <row r="774" spans="1:9" s="380" customFormat="1" ht="16.5" hidden="1" customHeight="1">
      <c r="A774" s="373"/>
      <c r="B774" s="367"/>
      <c r="C774" s="368"/>
      <c r="D774" s="368"/>
      <c r="E774" s="374" t="s">
        <v>197</v>
      </c>
      <c r="F774" s="374"/>
      <c r="G774" s="377"/>
      <c r="H774" s="377"/>
      <c r="I774" s="377"/>
    </row>
    <row r="775" spans="1:9" ht="16.5" hidden="1" customHeight="1">
      <c r="A775" s="373">
        <v>3091</v>
      </c>
      <c r="B775" s="381" t="s">
        <v>371</v>
      </c>
      <c r="C775" s="366">
        <v>9</v>
      </c>
      <c r="D775" s="382">
        <v>1</v>
      </c>
      <c r="E775" s="374" t="s">
        <v>383</v>
      </c>
      <c r="F775" s="374"/>
      <c r="G775" s="375"/>
      <c r="H775" s="375"/>
      <c r="I775" s="375"/>
    </row>
    <row r="776" spans="1:9" ht="16.5" hidden="1" customHeight="1">
      <c r="A776" s="373"/>
      <c r="B776" s="381"/>
      <c r="C776" s="382"/>
      <c r="D776" s="382"/>
      <c r="E776" s="374" t="s">
        <v>691</v>
      </c>
      <c r="F776" s="374"/>
      <c r="G776" s="375"/>
      <c r="H776" s="375"/>
      <c r="I776" s="375"/>
    </row>
    <row r="777" spans="1:9" ht="16.5" hidden="1" customHeight="1">
      <c r="A777" s="373"/>
      <c r="B777" s="381"/>
      <c r="C777" s="382"/>
      <c r="D777" s="382"/>
      <c r="E777" s="374" t="s">
        <v>708</v>
      </c>
      <c r="F777" s="374"/>
      <c r="G777" s="375"/>
      <c r="H777" s="375"/>
      <c r="I777" s="375"/>
    </row>
    <row r="778" spans="1:9" ht="16.5" hidden="1" customHeight="1">
      <c r="A778" s="373"/>
      <c r="B778" s="381"/>
      <c r="C778" s="382"/>
      <c r="D778" s="382"/>
      <c r="E778" s="374" t="s">
        <v>708</v>
      </c>
      <c r="F778" s="374"/>
      <c r="G778" s="375"/>
      <c r="H778" s="375"/>
      <c r="I778" s="375"/>
    </row>
    <row r="779" spans="1:9" ht="16.5" hidden="1" customHeight="1">
      <c r="A779" s="373">
        <v>3092</v>
      </c>
      <c r="B779" s="381" t="s">
        <v>371</v>
      </c>
      <c r="C779" s="366">
        <v>9</v>
      </c>
      <c r="D779" s="382">
        <v>2</v>
      </c>
      <c r="E779" s="374" t="s">
        <v>384</v>
      </c>
      <c r="F779" s="374"/>
      <c r="G779" s="375"/>
      <c r="H779" s="375"/>
      <c r="I779" s="375"/>
    </row>
    <row r="780" spans="1:9" ht="16.5" hidden="1" customHeight="1">
      <c r="A780" s="373"/>
      <c r="B780" s="381"/>
      <c r="C780" s="382"/>
      <c r="D780" s="382"/>
      <c r="E780" s="374" t="s">
        <v>691</v>
      </c>
      <c r="F780" s="374"/>
      <c r="G780" s="375"/>
      <c r="H780" s="375"/>
      <c r="I780" s="375"/>
    </row>
    <row r="781" spans="1:9" ht="16.5" hidden="1" customHeight="1">
      <c r="A781" s="373"/>
      <c r="B781" s="381"/>
      <c r="C781" s="382"/>
      <c r="D781" s="382"/>
      <c r="E781" s="374" t="s">
        <v>708</v>
      </c>
      <c r="F781" s="374"/>
      <c r="G781" s="375"/>
      <c r="H781" s="375"/>
      <c r="I781" s="375"/>
    </row>
    <row r="782" spans="1:9" ht="16.5" hidden="1" customHeight="1">
      <c r="A782" s="373"/>
      <c r="B782" s="381"/>
      <c r="C782" s="382"/>
      <c r="D782" s="382"/>
      <c r="E782" s="374" t="s">
        <v>708</v>
      </c>
      <c r="F782" s="374"/>
      <c r="G782" s="375"/>
      <c r="H782" s="375"/>
      <c r="I782" s="375"/>
    </row>
    <row r="783" spans="1:9" s="371" customFormat="1" ht="15" customHeight="1">
      <c r="A783" s="366">
        <v>3100</v>
      </c>
      <c r="B783" s="367" t="s">
        <v>385</v>
      </c>
      <c r="C783" s="367" t="s">
        <v>194</v>
      </c>
      <c r="D783" s="367" t="s">
        <v>194</v>
      </c>
      <c r="E783" s="409" t="s">
        <v>751</v>
      </c>
      <c r="F783" s="409"/>
      <c r="G783" s="383">
        <f>H783+I783-[1]ekamut!F124</f>
        <v>655.73000000001048</v>
      </c>
      <c r="H783" s="392">
        <f>H785</f>
        <v>153655.73000000001</v>
      </c>
      <c r="I783" s="392"/>
    </row>
    <row r="784" spans="1:9" ht="15.75" customHeight="1">
      <c r="A784" s="373"/>
      <c r="B784" s="367"/>
      <c r="C784" s="368"/>
      <c r="D784" s="368"/>
      <c r="E784" s="374" t="s">
        <v>7</v>
      </c>
      <c r="F784" s="374"/>
      <c r="G784" s="383"/>
      <c r="H784" s="383"/>
      <c r="I784" s="383"/>
    </row>
    <row r="785" spans="1:9" ht="13.5" customHeight="1">
      <c r="A785" s="373">
        <v>3110</v>
      </c>
      <c r="B785" s="410" t="s">
        <v>385</v>
      </c>
      <c r="C785" s="410" t="s">
        <v>10</v>
      </c>
      <c r="D785" s="410" t="s">
        <v>194</v>
      </c>
      <c r="E785" s="395" t="s">
        <v>387</v>
      </c>
      <c r="F785" s="395"/>
      <c r="G785" s="30">
        <f>H785+I785-[1]ekamut!F124</f>
        <v>655.73000000001048</v>
      </c>
      <c r="H785" s="383">
        <f>H787</f>
        <v>153655.73000000001</v>
      </c>
      <c r="I785" s="383">
        <f>I787</f>
        <v>0</v>
      </c>
    </row>
    <row r="786" spans="1:9" s="380" customFormat="1" ht="15.75">
      <c r="A786" s="373"/>
      <c r="B786" s="367"/>
      <c r="C786" s="368"/>
      <c r="D786" s="368"/>
      <c r="E786" s="374" t="s">
        <v>197</v>
      </c>
      <c r="F786" s="374"/>
      <c r="G786" s="378"/>
      <c r="H786" s="378"/>
      <c r="I786" s="378"/>
    </row>
    <row r="787" spans="1:9" ht="15.75">
      <c r="A787" s="373">
        <v>3112</v>
      </c>
      <c r="B787" s="410" t="s">
        <v>385</v>
      </c>
      <c r="C787" s="410" t="s">
        <v>10</v>
      </c>
      <c r="D787" s="410" t="s">
        <v>184</v>
      </c>
      <c r="E787" s="396" t="s">
        <v>388</v>
      </c>
      <c r="F787" s="396"/>
      <c r="G787" s="383">
        <f>H787+I787-[1]ekamut!F124</f>
        <v>655.73000000001048</v>
      </c>
      <c r="H787" s="383">
        <f>H789</f>
        <v>153655.73000000001</v>
      </c>
      <c r="I787" s="383">
        <f>I789</f>
        <v>0</v>
      </c>
    </row>
    <row r="788" spans="1:9" ht="12.75" customHeight="1">
      <c r="A788" s="373"/>
      <c r="B788" s="381"/>
      <c r="C788" s="382"/>
      <c r="D788" s="382"/>
      <c r="E788" s="389" t="s">
        <v>691</v>
      </c>
      <c r="F788" s="374"/>
      <c r="G788" s="383"/>
      <c r="H788" s="383"/>
      <c r="I788" s="383"/>
    </row>
    <row r="789" spans="1:9" ht="15" customHeight="1">
      <c r="A789" s="373"/>
      <c r="B789" s="381"/>
      <c r="C789" s="382"/>
      <c r="D789" s="382"/>
      <c r="E789" s="374" t="s">
        <v>752</v>
      </c>
      <c r="F789" s="374">
        <v>4891</v>
      </c>
      <c r="G789" s="383">
        <f>H789+I789-[1]ekamut!F124</f>
        <v>655.73000000001048</v>
      </c>
      <c r="H789" s="383">
        <f>'[1]gorc caxs'!G307</f>
        <v>153655.73000000001</v>
      </c>
      <c r="I789" s="383"/>
    </row>
    <row r="790" spans="1:9" ht="15.75" hidden="1">
      <c r="A790" s="411"/>
      <c r="B790" s="412"/>
      <c r="C790" s="382"/>
      <c r="D790" s="413"/>
      <c r="E790" s="414" t="s">
        <v>708</v>
      </c>
      <c r="F790" s="414"/>
      <c r="G790" s="415"/>
      <c r="H790" s="416"/>
      <c r="I790" s="417"/>
    </row>
    <row r="791" spans="1:9" ht="17.25" hidden="1" customHeight="1">
      <c r="A791" s="418"/>
      <c r="B791" s="419"/>
      <c r="C791" s="420"/>
      <c r="D791" s="421"/>
      <c r="E791" s="422" t="s">
        <v>708</v>
      </c>
      <c r="F791" s="423"/>
      <c r="G791" s="424"/>
      <c r="H791" s="425"/>
      <c r="I791" s="426"/>
    </row>
    <row r="792" spans="1:9">
      <c r="B792" s="428"/>
      <c r="C792" s="429"/>
      <c r="D792" s="430"/>
    </row>
    <row r="793" spans="1:9">
      <c r="B793" s="433"/>
      <c r="C793" s="429"/>
      <c r="D793" s="430"/>
    </row>
    <row r="794" spans="1:9">
      <c r="B794" s="433"/>
      <c r="C794" s="429"/>
      <c r="D794" s="430"/>
      <c r="E794" s="339"/>
      <c r="F794" s="339"/>
    </row>
    <row r="795" spans="1:9">
      <c r="B795" s="433"/>
      <c r="C795" s="434"/>
      <c r="D795" s="43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N795"/>
  <sheetViews>
    <sheetView zoomScale="130" workbookViewId="0">
      <selection activeCell="H789" sqref="H789"/>
    </sheetView>
  </sheetViews>
  <sheetFormatPr defaultRowHeight="15"/>
  <cols>
    <col min="1" max="1" width="4.5703125" style="427" customWidth="1"/>
    <col min="2" max="2" width="3.42578125" style="436" customWidth="1"/>
    <col min="3" max="3" width="2.7109375" style="437" customWidth="1"/>
    <col min="4" max="4" width="3.28515625" style="438" customWidth="1"/>
    <col min="5" max="5" width="43.7109375" style="431" customWidth="1"/>
    <col min="6" max="6" width="5" style="431" customWidth="1"/>
    <col min="7" max="7" width="13.42578125" style="432" customWidth="1"/>
    <col min="8" max="8" width="12.85546875" style="339" customWidth="1"/>
    <col min="9" max="9" width="15" style="339" customWidth="1"/>
    <col min="10" max="10" width="15.85546875" style="339" customWidth="1"/>
    <col min="11" max="11" width="15.28515625" style="339" customWidth="1"/>
    <col min="12" max="12" width="17" style="339" customWidth="1"/>
    <col min="13" max="13" width="9.140625" style="339"/>
    <col min="14" max="14" width="13.140625" style="339" bestFit="1" customWidth="1"/>
    <col min="15" max="256" width="9.140625" style="339"/>
    <col min="257" max="257" width="4.5703125" style="339" customWidth="1"/>
    <col min="258" max="258" width="3.42578125" style="339" customWidth="1"/>
    <col min="259" max="259" width="2.7109375" style="339" customWidth="1"/>
    <col min="260" max="260" width="3.28515625" style="339" customWidth="1"/>
    <col min="261" max="261" width="43.7109375" style="339" customWidth="1"/>
    <col min="262" max="262" width="5" style="339" customWidth="1"/>
    <col min="263" max="263" width="13.42578125" style="339" customWidth="1"/>
    <col min="264" max="264" width="12.85546875" style="339" customWidth="1"/>
    <col min="265" max="265" width="15" style="339" customWidth="1"/>
    <col min="266" max="266" width="15.85546875" style="339" customWidth="1"/>
    <col min="267" max="267" width="15.28515625" style="339" customWidth="1"/>
    <col min="268" max="268" width="17" style="339" customWidth="1"/>
    <col min="269" max="269" width="9.140625" style="339"/>
    <col min="270" max="270" width="13.140625" style="339" bestFit="1" customWidth="1"/>
    <col min="271" max="512" width="9.140625" style="339"/>
    <col min="513" max="513" width="4.5703125" style="339" customWidth="1"/>
    <col min="514" max="514" width="3.42578125" style="339" customWidth="1"/>
    <col min="515" max="515" width="2.7109375" style="339" customWidth="1"/>
    <col min="516" max="516" width="3.28515625" style="339" customWidth="1"/>
    <col min="517" max="517" width="43.7109375" style="339" customWidth="1"/>
    <col min="518" max="518" width="5" style="339" customWidth="1"/>
    <col min="519" max="519" width="13.42578125" style="339" customWidth="1"/>
    <col min="520" max="520" width="12.85546875" style="339" customWidth="1"/>
    <col min="521" max="521" width="15" style="339" customWidth="1"/>
    <col min="522" max="522" width="15.85546875" style="339" customWidth="1"/>
    <col min="523" max="523" width="15.28515625" style="339" customWidth="1"/>
    <col min="524" max="524" width="17" style="339" customWidth="1"/>
    <col min="525" max="525" width="9.140625" style="339"/>
    <col min="526" max="526" width="13.140625" style="339" bestFit="1" customWidth="1"/>
    <col min="527" max="768" width="9.140625" style="339"/>
    <col min="769" max="769" width="4.5703125" style="339" customWidth="1"/>
    <col min="770" max="770" width="3.42578125" style="339" customWidth="1"/>
    <col min="771" max="771" width="2.7109375" style="339" customWidth="1"/>
    <col min="772" max="772" width="3.28515625" style="339" customWidth="1"/>
    <col min="773" max="773" width="43.7109375" style="339" customWidth="1"/>
    <col min="774" max="774" width="5" style="339" customWidth="1"/>
    <col min="775" max="775" width="13.42578125" style="339" customWidth="1"/>
    <col min="776" max="776" width="12.85546875" style="339" customWidth="1"/>
    <col min="777" max="777" width="15" style="339" customWidth="1"/>
    <col min="778" max="778" width="15.85546875" style="339" customWidth="1"/>
    <col min="779" max="779" width="15.28515625" style="339" customWidth="1"/>
    <col min="780" max="780" width="17" style="339" customWidth="1"/>
    <col min="781" max="781" width="9.140625" style="339"/>
    <col min="782" max="782" width="13.140625" style="339" bestFit="1" customWidth="1"/>
    <col min="783" max="1024" width="9.140625" style="339"/>
    <col min="1025" max="1025" width="4.5703125" style="339" customWidth="1"/>
    <col min="1026" max="1026" width="3.42578125" style="339" customWidth="1"/>
    <col min="1027" max="1027" width="2.7109375" style="339" customWidth="1"/>
    <col min="1028" max="1028" width="3.28515625" style="339" customWidth="1"/>
    <col min="1029" max="1029" width="43.7109375" style="339" customWidth="1"/>
    <col min="1030" max="1030" width="5" style="339" customWidth="1"/>
    <col min="1031" max="1031" width="13.42578125" style="339" customWidth="1"/>
    <col min="1032" max="1032" width="12.85546875" style="339" customWidth="1"/>
    <col min="1033" max="1033" width="15" style="339" customWidth="1"/>
    <col min="1034" max="1034" width="15.85546875" style="339" customWidth="1"/>
    <col min="1035" max="1035" width="15.28515625" style="339" customWidth="1"/>
    <col min="1036" max="1036" width="17" style="339" customWidth="1"/>
    <col min="1037" max="1037" width="9.140625" style="339"/>
    <col min="1038" max="1038" width="13.140625" style="339" bestFit="1" customWidth="1"/>
    <col min="1039" max="1280" width="9.140625" style="339"/>
    <col min="1281" max="1281" width="4.5703125" style="339" customWidth="1"/>
    <col min="1282" max="1282" width="3.42578125" style="339" customWidth="1"/>
    <col min="1283" max="1283" width="2.7109375" style="339" customWidth="1"/>
    <col min="1284" max="1284" width="3.28515625" style="339" customWidth="1"/>
    <col min="1285" max="1285" width="43.7109375" style="339" customWidth="1"/>
    <col min="1286" max="1286" width="5" style="339" customWidth="1"/>
    <col min="1287" max="1287" width="13.42578125" style="339" customWidth="1"/>
    <col min="1288" max="1288" width="12.85546875" style="339" customWidth="1"/>
    <col min="1289" max="1289" width="15" style="339" customWidth="1"/>
    <col min="1290" max="1290" width="15.85546875" style="339" customWidth="1"/>
    <col min="1291" max="1291" width="15.28515625" style="339" customWidth="1"/>
    <col min="1292" max="1292" width="17" style="339" customWidth="1"/>
    <col min="1293" max="1293" width="9.140625" style="339"/>
    <col min="1294" max="1294" width="13.140625" style="339" bestFit="1" customWidth="1"/>
    <col min="1295" max="1536" width="9.140625" style="339"/>
    <col min="1537" max="1537" width="4.5703125" style="339" customWidth="1"/>
    <col min="1538" max="1538" width="3.42578125" style="339" customWidth="1"/>
    <col min="1539" max="1539" width="2.7109375" style="339" customWidth="1"/>
    <col min="1540" max="1540" width="3.28515625" style="339" customWidth="1"/>
    <col min="1541" max="1541" width="43.7109375" style="339" customWidth="1"/>
    <col min="1542" max="1542" width="5" style="339" customWidth="1"/>
    <col min="1543" max="1543" width="13.42578125" style="339" customWidth="1"/>
    <col min="1544" max="1544" width="12.85546875" style="339" customWidth="1"/>
    <col min="1545" max="1545" width="15" style="339" customWidth="1"/>
    <col min="1546" max="1546" width="15.85546875" style="339" customWidth="1"/>
    <col min="1547" max="1547" width="15.28515625" style="339" customWidth="1"/>
    <col min="1548" max="1548" width="17" style="339" customWidth="1"/>
    <col min="1549" max="1549" width="9.140625" style="339"/>
    <col min="1550" max="1550" width="13.140625" style="339" bestFit="1" customWidth="1"/>
    <col min="1551" max="1792" width="9.140625" style="339"/>
    <col min="1793" max="1793" width="4.5703125" style="339" customWidth="1"/>
    <col min="1794" max="1794" width="3.42578125" style="339" customWidth="1"/>
    <col min="1795" max="1795" width="2.7109375" style="339" customWidth="1"/>
    <col min="1796" max="1796" width="3.28515625" style="339" customWidth="1"/>
    <col min="1797" max="1797" width="43.7109375" style="339" customWidth="1"/>
    <col min="1798" max="1798" width="5" style="339" customWidth="1"/>
    <col min="1799" max="1799" width="13.42578125" style="339" customWidth="1"/>
    <col min="1800" max="1800" width="12.85546875" style="339" customWidth="1"/>
    <col min="1801" max="1801" width="15" style="339" customWidth="1"/>
    <col min="1802" max="1802" width="15.85546875" style="339" customWidth="1"/>
    <col min="1803" max="1803" width="15.28515625" style="339" customWidth="1"/>
    <col min="1804" max="1804" width="17" style="339" customWidth="1"/>
    <col min="1805" max="1805" width="9.140625" style="339"/>
    <col min="1806" max="1806" width="13.140625" style="339" bestFit="1" customWidth="1"/>
    <col min="1807" max="2048" width="9.140625" style="339"/>
    <col min="2049" max="2049" width="4.5703125" style="339" customWidth="1"/>
    <col min="2050" max="2050" width="3.42578125" style="339" customWidth="1"/>
    <col min="2051" max="2051" width="2.7109375" style="339" customWidth="1"/>
    <col min="2052" max="2052" width="3.28515625" style="339" customWidth="1"/>
    <col min="2053" max="2053" width="43.7109375" style="339" customWidth="1"/>
    <col min="2054" max="2054" width="5" style="339" customWidth="1"/>
    <col min="2055" max="2055" width="13.42578125" style="339" customWidth="1"/>
    <col min="2056" max="2056" width="12.85546875" style="339" customWidth="1"/>
    <col min="2057" max="2057" width="15" style="339" customWidth="1"/>
    <col min="2058" max="2058" width="15.85546875" style="339" customWidth="1"/>
    <col min="2059" max="2059" width="15.28515625" style="339" customWidth="1"/>
    <col min="2060" max="2060" width="17" style="339" customWidth="1"/>
    <col min="2061" max="2061" width="9.140625" style="339"/>
    <col min="2062" max="2062" width="13.140625" style="339" bestFit="1" customWidth="1"/>
    <col min="2063" max="2304" width="9.140625" style="339"/>
    <col min="2305" max="2305" width="4.5703125" style="339" customWidth="1"/>
    <col min="2306" max="2306" width="3.42578125" style="339" customWidth="1"/>
    <col min="2307" max="2307" width="2.7109375" style="339" customWidth="1"/>
    <col min="2308" max="2308" width="3.28515625" style="339" customWidth="1"/>
    <col min="2309" max="2309" width="43.7109375" style="339" customWidth="1"/>
    <col min="2310" max="2310" width="5" style="339" customWidth="1"/>
    <col min="2311" max="2311" width="13.42578125" style="339" customWidth="1"/>
    <col min="2312" max="2312" width="12.85546875" style="339" customWidth="1"/>
    <col min="2313" max="2313" width="15" style="339" customWidth="1"/>
    <col min="2314" max="2314" width="15.85546875" style="339" customWidth="1"/>
    <col min="2315" max="2315" width="15.28515625" style="339" customWidth="1"/>
    <col min="2316" max="2316" width="17" style="339" customWidth="1"/>
    <col min="2317" max="2317" width="9.140625" style="339"/>
    <col min="2318" max="2318" width="13.140625" style="339" bestFit="1" customWidth="1"/>
    <col min="2319" max="2560" width="9.140625" style="339"/>
    <col min="2561" max="2561" width="4.5703125" style="339" customWidth="1"/>
    <col min="2562" max="2562" width="3.42578125" style="339" customWidth="1"/>
    <col min="2563" max="2563" width="2.7109375" style="339" customWidth="1"/>
    <col min="2564" max="2564" width="3.28515625" style="339" customWidth="1"/>
    <col min="2565" max="2565" width="43.7109375" style="339" customWidth="1"/>
    <col min="2566" max="2566" width="5" style="339" customWidth="1"/>
    <col min="2567" max="2567" width="13.42578125" style="339" customWidth="1"/>
    <col min="2568" max="2568" width="12.85546875" style="339" customWidth="1"/>
    <col min="2569" max="2569" width="15" style="339" customWidth="1"/>
    <col min="2570" max="2570" width="15.85546875" style="339" customWidth="1"/>
    <col min="2571" max="2571" width="15.28515625" style="339" customWidth="1"/>
    <col min="2572" max="2572" width="17" style="339" customWidth="1"/>
    <col min="2573" max="2573" width="9.140625" style="339"/>
    <col min="2574" max="2574" width="13.140625" style="339" bestFit="1" customWidth="1"/>
    <col min="2575" max="2816" width="9.140625" style="339"/>
    <col min="2817" max="2817" width="4.5703125" style="339" customWidth="1"/>
    <col min="2818" max="2818" width="3.42578125" style="339" customWidth="1"/>
    <col min="2819" max="2819" width="2.7109375" style="339" customWidth="1"/>
    <col min="2820" max="2820" width="3.28515625" style="339" customWidth="1"/>
    <col min="2821" max="2821" width="43.7109375" style="339" customWidth="1"/>
    <col min="2822" max="2822" width="5" style="339" customWidth="1"/>
    <col min="2823" max="2823" width="13.42578125" style="339" customWidth="1"/>
    <col min="2824" max="2824" width="12.85546875" style="339" customWidth="1"/>
    <col min="2825" max="2825" width="15" style="339" customWidth="1"/>
    <col min="2826" max="2826" width="15.85546875" style="339" customWidth="1"/>
    <col min="2827" max="2827" width="15.28515625" style="339" customWidth="1"/>
    <col min="2828" max="2828" width="17" style="339" customWidth="1"/>
    <col min="2829" max="2829" width="9.140625" style="339"/>
    <col min="2830" max="2830" width="13.140625" style="339" bestFit="1" customWidth="1"/>
    <col min="2831" max="3072" width="9.140625" style="339"/>
    <col min="3073" max="3073" width="4.5703125" style="339" customWidth="1"/>
    <col min="3074" max="3074" width="3.42578125" style="339" customWidth="1"/>
    <col min="3075" max="3075" width="2.7109375" style="339" customWidth="1"/>
    <col min="3076" max="3076" width="3.28515625" style="339" customWidth="1"/>
    <col min="3077" max="3077" width="43.7109375" style="339" customWidth="1"/>
    <col min="3078" max="3078" width="5" style="339" customWidth="1"/>
    <col min="3079" max="3079" width="13.42578125" style="339" customWidth="1"/>
    <col min="3080" max="3080" width="12.85546875" style="339" customWidth="1"/>
    <col min="3081" max="3081" width="15" style="339" customWidth="1"/>
    <col min="3082" max="3082" width="15.85546875" style="339" customWidth="1"/>
    <col min="3083" max="3083" width="15.28515625" style="339" customWidth="1"/>
    <col min="3084" max="3084" width="17" style="339" customWidth="1"/>
    <col min="3085" max="3085" width="9.140625" style="339"/>
    <col min="3086" max="3086" width="13.140625" style="339" bestFit="1" customWidth="1"/>
    <col min="3087" max="3328" width="9.140625" style="339"/>
    <col min="3329" max="3329" width="4.5703125" style="339" customWidth="1"/>
    <col min="3330" max="3330" width="3.42578125" style="339" customWidth="1"/>
    <col min="3331" max="3331" width="2.7109375" style="339" customWidth="1"/>
    <col min="3332" max="3332" width="3.28515625" style="339" customWidth="1"/>
    <col min="3333" max="3333" width="43.7109375" style="339" customWidth="1"/>
    <col min="3334" max="3334" width="5" style="339" customWidth="1"/>
    <col min="3335" max="3335" width="13.42578125" style="339" customWidth="1"/>
    <col min="3336" max="3336" width="12.85546875" style="339" customWidth="1"/>
    <col min="3337" max="3337" width="15" style="339" customWidth="1"/>
    <col min="3338" max="3338" width="15.85546875" style="339" customWidth="1"/>
    <col min="3339" max="3339" width="15.28515625" style="339" customWidth="1"/>
    <col min="3340" max="3340" width="17" style="339" customWidth="1"/>
    <col min="3341" max="3341" width="9.140625" style="339"/>
    <col min="3342" max="3342" width="13.140625" style="339" bestFit="1" customWidth="1"/>
    <col min="3343" max="3584" width="9.140625" style="339"/>
    <col min="3585" max="3585" width="4.5703125" style="339" customWidth="1"/>
    <col min="3586" max="3586" width="3.42578125" style="339" customWidth="1"/>
    <col min="3587" max="3587" width="2.7109375" style="339" customWidth="1"/>
    <col min="3588" max="3588" width="3.28515625" style="339" customWidth="1"/>
    <col min="3589" max="3589" width="43.7109375" style="339" customWidth="1"/>
    <col min="3590" max="3590" width="5" style="339" customWidth="1"/>
    <col min="3591" max="3591" width="13.42578125" style="339" customWidth="1"/>
    <col min="3592" max="3592" width="12.85546875" style="339" customWidth="1"/>
    <col min="3593" max="3593" width="15" style="339" customWidth="1"/>
    <col min="3594" max="3594" width="15.85546875" style="339" customWidth="1"/>
    <col min="3595" max="3595" width="15.28515625" style="339" customWidth="1"/>
    <col min="3596" max="3596" width="17" style="339" customWidth="1"/>
    <col min="3597" max="3597" width="9.140625" style="339"/>
    <col min="3598" max="3598" width="13.140625" style="339" bestFit="1" customWidth="1"/>
    <col min="3599" max="3840" width="9.140625" style="339"/>
    <col min="3841" max="3841" width="4.5703125" style="339" customWidth="1"/>
    <col min="3842" max="3842" width="3.42578125" style="339" customWidth="1"/>
    <col min="3843" max="3843" width="2.7109375" style="339" customWidth="1"/>
    <col min="3844" max="3844" width="3.28515625" style="339" customWidth="1"/>
    <col min="3845" max="3845" width="43.7109375" style="339" customWidth="1"/>
    <col min="3846" max="3846" width="5" style="339" customWidth="1"/>
    <col min="3847" max="3847" width="13.42578125" style="339" customWidth="1"/>
    <col min="3848" max="3848" width="12.85546875" style="339" customWidth="1"/>
    <col min="3849" max="3849" width="15" style="339" customWidth="1"/>
    <col min="3850" max="3850" width="15.85546875" style="339" customWidth="1"/>
    <col min="3851" max="3851" width="15.28515625" style="339" customWidth="1"/>
    <col min="3852" max="3852" width="17" style="339" customWidth="1"/>
    <col min="3853" max="3853" width="9.140625" style="339"/>
    <col min="3854" max="3854" width="13.140625" style="339" bestFit="1" customWidth="1"/>
    <col min="3855" max="4096" width="9.140625" style="339"/>
    <col min="4097" max="4097" width="4.5703125" style="339" customWidth="1"/>
    <col min="4098" max="4098" width="3.42578125" style="339" customWidth="1"/>
    <col min="4099" max="4099" width="2.7109375" style="339" customWidth="1"/>
    <col min="4100" max="4100" width="3.28515625" style="339" customWidth="1"/>
    <col min="4101" max="4101" width="43.7109375" style="339" customWidth="1"/>
    <col min="4102" max="4102" width="5" style="339" customWidth="1"/>
    <col min="4103" max="4103" width="13.42578125" style="339" customWidth="1"/>
    <col min="4104" max="4104" width="12.85546875" style="339" customWidth="1"/>
    <col min="4105" max="4105" width="15" style="339" customWidth="1"/>
    <col min="4106" max="4106" width="15.85546875" style="339" customWidth="1"/>
    <col min="4107" max="4107" width="15.28515625" style="339" customWidth="1"/>
    <col min="4108" max="4108" width="17" style="339" customWidth="1"/>
    <col min="4109" max="4109" width="9.140625" style="339"/>
    <col min="4110" max="4110" width="13.140625" style="339" bestFit="1" customWidth="1"/>
    <col min="4111" max="4352" width="9.140625" style="339"/>
    <col min="4353" max="4353" width="4.5703125" style="339" customWidth="1"/>
    <col min="4354" max="4354" width="3.42578125" style="339" customWidth="1"/>
    <col min="4355" max="4355" width="2.7109375" style="339" customWidth="1"/>
    <col min="4356" max="4356" width="3.28515625" style="339" customWidth="1"/>
    <col min="4357" max="4357" width="43.7109375" style="339" customWidth="1"/>
    <col min="4358" max="4358" width="5" style="339" customWidth="1"/>
    <col min="4359" max="4359" width="13.42578125" style="339" customWidth="1"/>
    <col min="4360" max="4360" width="12.85546875" style="339" customWidth="1"/>
    <col min="4361" max="4361" width="15" style="339" customWidth="1"/>
    <col min="4362" max="4362" width="15.85546875" style="339" customWidth="1"/>
    <col min="4363" max="4363" width="15.28515625" style="339" customWidth="1"/>
    <col min="4364" max="4364" width="17" style="339" customWidth="1"/>
    <col min="4365" max="4365" width="9.140625" style="339"/>
    <col min="4366" max="4366" width="13.140625" style="339" bestFit="1" customWidth="1"/>
    <col min="4367" max="4608" width="9.140625" style="339"/>
    <col min="4609" max="4609" width="4.5703125" style="339" customWidth="1"/>
    <col min="4610" max="4610" width="3.42578125" style="339" customWidth="1"/>
    <col min="4611" max="4611" width="2.7109375" style="339" customWidth="1"/>
    <col min="4612" max="4612" width="3.28515625" style="339" customWidth="1"/>
    <col min="4613" max="4613" width="43.7109375" style="339" customWidth="1"/>
    <col min="4614" max="4614" width="5" style="339" customWidth="1"/>
    <col min="4615" max="4615" width="13.42578125" style="339" customWidth="1"/>
    <col min="4616" max="4616" width="12.85546875" style="339" customWidth="1"/>
    <col min="4617" max="4617" width="15" style="339" customWidth="1"/>
    <col min="4618" max="4618" width="15.85546875" style="339" customWidth="1"/>
    <col min="4619" max="4619" width="15.28515625" style="339" customWidth="1"/>
    <col min="4620" max="4620" width="17" style="339" customWidth="1"/>
    <col min="4621" max="4621" width="9.140625" style="339"/>
    <col min="4622" max="4622" width="13.140625" style="339" bestFit="1" customWidth="1"/>
    <col min="4623" max="4864" width="9.140625" style="339"/>
    <col min="4865" max="4865" width="4.5703125" style="339" customWidth="1"/>
    <col min="4866" max="4866" width="3.42578125" style="339" customWidth="1"/>
    <col min="4867" max="4867" width="2.7109375" style="339" customWidth="1"/>
    <col min="4868" max="4868" width="3.28515625" style="339" customWidth="1"/>
    <col min="4869" max="4869" width="43.7109375" style="339" customWidth="1"/>
    <col min="4870" max="4870" width="5" style="339" customWidth="1"/>
    <col min="4871" max="4871" width="13.42578125" style="339" customWidth="1"/>
    <col min="4872" max="4872" width="12.85546875" style="339" customWidth="1"/>
    <col min="4873" max="4873" width="15" style="339" customWidth="1"/>
    <col min="4874" max="4874" width="15.85546875" style="339" customWidth="1"/>
    <col min="4875" max="4875" width="15.28515625" style="339" customWidth="1"/>
    <col min="4876" max="4876" width="17" style="339" customWidth="1"/>
    <col min="4877" max="4877" width="9.140625" style="339"/>
    <col min="4878" max="4878" width="13.140625" style="339" bestFit="1" customWidth="1"/>
    <col min="4879" max="5120" width="9.140625" style="339"/>
    <col min="5121" max="5121" width="4.5703125" style="339" customWidth="1"/>
    <col min="5122" max="5122" width="3.42578125" style="339" customWidth="1"/>
    <col min="5123" max="5123" width="2.7109375" style="339" customWidth="1"/>
    <col min="5124" max="5124" width="3.28515625" style="339" customWidth="1"/>
    <col min="5125" max="5125" width="43.7109375" style="339" customWidth="1"/>
    <col min="5126" max="5126" width="5" style="339" customWidth="1"/>
    <col min="5127" max="5127" width="13.42578125" style="339" customWidth="1"/>
    <col min="5128" max="5128" width="12.85546875" style="339" customWidth="1"/>
    <col min="5129" max="5129" width="15" style="339" customWidth="1"/>
    <col min="5130" max="5130" width="15.85546875" style="339" customWidth="1"/>
    <col min="5131" max="5131" width="15.28515625" style="339" customWidth="1"/>
    <col min="5132" max="5132" width="17" style="339" customWidth="1"/>
    <col min="5133" max="5133" width="9.140625" style="339"/>
    <col min="5134" max="5134" width="13.140625" style="339" bestFit="1" customWidth="1"/>
    <col min="5135" max="5376" width="9.140625" style="339"/>
    <col min="5377" max="5377" width="4.5703125" style="339" customWidth="1"/>
    <col min="5378" max="5378" width="3.42578125" style="339" customWidth="1"/>
    <col min="5379" max="5379" width="2.7109375" style="339" customWidth="1"/>
    <col min="5380" max="5380" width="3.28515625" style="339" customWidth="1"/>
    <col min="5381" max="5381" width="43.7109375" style="339" customWidth="1"/>
    <col min="5382" max="5382" width="5" style="339" customWidth="1"/>
    <col min="5383" max="5383" width="13.42578125" style="339" customWidth="1"/>
    <col min="5384" max="5384" width="12.85546875" style="339" customWidth="1"/>
    <col min="5385" max="5385" width="15" style="339" customWidth="1"/>
    <col min="5386" max="5386" width="15.85546875" style="339" customWidth="1"/>
    <col min="5387" max="5387" width="15.28515625" style="339" customWidth="1"/>
    <col min="5388" max="5388" width="17" style="339" customWidth="1"/>
    <col min="5389" max="5389" width="9.140625" style="339"/>
    <col min="5390" max="5390" width="13.140625" style="339" bestFit="1" customWidth="1"/>
    <col min="5391" max="5632" width="9.140625" style="339"/>
    <col min="5633" max="5633" width="4.5703125" style="339" customWidth="1"/>
    <col min="5634" max="5634" width="3.42578125" style="339" customWidth="1"/>
    <col min="5635" max="5635" width="2.7109375" style="339" customWidth="1"/>
    <col min="5636" max="5636" width="3.28515625" style="339" customWidth="1"/>
    <col min="5637" max="5637" width="43.7109375" style="339" customWidth="1"/>
    <col min="5638" max="5638" width="5" style="339" customWidth="1"/>
    <col min="5639" max="5639" width="13.42578125" style="339" customWidth="1"/>
    <col min="5640" max="5640" width="12.85546875" style="339" customWidth="1"/>
    <col min="5641" max="5641" width="15" style="339" customWidth="1"/>
    <col min="5642" max="5642" width="15.85546875" style="339" customWidth="1"/>
    <col min="5643" max="5643" width="15.28515625" style="339" customWidth="1"/>
    <col min="5644" max="5644" width="17" style="339" customWidth="1"/>
    <col min="5645" max="5645" width="9.140625" style="339"/>
    <col min="5646" max="5646" width="13.140625" style="339" bestFit="1" customWidth="1"/>
    <col min="5647" max="5888" width="9.140625" style="339"/>
    <col min="5889" max="5889" width="4.5703125" style="339" customWidth="1"/>
    <col min="5890" max="5890" width="3.42578125" style="339" customWidth="1"/>
    <col min="5891" max="5891" width="2.7109375" style="339" customWidth="1"/>
    <col min="5892" max="5892" width="3.28515625" style="339" customWidth="1"/>
    <col min="5893" max="5893" width="43.7109375" style="339" customWidth="1"/>
    <col min="5894" max="5894" width="5" style="339" customWidth="1"/>
    <col min="5895" max="5895" width="13.42578125" style="339" customWidth="1"/>
    <col min="5896" max="5896" width="12.85546875" style="339" customWidth="1"/>
    <col min="5897" max="5897" width="15" style="339" customWidth="1"/>
    <col min="5898" max="5898" width="15.85546875" style="339" customWidth="1"/>
    <col min="5899" max="5899" width="15.28515625" style="339" customWidth="1"/>
    <col min="5900" max="5900" width="17" style="339" customWidth="1"/>
    <col min="5901" max="5901" width="9.140625" style="339"/>
    <col min="5902" max="5902" width="13.140625" style="339" bestFit="1" customWidth="1"/>
    <col min="5903" max="6144" width="9.140625" style="339"/>
    <col min="6145" max="6145" width="4.5703125" style="339" customWidth="1"/>
    <col min="6146" max="6146" width="3.42578125" style="339" customWidth="1"/>
    <col min="6147" max="6147" width="2.7109375" style="339" customWidth="1"/>
    <col min="6148" max="6148" width="3.28515625" style="339" customWidth="1"/>
    <col min="6149" max="6149" width="43.7109375" style="339" customWidth="1"/>
    <col min="6150" max="6150" width="5" style="339" customWidth="1"/>
    <col min="6151" max="6151" width="13.42578125" style="339" customWidth="1"/>
    <col min="6152" max="6152" width="12.85546875" style="339" customWidth="1"/>
    <col min="6153" max="6153" width="15" style="339" customWidth="1"/>
    <col min="6154" max="6154" width="15.85546875" style="339" customWidth="1"/>
    <col min="6155" max="6155" width="15.28515625" style="339" customWidth="1"/>
    <col min="6156" max="6156" width="17" style="339" customWidth="1"/>
    <col min="6157" max="6157" width="9.140625" style="339"/>
    <col min="6158" max="6158" width="13.140625" style="339" bestFit="1" customWidth="1"/>
    <col min="6159" max="6400" width="9.140625" style="339"/>
    <col min="6401" max="6401" width="4.5703125" style="339" customWidth="1"/>
    <col min="6402" max="6402" width="3.42578125" style="339" customWidth="1"/>
    <col min="6403" max="6403" width="2.7109375" style="339" customWidth="1"/>
    <col min="6404" max="6404" width="3.28515625" style="339" customWidth="1"/>
    <col min="6405" max="6405" width="43.7109375" style="339" customWidth="1"/>
    <col min="6406" max="6406" width="5" style="339" customWidth="1"/>
    <col min="6407" max="6407" width="13.42578125" style="339" customWidth="1"/>
    <col min="6408" max="6408" width="12.85546875" style="339" customWidth="1"/>
    <col min="6409" max="6409" width="15" style="339" customWidth="1"/>
    <col min="6410" max="6410" width="15.85546875" style="339" customWidth="1"/>
    <col min="6411" max="6411" width="15.28515625" style="339" customWidth="1"/>
    <col min="6412" max="6412" width="17" style="339" customWidth="1"/>
    <col min="6413" max="6413" width="9.140625" style="339"/>
    <col min="6414" max="6414" width="13.140625" style="339" bestFit="1" customWidth="1"/>
    <col min="6415" max="6656" width="9.140625" style="339"/>
    <col min="6657" max="6657" width="4.5703125" style="339" customWidth="1"/>
    <col min="6658" max="6658" width="3.42578125" style="339" customWidth="1"/>
    <col min="6659" max="6659" width="2.7109375" style="339" customWidth="1"/>
    <col min="6660" max="6660" width="3.28515625" style="339" customWidth="1"/>
    <col min="6661" max="6661" width="43.7109375" style="339" customWidth="1"/>
    <col min="6662" max="6662" width="5" style="339" customWidth="1"/>
    <col min="6663" max="6663" width="13.42578125" style="339" customWidth="1"/>
    <col min="6664" max="6664" width="12.85546875" style="339" customWidth="1"/>
    <col min="6665" max="6665" width="15" style="339" customWidth="1"/>
    <col min="6666" max="6666" width="15.85546875" style="339" customWidth="1"/>
    <col min="6667" max="6667" width="15.28515625" style="339" customWidth="1"/>
    <col min="6668" max="6668" width="17" style="339" customWidth="1"/>
    <col min="6669" max="6669" width="9.140625" style="339"/>
    <col min="6670" max="6670" width="13.140625" style="339" bestFit="1" customWidth="1"/>
    <col min="6671" max="6912" width="9.140625" style="339"/>
    <col min="6913" max="6913" width="4.5703125" style="339" customWidth="1"/>
    <col min="6914" max="6914" width="3.42578125" style="339" customWidth="1"/>
    <col min="6915" max="6915" width="2.7109375" style="339" customWidth="1"/>
    <col min="6916" max="6916" width="3.28515625" style="339" customWidth="1"/>
    <col min="6917" max="6917" width="43.7109375" style="339" customWidth="1"/>
    <col min="6918" max="6918" width="5" style="339" customWidth="1"/>
    <col min="6919" max="6919" width="13.42578125" style="339" customWidth="1"/>
    <col min="6920" max="6920" width="12.85546875" style="339" customWidth="1"/>
    <col min="6921" max="6921" width="15" style="339" customWidth="1"/>
    <col min="6922" max="6922" width="15.85546875" style="339" customWidth="1"/>
    <col min="6923" max="6923" width="15.28515625" style="339" customWidth="1"/>
    <col min="6924" max="6924" width="17" style="339" customWidth="1"/>
    <col min="6925" max="6925" width="9.140625" style="339"/>
    <col min="6926" max="6926" width="13.140625" style="339" bestFit="1" customWidth="1"/>
    <col min="6927" max="7168" width="9.140625" style="339"/>
    <col min="7169" max="7169" width="4.5703125" style="339" customWidth="1"/>
    <col min="7170" max="7170" width="3.42578125" style="339" customWidth="1"/>
    <col min="7171" max="7171" width="2.7109375" style="339" customWidth="1"/>
    <col min="7172" max="7172" width="3.28515625" style="339" customWidth="1"/>
    <col min="7173" max="7173" width="43.7109375" style="339" customWidth="1"/>
    <col min="7174" max="7174" width="5" style="339" customWidth="1"/>
    <col min="7175" max="7175" width="13.42578125" style="339" customWidth="1"/>
    <col min="7176" max="7176" width="12.85546875" style="339" customWidth="1"/>
    <col min="7177" max="7177" width="15" style="339" customWidth="1"/>
    <col min="7178" max="7178" width="15.85546875" style="339" customWidth="1"/>
    <col min="7179" max="7179" width="15.28515625" style="339" customWidth="1"/>
    <col min="7180" max="7180" width="17" style="339" customWidth="1"/>
    <col min="7181" max="7181" width="9.140625" style="339"/>
    <col min="7182" max="7182" width="13.140625" style="339" bestFit="1" customWidth="1"/>
    <col min="7183" max="7424" width="9.140625" style="339"/>
    <col min="7425" max="7425" width="4.5703125" style="339" customWidth="1"/>
    <col min="7426" max="7426" width="3.42578125" style="339" customWidth="1"/>
    <col min="7427" max="7427" width="2.7109375" style="339" customWidth="1"/>
    <col min="7428" max="7428" width="3.28515625" style="339" customWidth="1"/>
    <col min="7429" max="7429" width="43.7109375" style="339" customWidth="1"/>
    <col min="7430" max="7430" width="5" style="339" customWidth="1"/>
    <col min="7431" max="7431" width="13.42578125" style="339" customWidth="1"/>
    <col min="7432" max="7432" width="12.85546875" style="339" customWidth="1"/>
    <col min="7433" max="7433" width="15" style="339" customWidth="1"/>
    <col min="7434" max="7434" width="15.85546875" style="339" customWidth="1"/>
    <col min="7435" max="7435" width="15.28515625" style="339" customWidth="1"/>
    <col min="7436" max="7436" width="17" style="339" customWidth="1"/>
    <col min="7437" max="7437" width="9.140625" style="339"/>
    <col min="7438" max="7438" width="13.140625" style="339" bestFit="1" customWidth="1"/>
    <col min="7439" max="7680" width="9.140625" style="339"/>
    <col min="7681" max="7681" width="4.5703125" style="339" customWidth="1"/>
    <col min="7682" max="7682" width="3.42578125" style="339" customWidth="1"/>
    <col min="7683" max="7683" width="2.7109375" style="339" customWidth="1"/>
    <col min="7684" max="7684" width="3.28515625" style="339" customWidth="1"/>
    <col min="7685" max="7685" width="43.7109375" style="339" customWidth="1"/>
    <col min="7686" max="7686" width="5" style="339" customWidth="1"/>
    <col min="7687" max="7687" width="13.42578125" style="339" customWidth="1"/>
    <col min="7688" max="7688" width="12.85546875" style="339" customWidth="1"/>
    <col min="7689" max="7689" width="15" style="339" customWidth="1"/>
    <col min="7690" max="7690" width="15.85546875" style="339" customWidth="1"/>
    <col min="7691" max="7691" width="15.28515625" style="339" customWidth="1"/>
    <col min="7692" max="7692" width="17" style="339" customWidth="1"/>
    <col min="7693" max="7693" width="9.140625" style="339"/>
    <col min="7694" max="7694" width="13.140625" style="339" bestFit="1" customWidth="1"/>
    <col min="7695" max="7936" width="9.140625" style="339"/>
    <col min="7937" max="7937" width="4.5703125" style="339" customWidth="1"/>
    <col min="7938" max="7938" width="3.42578125" style="339" customWidth="1"/>
    <col min="7939" max="7939" width="2.7109375" style="339" customWidth="1"/>
    <col min="7940" max="7940" width="3.28515625" style="339" customWidth="1"/>
    <col min="7941" max="7941" width="43.7109375" style="339" customWidth="1"/>
    <col min="7942" max="7942" width="5" style="339" customWidth="1"/>
    <col min="7943" max="7943" width="13.42578125" style="339" customWidth="1"/>
    <col min="7944" max="7944" width="12.85546875" style="339" customWidth="1"/>
    <col min="7945" max="7945" width="15" style="339" customWidth="1"/>
    <col min="7946" max="7946" width="15.85546875" style="339" customWidth="1"/>
    <col min="7947" max="7947" width="15.28515625" style="339" customWidth="1"/>
    <col min="7948" max="7948" width="17" style="339" customWidth="1"/>
    <col min="7949" max="7949" width="9.140625" style="339"/>
    <col min="7950" max="7950" width="13.140625" style="339" bestFit="1" customWidth="1"/>
    <col min="7951" max="8192" width="9.140625" style="339"/>
    <col min="8193" max="8193" width="4.5703125" style="339" customWidth="1"/>
    <col min="8194" max="8194" width="3.42578125" style="339" customWidth="1"/>
    <col min="8195" max="8195" width="2.7109375" style="339" customWidth="1"/>
    <col min="8196" max="8196" width="3.28515625" style="339" customWidth="1"/>
    <col min="8197" max="8197" width="43.7109375" style="339" customWidth="1"/>
    <col min="8198" max="8198" width="5" style="339" customWidth="1"/>
    <col min="8199" max="8199" width="13.42578125" style="339" customWidth="1"/>
    <col min="8200" max="8200" width="12.85546875" style="339" customWidth="1"/>
    <col min="8201" max="8201" width="15" style="339" customWidth="1"/>
    <col min="8202" max="8202" width="15.85546875" style="339" customWidth="1"/>
    <col min="8203" max="8203" width="15.28515625" style="339" customWidth="1"/>
    <col min="8204" max="8204" width="17" style="339" customWidth="1"/>
    <col min="8205" max="8205" width="9.140625" style="339"/>
    <col min="8206" max="8206" width="13.140625" style="339" bestFit="1" customWidth="1"/>
    <col min="8207" max="8448" width="9.140625" style="339"/>
    <col min="8449" max="8449" width="4.5703125" style="339" customWidth="1"/>
    <col min="8450" max="8450" width="3.42578125" style="339" customWidth="1"/>
    <col min="8451" max="8451" width="2.7109375" style="339" customWidth="1"/>
    <col min="8452" max="8452" width="3.28515625" style="339" customWidth="1"/>
    <col min="8453" max="8453" width="43.7109375" style="339" customWidth="1"/>
    <col min="8454" max="8454" width="5" style="339" customWidth="1"/>
    <col min="8455" max="8455" width="13.42578125" style="339" customWidth="1"/>
    <col min="8456" max="8456" width="12.85546875" style="339" customWidth="1"/>
    <col min="8457" max="8457" width="15" style="339" customWidth="1"/>
    <col min="8458" max="8458" width="15.85546875" style="339" customWidth="1"/>
    <col min="8459" max="8459" width="15.28515625" style="339" customWidth="1"/>
    <col min="8460" max="8460" width="17" style="339" customWidth="1"/>
    <col min="8461" max="8461" width="9.140625" style="339"/>
    <col min="8462" max="8462" width="13.140625" style="339" bestFit="1" customWidth="1"/>
    <col min="8463" max="8704" width="9.140625" style="339"/>
    <col min="8705" max="8705" width="4.5703125" style="339" customWidth="1"/>
    <col min="8706" max="8706" width="3.42578125" style="339" customWidth="1"/>
    <col min="8707" max="8707" width="2.7109375" style="339" customWidth="1"/>
    <col min="8708" max="8708" width="3.28515625" style="339" customWidth="1"/>
    <col min="8709" max="8709" width="43.7109375" style="339" customWidth="1"/>
    <col min="8710" max="8710" width="5" style="339" customWidth="1"/>
    <col min="8711" max="8711" width="13.42578125" style="339" customWidth="1"/>
    <col min="8712" max="8712" width="12.85546875" style="339" customWidth="1"/>
    <col min="8713" max="8713" width="15" style="339" customWidth="1"/>
    <col min="8714" max="8714" width="15.85546875" style="339" customWidth="1"/>
    <col min="8715" max="8715" width="15.28515625" style="339" customWidth="1"/>
    <col min="8716" max="8716" width="17" style="339" customWidth="1"/>
    <col min="8717" max="8717" width="9.140625" style="339"/>
    <col min="8718" max="8718" width="13.140625" style="339" bestFit="1" customWidth="1"/>
    <col min="8719" max="8960" width="9.140625" style="339"/>
    <col min="8961" max="8961" width="4.5703125" style="339" customWidth="1"/>
    <col min="8962" max="8962" width="3.42578125" style="339" customWidth="1"/>
    <col min="8963" max="8963" width="2.7109375" style="339" customWidth="1"/>
    <col min="8964" max="8964" width="3.28515625" style="339" customWidth="1"/>
    <col min="8965" max="8965" width="43.7109375" style="339" customWidth="1"/>
    <col min="8966" max="8966" width="5" style="339" customWidth="1"/>
    <col min="8967" max="8967" width="13.42578125" style="339" customWidth="1"/>
    <col min="8968" max="8968" width="12.85546875" style="339" customWidth="1"/>
    <col min="8969" max="8969" width="15" style="339" customWidth="1"/>
    <col min="8970" max="8970" width="15.85546875" style="339" customWidth="1"/>
    <col min="8971" max="8971" width="15.28515625" style="339" customWidth="1"/>
    <col min="8972" max="8972" width="17" style="339" customWidth="1"/>
    <col min="8973" max="8973" width="9.140625" style="339"/>
    <col min="8974" max="8974" width="13.140625" style="339" bestFit="1" customWidth="1"/>
    <col min="8975" max="9216" width="9.140625" style="339"/>
    <col min="9217" max="9217" width="4.5703125" style="339" customWidth="1"/>
    <col min="9218" max="9218" width="3.42578125" style="339" customWidth="1"/>
    <col min="9219" max="9219" width="2.7109375" style="339" customWidth="1"/>
    <col min="9220" max="9220" width="3.28515625" style="339" customWidth="1"/>
    <col min="9221" max="9221" width="43.7109375" style="339" customWidth="1"/>
    <col min="9222" max="9222" width="5" style="339" customWidth="1"/>
    <col min="9223" max="9223" width="13.42578125" style="339" customWidth="1"/>
    <col min="9224" max="9224" width="12.85546875" style="339" customWidth="1"/>
    <col min="9225" max="9225" width="15" style="339" customWidth="1"/>
    <col min="9226" max="9226" width="15.85546875" style="339" customWidth="1"/>
    <col min="9227" max="9227" width="15.28515625" style="339" customWidth="1"/>
    <col min="9228" max="9228" width="17" style="339" customWidth="1"/>
    <col min="9229" max="9229" width="9.140625" style="339"/>
    <col min="9230" max="9230" width="13.140625" style="339" bestFit="1" customWidth="1"/>
    <col min="9231" max="9472" width="9.140625" style="339"/>
    <col min="9473" max="9473" width="4.5703125" style="339" customWidth="1"/>
    <col min="9474" max="9474" width="3.42578125" style="339" customWidth="1"/>
    <col min="9475" max="9475" width="2.7109375" style="339" customWidth="1"/>
    <col min="9476" max="9476" width="3.28515625" style="339" customWidth="1"/>
    <col min="9477" max="9477" width="43.7109375" style="339" customWidth="1"/>
    <col min="9478" max="9478" width="5" style="339" customWidth="1"/>
    <col min="9479" max="9479" width="13.42578125" style="339" customWidth="1"/>
    <col min="9480" max="9480" width="12.85546875" style="339" customWidth="1"/>
    <col min="9481" max="9481" width="15" style="339" customWidth="1"/>
    <col min="9482" max="9482" width="15.85546875" style="339" customWidth="1"/>
    <col min="9483" max="9483" width="15.28515625" style="339" customWidth="1"/>
    <col min="9484" max="9484" width="17" style="339" customWidth="1"/>
    <col min="9485" max="9485" width="9.140625" style="339"/>
    <col min="9486" max="9486" width="13.140625" style="339" bestFit="1" customWidth="1"/>
    <col min="9487" max="9728" width="9.140625" style="339"/>
    <col min="9729" max="9729" width="4.5703125" style="339" customWidth="1"/>
    <col min="9730" max="9730" width="3.42578125" style="339" customWidth="1"/>
    <col min="9731" max="9731" width="2.7109375" style="339" customWidth="1"/>
    <col min="9732" max="9732" width="3.28515625" style="339" customWidth="1"/>
    <col min="9733" max="9733" width="43.7109375" style="339" customWidth="1"/>
    <col min="9734" max="9734" width="5" style="339" customWidth="1"/>
    <col min="9735" max="9735" width="13.42578125" style="339" customWidth="1"/>
    <col min="9736" max="9736" width="12.85546875" style="339" customWidth="1"/>
    <col min="9737" max="9737" width="15" style="339" customWidth="1"/>
    <col min="9738" max="9738" width="15.85546875" style="339" customWidth="1"/>
    <col min="9739" max="9739" width="15.28515625" style="339" customWidth="1"/>
    <col min="9740" max="9740" width="17" style="339" customWidth="1"/>
    <col min="9741" max="9741" width="9.140625" style="339"/>
    <col min="9742" max="9742" width="13.140625" style="339" bestFit="1" customWidth="1"/>
    <col min="9743" max="9984" width="9.140625" style="339"/>
    <col min="9985" max="9985" width="4.5703125" style="339" customWidth="1"/>
    <col min="9986" max="9986" width="3.42578125" style="339" customWidth="1"/>
    <col min="9987" max="9987" width="2.7109375" style="339" customWidth="1"/>
    <col min="9988" max="9988" width="3.28515625" style="339" customWidth="1"/>
    <col min="9989" max="9989" width="43.7109375" style="339" customWidth="1"/>
    <col min="9990" max="9990" width="5" style="339" customWidth="1"/>
    <col min="9991" max="9991" width="13.42578125" style="339" customWidth="1"/>
    <col min="9992" max="9992" width="12.85546875" style="339" customWidth="1"/>
    <col min="9993" max="9993" width="15" style="339" customWidth="1"/>
    <col min="9994" max="9994" width="15.85546875" style="339" customWidth="1"/>
    <col min="9995" max="9995" width="15.28515625" style="339" customWidth="1"/>
    <col min="9996" max="9996" width="17" style="339" customWidth="1"/>
    <col min="9997" max="9997" width="9.140625" style="339"/>
    <col min="9998" max="9998" width="13.140625" style="339" bestFit="1" customWidth="1"/>
    <col min="9999" max="10240" width="9.140625" style="339"/>
    <col min="10241" max="10241" width="4.5703125" style="339" customWidth="1"/>
    <col min="10242" max="10242" width="3.42578125" style="339" customWidth="1"/>
    <col min="10243" max="10243" width="2.7109375" style="339" customWidth="1"/>
    <col min="10244" max="10244" width="3.28515625" style="339" customWidth="1"/>
    <col min="10245" max="10245" width="43.7109375" style="339" customWidth="1"/>
    <col min="10246" max="10246" width="5" style="339" customWidth="1"/>
    <col min="10247" max="10247" width="13.42578125" style="339" customWidth="1"/>
    <col min="10248" max="10248" width="12.85546875" style="339" customWidth="1"/>
    <col min="10249" max="10249" width="15" style="339" customWidth="1"/>
    <col min="10250" max="10250" width="15.85546875" style="339" customWidth="1"/>
    <col min="10251" max="10251" width="15.28515625" style="339" customWidth="1"/>
    <col min="10252" max="10252" width="17" style="339" customWidth="1"/>
    <col min="10253" max="10253" width="9.140625" style="339"/>
    <col min="10254" max="10254" width="13.140625" style="339" bestFit="1" customWidth="1"/>
    <col min="10255" max="10496" width="9.140625" style="339"/>
    <col min="10497" max="10497" width="4.5703125" style="339" customWidth="1"/>
    <col min="10498" max="10498" width="3.42578125" style="339" customWidth="1"/>
    <col min="10499" max="10499" width="2.7109375" style="339" customWidth="1"/>
    <col min="10500" max="10500" width="3.28515625" style="339" customWidth="1"/>
    <col min="10501" max="10501" width="43.7109375" style="339" customWidth="1"/>
    <col min="10502" max="10502" width="5" style="339" customWidth="1"/>
    <col min="10503" max="10503" width="13.42578125" style="339" customWidth="1"/>
    <col min="10504" max="10504" width="12.85546875" style="339" customWidth="1"/>
    <col min="10505" max="10505" width="15" style="339" customWidth="1"/>
    <col min="10506" max="10506" width="15.85546875" style="339" customWidth="1"/>
    <col min="10507" max="10507" width="15.28515625" style="339" customWidth="1"/>
    <col min="10508" max="10508" width="17" style="339" customWidth="1"/>
    <col min="10509" max="10509" width="9.140625" style="339"/>
    <col min="10510" max="10510" width="13.140625" style="339" bestFit="1" customWidth="1"/>
    <col min="10511" max="10752" width="9.140625" style="339"/>
    <col min="10753" max="10753" width="4.5703125" style="339" customWidth="1"/>
    <col min="10754" max="10754" width="3.42578125" style="339" customWidth="1"/>
    <col min="10755" max="10755" width="2.7109375" style="339" customWidth="1"/>
    <col min="10756" max="10756" width="3.28515625" style="339" customWidth="1"/>
    <col min="10757" max="10757" width="43.7109375" style="339" customWidth="1"/>
    <col min="10758" max="10758" width="5" style="339" customWidth="1"/>
    <col min="10759" max="10759" width="13.42578125" style="339" customWidth="1"/>
    <col min="10760" max="10760" width="12.85546875" style="339" customWidth="1"/>
    <col min="10761" max="10761" width="15" style="339" customWidth="1"/>
    <col min="10762" max="10762" width="15.85546875" style="339" customWidth="1"/>
    <col min="10763" max="10763" width="15.28515625" style="339" customWidth="1"/>
    <col min="10764" max="10764" width="17" style="339" customWidth="1"/>
    <col min="10765" max="10765" width="9.140625" style="339"/>
    <col min="10766" max="10766" width="13.140625" style="339" bestFit="1" customWidth="1"/>
    <col min="10767" max="11008" width="9.140625" style="339"/>
    <col min="11009" max="11009" width="4.5703125" style="339" customWidth="1"/>
    <col min="11010" max="11010" width="3.42578125" style="339" customWidth="1"/>
    <col min="11011" max="11011" width="2.7109375" style="339" customWidth="1"/>
    <col min="11012" max="11012" width="3.28515625" style="339" customWidth="1"/>
    <col min="11013" max="11013" width="43.7109375" style="339" customWidth="1"/>
    <col min="11014" max="11014" width="5" style="339" customWidth="1"/>
    <col min="11015" max="11015" width="13.42578125" style="339" customWidth="1"/>
    <col min="11016" max="11016" width="12.85546875" style="339" customWidth="1"/>
    <col min="11017" max="11017" width="15" style="339" customWidth="1"/>
    <col min="11018" max="11018" width="15.85546875" style="339" customWidth="1"/>
    <col min="11019" max="11019" width="15.28515625" style="339" customWidth="1"/>
    <col min="11020" max="11020" width="17" style="339" customWidth="1"/>
    <col min="11021" max="11021" width="9.140625" style="339"/>
    <col min="11022" max="11022" width="13.140625" style="339" bestFit="1" customWidth="1"/>
    <col min="11023" max="11264" width="9.140625" style="339"/>
    <col min="11265" max="11265" width="4.5703125" style="339" customWidth="1"/>
    <col min="11266" max="11266" width="3.42578125" style="339" customWidth="1"/>
    <col min="11267" max="11267" width="2.7109375" style="339" customWidth="1"/>
    <col min="11268" max="11268" width="3.28515625" style="339" customWidth="1"/>
    <col min="11269" max="11269" width="43.7109375" style="339" customWidth="1"/>
    <col min="11270" max="11270" width="5" style="339" customWidth="1"/>
    <col min="11271" max="11271" width="13.42578125" style="339" customWidth="1"/>
    <col min="11272" max="11272" width="12.85546875" style="339" customWidth="1"/>
    <col min="11273" max="11273" width="15" style="339" customWidth="1"/>
    <col min="11274" max="11274" width="15.85546875" style="339" customWidth="1"/>
    <col min="11275" max="11275" width="15.28515625" style="339" customWidth="1"/>
    <col min="11276" max="11276" width="17" style="339" customWidth="1"/>
    <col min="11277" max="11277" width="9.140625" style="339"/>
    <col min="11278" max="11278" width="13.140625" style="339" bestFit="1" customWidth="1"/>
    <col min="11279" max="11520" width="9.140625" style="339"/>
    <col min="11521" max="11521" width="4.5703125" style="339" customWidth="1"/>
    <col min="11522" max="11522" width="3.42578125" style="339" customWidth="1"/>
    <col min="11523" max="11523" width="2.7109375" style="339" customWidth="1"/>
    <col min="11524" max="11524" width="3.28515625" style="339" customWidth="1"/>
    <col min="11525" max="11525" width="43.7109375" style="339" customWidth="1"/>
    <col min="11526" max="11526" width="5" style="339" customWidth="1"/>
    <col min="11527" max="11527" width="13.42578125" style="339" customWidth="1"/>
    <col min="11528" max="11528" width="12.85546875" style="339" customWidth="1"/>
    <col min="11529" max="11529" width="15" style="339" customWidth="1"/>
    <col min="11530" max="11530" width="15.85546875" style="339" customWidth="1"/>
    <col min="11531" max="11531" width="15.28515625" style="339" customWidth="1"/>
    <col min="11532" max="11532" width="17" style="339" customWidth="1"/>
    <col min="11533" max="11533" width="9.140625" style="339"/>
    <col min="11534" max="11534" width="13.140625" style="339" bestFit="1" customWidth="1"/>
    <col min="11535" max="11776" width="9.140625" style="339"/>
    <col min="11777" max="11777" width="4.5703125" style="339" customWidth="1"/>
    <col min="11778" max="11778" width="3.42578125" style="339" customWidth="1"/>
    <col min="11779" max="11779" width="2.7109375" style="339" customWidth="1"/>
    <col min="11780" max="11780" width="3.28515625" style="339" customWidth="1"/>
    <col min="11781" max="11781" width="43.7109375" style="339" customWidth="1"/>
    <col min="11782" max="11782" width="5" style="339" customWidth="1"/>
    <col min="11783" max="11783" width="13.42578125" style="339" customWidth="1"/>
    <col min="11784" max="11784" width="12.85546875" style="339" customWidth="1"/>
    <col min="11785" max="11785" width="15" style="339" customWidth="1"/>
    <col min="11786" max="11786" width="15.85546875" style="339" customWidth="1"/>
    <col min="11787" max="11787" width="15.28515625" style="339" customWidth="1"/>
    <col min="11788" max="11788" width="17" style="339" customWidth="1"/>
    <col min="11789" max="11789" width="9.140625" style="339"/>
    <col min="11790" max="11790" width="13.140625" style="339" bestFit="1" customWidth="1"/>
    <col min="11791" max="12032" width="9.140625" style="339"/>
    <col min="12033" max="12033" width="4.5703125" style="339" customWidth="1"/>
    <col min="12034" max="12034" width="3.42578125" style="339" customWidth="1"/>
    <col min="12035" max="12035" width="2.7109375" style="339" customWidth="1"/>
    <col min="12036" max="12036" width="3.28515625" style="339" customWidth="1"/>
    <col min="12037" max="12037" width="43.7109375" style="339" customWidth="1"/>
    <col min="12038" max="12038" width="5" style="339" customWidth="1"/>
    <col min="12039" max="12039" width="13.42578125" style="339" customWidth="1"/>
    <col min="12040" max="12040" width="12.85546875" style="339" customWidth="1"/>
    <col min="12041" max="12041" width="15" style="339" customWidth="1"/>
    <col min="12042" max="12042" width="15.85546875" style="339" customWidth="1"/>
    <col min="12043" max="12043" width="15.28515625" style="339" customWidth="1"/>
    <col min="12044" max="12044" width="17" style="339" customWidth="1"/>
    <col min="12045" max="12045" width="9.140625" style="339"/>
    <col min="12046" max="12046" width="13.140625" style="339" bestFit="1" customWidth="1"/>
    <col min="12047" max="12288" width="9.140625" style="339"/>
    <col min="12289" max="12289" width="4.5703125" style="339" customWidth="1"/>
    <col min="12290" max="12290" width="3.42578125" style="339" customWidth="1"/>
    <col min="12291" max="12291" width="2.7109375" style="339" customWidth="1"/>
    <col min="12292" max="12292" width="3.28515625" style="339" customWidth="1"/>
    <col min="12293" max="12293" width="43.7109375" style="339" customWidth="1"/>
    <col min="12294" max="12294" width="5" style="339" customWidth="1"/>
    <col min="12295" max="12295" width="13.42578125" style="339" customWidth="1"/>
    <col min="12296" max="12296" width="12.85546875" style="339" customWidth="1"/>
    <col min="12297" max="12297" width="15" style="339" customWidth="1"/>
    <col min="12298" max="12298" width="15.85546875" style="339" customWidth="1"/>
    <col min="12299" max="12299" width="15.28515625" style="339" customWidth="1"/>
    <col min="12300" max="12300" width="17" style="339" customWidth="1"/>
    <col min="12301" max="12301" width="9.140625" style="339"/>
    <col min="12302" max="12302" width="13.140625" style="339" bestFit="1" customWidth="1"/>
    <col min="12303" max="12544" width="9.140625" style="339"/>
    <col min="12545" max="12545" width="4.5703125" style="339" customWidth="1"/>
    <col min="12546" max="12546" width="3.42578125" style="339" customWidth="1"/>
    <col min="12547" max="12547" width="2.7109375" style="339" customWidth="1"/>
    <col min="12548" max="12548" width="3.28515625" style="339" customWidth="1"/>
    <col min="12549" max="12549" width="43.7109375" style="339" customWidth="1"/>
    <col min="12550" max="12550" width="5" style="339" customWidth="1"/>
    <col min="12551" max="12551" width="13.42578125" style="339" customWidth="1"/>
    <col min="12552" max="12552" width="12.85546875" style="339" customWidth="1"/>
    <col min="12553" max="12553" width="15" style="339" customWidth="1"/>
    <col min="12554" max="12554" width="15.85546875" style="339" customWidth="1"/>
    <col min="12555" max="12555" width="15.28515625" style="339" customWidth="1"/>
    <col min="12556" max="12556" width="17" style="339" customWidth="1"/>
    <col min="12557" max="12557" width="9.140625" style="339"/>
    <col min="12558" max="12558" width="13.140625" style="339" bestFit="1" customWidth="1"/>
    <col min="12559" max="12800" width="9.140625" style="339"/>
    <col min="12801" max="12801" width="4.5703125" style="339" customWidth="1"/>
    <col min="12802" max="12802" width="3.42578125" style="339" customWidth="1"/>
    <col min="12803" max="12803" width="2.7109375" style="339" customWidth="1"/>
    <col min="12804" max="12804" width="3.28515625" style="339" customWidth="1"/>
    <col min="12805" max="12805" width="43.7109375" style="339" customWidth="1"/>
    <col min="12806" max="12806" width="5" style="339" customWidth="1"/>
    <col min="12807" max="12807" width="13.42578125" style="339" customWidth="1"/>
    <col min="12808" max="12808" width="12.85546875" style="339" customWidth="1"/>
    <col min="12809" max="12809" width="15" style="339" customWidth="1"/>
    <col min="12810" max="12810" width="15.85546875" style="339" customWidth="1"/>
    <col min="12811" max="12811" width="15.28515625" style="339" customWidth="1"/>
    <col min="12812" max="12812" width="17" style="339" customWidth="1"/>
    <col min="12813" max="12813" width="9.140625" style="339"/>
    <col min="12814" max="12814" width="13.140625" style="339" bestFit="1" customWidth="1"/>
    <col min="12815" max="13056" width="9.140625" style="339"/>
    <col min="13057" max="13057" width="4.5703125" style="339" customWidth="1"/>
    <col min="13058" max="13058" width="3.42578125" style="339" customWidth="1"/>
    <col min="13059" max="13059" width="2.7109375" style="339" customWidth="1"/>
    <col min="13060" max="13060" width="3.28515625" style="339" customWidth="1"/>
    <col min="13061" max="13061" width="43.7109375" style="339" customWidth="1"/>
    <col min="13062" max="13062" width="5" style="339" customWidth="1"/>
    <col min="13063" max="13063" width="13.42578125" style="339" customWidth="1"/>
    <col min="13064" max="13064" width="12.85546875" style="339" customWidth="1"/>
    <col min="13065" max="13065" width="15" style="339" customWidth="1"/>
    <col min="13066" max="13066" width="15.85546875" style="339" customWidth="1"/>
    <col min="13067" max="13067" width="15.28515625" style="339" customWidth="1"/>
    <col min="13068" max="13068" width="17" style="339" customWidth="1"/>
    <col min="13069" max="13069" width="9.140625" style="339"/>
    <col min="13070" max="13070" width="13.140625" style="339" bestFit="1" customWidth="1"/>
    <col min="13071" max="13312" width="9.140625" style="339"/>
    <col min="13313" max="13313" width="4.5703125" style="339" customWidth="1"/>
    <col min="13314" max="13314" width="3.42578125" style="339" customWidth="1"/>
    <col min="13315" max="13315" width="2.7109375" style="339" customWidth="1"/>
    <col min="13316" max="13316" width="3.28515625" style="339" customWidth="1"/>
    <col min="13317" max="13317" width="43.7109375" style="339" customWidth="1"/>
    <col min="13318" max="13318" width="5" style="339" customWidth="1"/>
    <col min="13319" max="13319" width="13.42578125" style="339" customWidth="1"/>
    <col min="13320" max="13320" width="12.85546875" style="339" customWidth="1"/>
    <col min="13321" max="13321" width="15" style="339" customWidth="1"/>
    <col min="13322" max="13322" width="15.85546875" style="339" customWidth="1"/>
    <col min="13323" max="13323" width="15.28515625" style="339" customWidth="1"/>
    <col min="13324" max="13324" width="17" style="339" customWidth="1"/>
    <col min="13325" max="13325" width="9.140625" style="339"/>
    <col min="13326" max="13326" width="13.140625" style="339" bestFit="1" customWidth="1"/>
    <col min="13327" max="13568" width="9.140625" style="339"/>
    <col min="13569" max="13569" width="4.5703125" style="339" customWidth="1"/>
    <col min="13570" max="13570" width="3.42578125" style="339" customWidth="1"/>
    <col min="13571" max="13571" width="2.7109375" style="339" customWidth="1"/>
    <col min="13572" max="13572" width="3.28515625" style="339" customWidth="1"/>
    <col min="13573" max="13573" width="43.7109375" style="339" customWidth="1"/>
    <col min="13574" max="13574" width="5" style="339" customWidth="1"/>
    <col min="13575" max="13575" width="13.42578125" style="339" customWidth="1"/>
    <col min="13576" max="13576" width="12.85546875" style="339" customWidth="1"/>
    <col min="13577" max="13577" width="15" style="339" customWidth="1"/>
    <col min="13578" max="13578" width="15.85546875" style="339" customWidth="1"/>
    <col min="13579" max="13579" width="15.28515625" style="339" customWidth="1"/>
    <col min="13580" max="13580" width="17" style="339" customWidth="1"/>
    <col min="13581" max="13581" width="9.140625" style="339"/>
    <col min="13582" max="13582" width="13.140625" style="339" bestFit="1" customWidth="1"/>
    <col min="13583" max="13824" width="9.140625" style="339"/>
    <col min="13825" max="13825" width="4.5703125" style="339" customWidth="1"/>
    <col min="13826" max="13826" width="3.42578125" style="339" customWidth="1"/>
    <col min="13827" max="13827" width="2.7109375" style="339" customWidth="1"/>
    <col min="13828" max="13828" width="3.28515625" style="339" customWidth="1"/>
    <col min="13829" max="13829" width="43.7109375" style="339" customWidth="1"/>
    <col min="13830" max="13830" width="5" style="339" customWidth="1"/>
    <col min="13831" max="13831" width="13.42578125" style="339" customWidth="1"/>
    <col min="13832" max="13832" width="12.85546875" style="339" customWidth="1"/>
    <col min="13833" max="13833" width="15" style="339" customWidth="1"/>
    <col min="13834" max="13834" width="15.85546875" style="339" customWidth="1"/>
    <col min="13835" max="13835" width="15.28515625" style="339" customWidth="1"/>
    <col min="13836" max="13836" width="17" style="339" customWidth="1"/>
    <col min="13837" max="13837" width="9.140625" style="339"/>
    <col min="13838" max="13838" width="13.140625" style="339" bestFit="1" customWidth="1"/>
    <col min="13839" max="14080" width="9.140625" style="339"/>
    <col min="14081" max="14081" width="4.5703125" style="339" customWidth="1"/>
    <col min="14082" max="14082" width="3.42578125" style="339" customWidth="1"/>
    <col min="14083" max="14083" width="2.7109375" style="339" customWidth="1"/>
    <col min="14084" max="14084" width="3.28515625" style="339" customWidth="1"/>
    <col min="14085" max="14085" width="43.7109375" style="339" customWidth="1"/>
    <col min="14086" max="14086" width="5" style="339" customWidth="1"/>
    <col min="14087" max="14087" width="13.42578125" style="339" customWidth="1"/>
    <col min="14088" max="14088" width="12.85546875" style="339" customWidth="1"/>
    <col min="14089" max="14089" width="15" style="339" customWidth="1"/>
    <col min="14090" max="14090" width="15.85546875" style="339" customWidth="1"/>
    <col min="14091" max="14091" width="15.28515625" style="339" customWidth="1"/>
    <col min="14092" max="14092" width="17" style="339" customWidth="1"/>
    <col min="14093" max="14093" width="9.140625" style="339"/>
    <col min="14094" max="14094" width="13.140625" style="339" bestFit="1" customWidth="1"/>
    <col min="14095" max="14336" width="9.140625" style="339"/>
    <col min="14337" max="14337" width="4.5703125" style="339" customWidth="1"/>
    <col min="14338" max="14338" width="3.42578125" style="339" customWidth="1"/>
    <col min="14339" max="14339" width="2.7109375" style="339" customWidth="1"/>
    <col min="14340" max="14340" width="3.28515625" style="339" customWidth="1"/>
    <col min="14341" max="14341" width="43.7109375" style="339" customWidth="1"/>
    <col min="14342" max="14342" width="5" style="339" customWidth="1"/>
    <col min="14343" max="14343" width="13.42578125" style="339" customWidth="1"/>
    <col min="14344" max="14344" width="12.85546875" style="339" customWidth="1"/>
    <col min="14345" max="14345" width="15" style="339" customWidth="1"/>
    <col min="14346" max="14346" width="15.85546875" style="339" customWidth="1"/>
    <col min="14347" max="14347" width="15.28515625" style="339" customWidth="1"/>
    <col min="14348" max="14348" width="17" style="339" customWidth="1"/>
    <col min="14349" max="14349" width="9.140625" style="339"/>
    <col min="14350" max="14350" width="13.140625" style="339" bestFit="1" customWidth="1"/>
    <col min="14351" max="14592" width="9.140625" style="339"/>
    <col min="14593" max="14593" width="4.5703125" style="339" customWidth="1"/>
    <col min="14594" max="14594" width="3.42578125" style="339" customWidth="1"/>
    <col min="14595" max="14595" width="2.7109375" style="339" customWidth="1"/>
    <col min="14596" max="14596" width="3.28515625" style="339" customWidth="1"/>
    <col min="14597" max="14597" width="43.7109375" style="339" customWidth="1"/>
    <col min="14598" max="14598" width="5" style="339" customWidth="1"/>
    <col min="14599" max="14599" width="13.42578125" style="339" customWidth="1"/>
    <col min="14600" max="14600" width="12.85546875" style="339" customWidth="1"/>
    <col min="14601" max="14601" width="15" style="339" customWidth="1"/>
    <col min="14602" max="14602" width="15.85546875" style="339" customWidth="1"/>
    <col min="14603" max="14603" width="15.28515625" style="339" customWidth="1"/>
    <col min="14604" max="14604" width="17" style="339" customWidth="1"/>
    <col min="14605" max="14605" width="9.140625" style="339"/>
    <col min="14606" max="14606" width="13.140625" style="339" bestFit="1" customWidth="1"/>
    <col min="14607" max="14848" width="9.140625" style="339"/>
    <col min="14849" max="14849" width="4.5703125" style="339" customWidth="1"/>
    <col min="14850" max="14850" width="3.42578125" style="339" customWidth="1"/>
    <col min="14851" max="14851" width="2.7109375" style="339" customWidth="1"/>
    <col min="14852" max="14852" width="3.28515625" style="339" customWidth="1"/>
    <col min="14853" max="14853" width="43.7109375" style="339" customWidth="1"/>
    <col min="14854" max="14854" width="5" style="339" customWidth="1"/>
    <col min="14855" max="14855" width="13.42578125" style="339" customWidth="1"/>
    <col min="14856" max="14856" width="12.85546875" style="339" customWidth="1"/>
    <col min="14857" max="14857" width="15" style="339" customWidth="1"/>
    <col min="14858" max="14858" width="15.85546875" style="339" customWidth="1"/>
    <col min="14859" max="14859" width="15.28515625" style="339" customWidth="1"/>
    <col min="14860" max="14860" width="17" style="339" customWidth="1"/>
    <col min="14861" max="14861" width="9.140625" style="339"/>
    <col min="14862" max="14862" width="13.140625" style="339" bestFit="1" customWidth="1"/>
    <col min="14863" max="15104" width="9.140625" style="339"/>
    <col min="15105" max="15105" width="4.5703125" style="339" customWidth="1"/>
    <col min="15106" max="15106" width="3.42578125" style="339" customWidth="1"/>
    <col min="15107" max="15107" width="2.7109375" style="339" customWidth="1"/>
    <col min="15108" max="15108" width="3.28515625" style="339" customWidth="1"/>
    <col min="15109" max="15109" width="43.7109375" style="339" customWidth="1"/>
    <col min="15110" max="15110" width="5" style="339" customWidth="1"/>
    <col min="15111" max="15111" width="13.42578125" style="339" customWidth="1"/>
    <col min="15112" max="15112" width="12.85546875" style="339" customWidth="1"/>
    <col min="15113" max="15113" width="15" style="339" customWidth="1"/>
    <col min="15114" max="15114" width="15.85546875" style="339" customWidth="1"/>
    <col min="15115" max="15115" width="15.28515625" style="339" customWidth="1"/>
    <col min="15116" max="15116" width="17" style="339" customWidth="1"/>
    <col min="15117" max="15117" width="9.140625" style="339"/>
    <col min="15118" max="15118" width="13.140625" style="339" bestFit="1" customWidth="1"/>
    <col min="15119" max="15360" width="9.140625" style="339"/>
    <col min="15361" max="15361" width="4.5703125" style="339" customWidth="1"/>
    <col min="15362" max="15362" width="3.42578125" style="339" customWidth="1"/>
    <col min="15363" max="15363" width="2.7109375" style="339" customWidth="1"/>
    <col min="15364" max="15364" width="3.28515625" style="339" customWidth="1"/>
    <col min="15365" max="15365" width="43.7109375" style="339" customWidth="1"/>
    <col min="15366" max="15366" width="5" style="339" customWidth="1"/>
    <col min="15367" max="15367" width="13.42578125" style="339" customWidth="1"/>
    <col min="15368" max="15368" width="12.85546875" style="339" customWidth="1"/>
    <col min="15369" max="15369" width="15" style="339" customWidth="1"/>
    <col min="15370" max="15370" width="15.85546875" style="339" customWidth="1"/>
    <col min="15371" max="15371" width="15.28515625" style="339" customWidth="1"/>
    <col min="15372" max="15372" width="17" style="339" customWidth="1"/>
    <col min="15373" max="15373" width="9.140625" style="339"/>
    <col min="15374" max="15374" width="13.140625" style="339" bestFit="1" customWidth="1"/>
    <col min="15375" max="15616" width="9.140625" style="339"/>
    <col min="15617" max="15617" width="4.5703125" style="339" customWidth="1"/>
    <col min="15618" max="15618" width="3.42578125" style="339" customWidth="1"/>
    <col min="15619" max="15619" width="2.7109375" style="339" customWidth="1"/>
    <col min="15620" max="15620" width="3.28515625" style="339" customWidth="1"/>
    <col min="15621" max="15621" width="43.7109375" style="339" customWidth="1"/>
    <col min="15622" max="15622" width="5" style="339" customWidth="1"/>
    <col min="15623" max="15623" width="13.42578125" style="339" customWidth="1"/>
    <col min="15624" max="15624" width="12.85546875" style="339" customWidth="1"/>
    <col min="15625" max="15625" width="15" style="339" customWidth="1"/>
    <col min="15626" max="15626" width="15.85546875" style="339" customWidth="1"/>
    <col min="15627" max="15627" width="15.28515625" style="339" customWidth="1"/>
    <col min="15628" max="15628" width="17" style="339" customWidth="1"/>
    <col min="15629" max="15629" width="9.140625" style="339"/>
    <col min="15630" max="15630" width="13.140625" style="339" bestFit="1" customWidth="1"/>
    <col min="15631" max="15872" width="9.140625" style="339"/>
    <col min="15873" max="15873" width="4.5703125" style="339" customWidth="1"/>
    <col min="15874" max="15874" width="3.42578125" style="339" customWidth="1"/>
    <col min="15875" max="15875" width="2.7109375" style="339" customWidth="1"/>
    <col min="15876" max="15876" width="3.28515625" style="339" customWidth="1"/>
    <col min="15877" max="15877" width="43.7109375" style="339" customWidth="1"/>
    <col min="15878" max="15878" width="5" style="339" customWidth="1"/>
    <col min="15879" max="15879" width="13.42578125" style="339" customWidth="1"/>
    <col min="15880" max="15880" width="12.85546875" style="339" customWidth="1"/>
    <col min="15881" max="15881" width="15" style="339" customWidth="1"/>
    <col min="15882" max="15882" width="15.85546875" style="339" customWidth="1"/>
    <col min="15883" max="15883" width="15.28515625" style="339" customWidth="1"/>
    <col min="15884" max="15884" width="17" style="339" customWidth="1"/>
    <col min="15885" max="15885" width="9.140625" style="339"/>
    <col min="15886" max="15886" width="13.140625" style="339" bestFit="1" customWidth="1"/>
    <col min="15887" max="16128" width="9.140625" style="339"/>
    <col min="16129" max="16129" width="4.5703125" style="339" customWidth="1"/>
    <col min="16130" max="16130" width="3.42578125" style="339" customWidth="1"/>
    <col min="16131" max="16131" width="2.7109375" style="339" customWidth="1"/>
    <col min="16132" max="16132" width="3.28515625" style="339" customWidth="1"/>
    <col min="16133" max="16133" width="43.7109375" style="339" customWidth="1"/>
    <col min="16134" max="16134" width="5" style="339" customWidth="1"/>
    <col min="16135" max="16135" width="13.42578125" style="339" customWidth="1"/>
    <col min="16136" max="16136" width="12.85546875" style="339" customWidth="1"/>
    <col min="16137" max="16137" width="15" style="339" customWidth="1"/>
    <col min="16138" max="16138" width="15.85546875" style="339" customWidth="1"/>
    <col min="16139" max="16139" width="15.28515625" style="339" customWidth="1"/>
    <col min="16140" max="16140" width="17" style="339" customWidth="1"/>
    <col min="16141" max="16141" width="9.140625" style="339"/>
    <col min="16142" max="16142" width="13.140625" style="339" bestFit="1" customWidth="1"/>
    <col min="16143" max="16384" width="9.140625" style="339"/>
  </cols>
  <sheetData>
    <row r="1" spans="1:14" ht="15" customHeight="1">
      <c r="A1" s="633" t="s">
        <v>683</v>
      </c>
      <c r="B1" s="633"/>
      <c r="C1" s="633"/>
      <c r="D1" s="633"/>
      <c r="E1" s="633"/>
      <c r="F1" s="633"/>
      <c r="G1" s="633"/>
      <c r="H1" s="633"/>
      <c r="I1" s="633"/>
    </row>
    <row r="2" spans="1:14" ht="31.5" customHeight="1">
      <c r="A2" s="634" t="s">
        <v>684</v>
      </c>
      <c r="B2" s="634"/>
      <c r="C2" s="634"/>
      <c r="D2" s="634"/>
      <c r="E2" s="634"/>
      <c r="F2" s="634"/>
      <c r="G2" s="634"/>
      <c r="H2" s="634"/>
      <c r="I2" s="634"/>
    </row>
    <row r="3" spans="1:14" ht="3" hidden="1" customHeight="1">
      <c r="A3" s="340" t="s">
        <v>685</v>
      </c>
      <c r="B3" s="341"/>
      <c r="C3" s="342"/>
      <c r="D3" s="342"/>
      <c r="E3" s="343"/>
      <c r="F3" s="343"/>
      <c r="G3" s="340"/>
      <c r="H3" s="344"/>
      <c r="I3" s="344"/>
    </row>
    <row r="4" spans="1:14" ht="11.25" customHeight="1">
      <c r="A4" s="345"/>
      <c r="B4" s="346"/>
      <c r="C4" s="347"/>
      <c r="D4" s="347"/>
      <c r="E4" s="348"/>
      <c r="F4" s="348"/>
      <c r="G4" s="344"/>
      <c r="H4" s="349" t="s">
        <v>176</v>
      </c>
      <c r="I4" s="349"/>
    </row>
    <row r="5" spans="1:14" s="351" customFormat="1" ht="13.5" customHeight="1">
      <c r="A5" s="635" t="s">
        <v>177</v>
      </c>
      <c r="B5" s="636" t="s">
        <v>686</v>
      </c>
      <c r="C5" s="637" t="s">
        <v>179</v>
      </c>
      <c r="D5" s="637" t="s">
        <v>180</v>
      </c>
      <c r="E5" s="638" t="s">
        <v>687</v>
      </c>
      <c r="F5" s="350"/>
      <c r="G5" s="635" t="s">
        <v>688</v>
      </c>
      <c r="H5" s="639" t="s">
        <v>183</v>
      </c>
      <c r="I5" s="639"/>
    </row>
    <row r="6" spans="1:14" s="353" customFormat="1" ht="44.25" customHeight="1">
      <c r="A6" s="635"/>
      <c r="B6" s="636"/>
      <c r="C6" s="637"/>
      <c r="D6" s="637"/>
      <c r="E6" s="638"/>
      <c r="F6" s="350"/>
      <c r="G6" s="635"/>
      <c r="H6" s="352" t="s">
        <v>8</v>
      </c>
      <c r="I6" s="352" t="s">
        <v>9</v>
      </c>
    </row>
    <row r="7" spans="1:14" s="355" customFormat="1" ht="9.75" customHeight="1">
      <c r="A7" s="354">
        <v>1</v>
      </c>
      <c r="B7" s="354">
        <v>2</v>
      </c>
      <c r="C7" s="354">
        <v>3</v>
      </c>
      <c r="D7" s="354">
        <v>4</v>
      </c>
      <c r="E7" s="354">
        <v>5</v>
      </c>
      <c r="F7" s="354"/>
      <c r="G7" s="354">
        <v>6</v>
      </c>
      <c r="H7" s="354">
        <v>7</v>
      </c>
      <c r="I7" s="354">
        <v>8</v>
      </c>
    </row>
    <row r="8" spans="1:14" s="364" customFormat="1" ht="42.75" customHeight="1">
      <c r="A8" s="356">
        <v>2000</v>
      </c>
      <c r="B8" s="357" t="s">
        <v>191</v>
      </c>
      <c r="C8" s="358" t="s">
        <v>14</v>
      </c>
      <c r="D8" s="359" t="s">
        <v>14</v>
      </c>
      <c r="E8" s="360" t="s">
        <v>689</v>
      </c>
      <c r="F8" s="360"/>
      <c r="G8" s="361">
        <f>H8+I8-[1]ekamut!D124</f>
        <v>3777879.4123999998</v>
      </c>
      <c r="H8" s="362">
        <f>H9+H220+H359+H405+H525+H631+H722+H783</f>
        <v>941845.53740000003</v>
      </c>
      <c r="I8" s="362">
        <f>I9+I134+I164+I220+I359+I405+I450+I525+I631+I722+I783</f>
        <v>2989033.875</v>
      </c>
      <c r="J8" s="363"/>
      <c r="K8" s="363"/>
      <c r="N8" s="365"/>
    </row>
    <row r="9" spans="1:14" s="371" customFormat="1" ht="58.5" customHeight="1">
      <c r="A9" s="366">
        <v>2100</v>
      </c>
      <c r="B9" s="367" t="s">
        <v>193</v>
      </c>
      <c r="C9" s="368">
        <v>0</v>
      </c>
      <c r="D9" s="368">
        <v>0</v>
      </c>
      <c r="E9" s="369" t="s">
        <v>690</v>
      </c>
      <c r="F9" s="369"/>
      <c r="G9" s="361">
        <f>H9+I9</f>
        <v>502037.26699999999</v>
      </c>
      <c r="H9" s="361">
        <f>H11+H51+H63+H84+H90+H96+H118+H124</f>
        <v>309587.26699999999</v>
      </c>
      <c r="I9" s="370">
        <f>I11+I51+I63+I84+I90+I96+I118+I124</f>
        <v>192450</v>
      </c>
      <c r="K9" s="372"/>
      <c r="L9" s="372"/>
    </row>
    <row r="10" spans="1:14" ht="13.5" customHeight="1">
      <c r="A10" s="373"/>
      <c r="B10" s="367"/>
      <c r="C10" s="368"/>
      <c r="D10" s="368"/>
      <c r="E10" s="374" t="s">
        <v>7</v>
      </c>
      <c r="F10" s="374"/>
      <c r="G10" s="375"/>
      <c r="H10" s="375"/>
      <c r="I10" s="375"/>
    </row>
    <row r="11" spans="1:14" s="380" customFormat="1" ht="39.75" customHeight="1">
      <c r="A11" s="373">
        <v>2110</v>
      </c>
      <c r="B11" s="367" t="s">
        <v>193</v>
      </c>
      <c r="C11" s="368">
        <v>1</v>
      </c>
      <c r="D11" s="368">
        <v>0</v>
      </c>
      <c r="E11" s="376" t="s">
        <v>196</v>
      </c>
      <c r="F11" s="376"/>
      <c r="G11" s="377">
        <f>H11+I11</f>
        <v>228484.5</v>
      </c>
      <c r="H11" s="378">
        <f>H13</f>
        <v>215084.5</v>
      </c>
      <c r="I11" s="378">
        <f>I13</f>
        <v>13400</v>
      </c>
      <c r="J11" s="379"/>
      <c r="K11" s="379"/>
    </row>
    <row r="12" spans="1:14" s="380" customFormat="1" ht="12.75" customHeight="1">
      <c r="A12" s="373"/>
      <c r="B12" s="367"/>
      <c r="C12" s="368"/>
      <c r="D12" s="368"/>
      <c r="E12" s="374" t="s">
        <v>197</v>
      </c>
      <c r="F12" s="374"/>
      <c r="G12" s="377"/>
      <c r="H12" s="377"/>
      <c r="I12" s="378"/>
    </row>
    <row r="13" spans="1:14" ht="12.75" customHeight="1">
      <c r="A13" s="373">
        <v>2111</v>
      </c>
      <c r="B13" s="381" t="s">
        <v>193</v>
      </c>
      <c r="C13" s="382">
        <v>1</v>
      </c>
      <c r="D13" s="382">
        <v>1</v>
      </c>
      <c r="E13" s="374" t="s">
        <v>198</v>
      </c>
      <c r="F13" s="374"/>
      <c r="G13" s="375">
        <f>H13+I13</f>
        <v>228484.5</v>
      </c>
      <c r="H13" s="383">
        <f>SUM(H15:H38)</f>
        <v>215084.5</v>
      </c>
      <c r="I13" s="383">
        <f>SUM(I15:I61)</f>
        <v>13400</v>
      </c>
    </row>
    <row r="14" spans="1:14" ht="26.25" customHeight="1">
      <c r="A14" s="373"/>
      <c r="B14" s="381"/>
      <c r="C14" s="382"/>
      <c r="D14" s="382"/>
      <c r="E14" s="374" t="s">
        <v>691</v>
      </c>
      <c r="F14" s="374"/>
      <c r="G14" s="375"/>
      <c r="H14" s="375"/>
      <c r="I14" s="375"/>
    </row>
    <row r="15" spans="1:14" ht="14.25" customHeight="1">
      <c r="A15" s="373"/>
      <c r="B15" s="381"/>
      <c r="C15" s="382"/>
      <c r="D15" s="382"/>
      <c r="E15" s="384" t="s">
        <v>692</v>
      </c>
      <c r="F15" s="384" t="s">
        <v>402</v>
      </c>
      <c r="G15" s="383">
        <f>H15+I15</f>
        <v>159553.60000000001</v>
      </c>
      <c r="H15" s="383">
        <f>[1]aparat!F34</f>
        <v>159553.60000000001</v>
      </c>
      <c r="I15" s="375"/>
    </row>
    <row r="16" spans="1:14" ht="23.25" customHeight="1">
      <c r="A16" s="373"/>
      <c r="B16" s="381"/>
      <c r="C16" s="382"/>
      <c r="D16" s="382"/>
      <c r="E16" s="384" t="s">
        <v>693</v>
      </c>
      <c r="F16" s="384" t="s">
        <v>404</v>
      </c>
      <c r="G16" s="383">
        <f>H16+I16</f>
        <v>16000</v>
      </c>
      <c r="H16" s="383">
        <f>[1]aparat!F35</f>
        <v>16000</v>
      </c>
      <c r="I16" s="375"/>
    </row>
    <row r="17" spans="1:9" ht="13.5" customHeight="1">
      <c r="A17" s="373"/>
      <c r="B17" s="381"/>
      <c r="C17" s="382"/>
      <c r="D17" s="382"/>
      <c r="E17" s="384" t="s">
        <v>694</v>
      </c>
      <c r="F17" s="384" t="s">
        <v>418</v>
      </c>
      <c r="G17" s="383">
        <f t="shared" ref="G17:G60" si="0">H17+I17</f>
        <v>6860</v>
      </c>
      <c r="H17" s="383">
        <f>[1]aparat!F44</f>
        <v>6860</v>
      </c>
      <c r="I17" s="375"/>
    </row>
    <row r="18" spans="1:9" ht="13.5" customHeight="1">
      <c r="A18" s="373"/>
      <c r="B18" s="381"/>
      <c r="C18" s="382"/>
      <c r="D18" s="382"/>
      <c r="E18" s="374" t="s">
        <v>419</v>
      </c>
      <c r="F18" s="374">
        <v>4213</v>
      </c>
      <c r="G18" s="383">
        <f t="shared" si="0"/>
        <v>607.29999999999995</v>
      </c>
      <c r="H18" s="383">
        <f>[1]aparat!F45</f>
        <v>607.29999999999995</v>
      </c>
      <c r="I18" s="375"/>
    </row>
    <row r="19" spans="1:9" ht="13.5" customHeight="1">
      <c r="A19" s="373"/>
      <c r="B19" s="381"/>
      <c r="C19" s="382"/>
      <c r="D19" s="382"/>
      <c r="E19" s="374" t="s">
        <v>421</v>
      </c>
      <c r="F19" s="374">
        <v>4214</v>
      </c>
      <c r="G19" s="383">
        <f t="shared" si="0"/>
        <v>1323.6</v>
      </c>
      <c r="H19" s="383">
        <f>[1]aparat!F46</f>
        <v>1323.6</v>
      </c>
      <c r="I19" s="375"/>
    </row>
    <row r="20" spans="1:9" ht="13.5" customHeight="1">
      <c r="A20" s="373"/>
      <c r="B20" s="381"/>
      <c r="C20" s="382"/>
      <c r="D20" s="382"/>
      <c r="E20" s="384" t="s">
        <v>695</v>
      </c>
      <c r="F20" s="384" t="s">
        <v>424</v>
      </c>
      <c r="G20" s="383">
        <f t="shared" si="0"/>
        <v>500</v>
      </c>
      <c r="H20" s="383">
        <f>[1]aparat!F47</f>
        <v>500</v>
      </c>
      <c r="I20" s="375"/>
    </row>
    <row r="21" spans="1:9" ht="13.5" customHeight="1">
      <c r="A21" s="373"/>
      <c r="B21" s="381"/>
      <c r="C21" s="382"/>
      <c r="D21" s="382"/>
      <c r="E21" s="384" t="s">
        <v>696</v>
      </c>
      <c r="F21" s="384" t="s">
        <v>426</v>
      </c>
      <c r="G21" s="383">
        <f t="shared" si="0"/>
        <v>0</v>
      </c>
      <c r="H21" s="383">
        <f>[1]aparat!F48</f>
        <v>0</v>
      </c>
      <c r="I21" s="375"/>
    </row>
    <row r="22" spans="1:9" ht="13.5" customHeight="1">
      <c r="A22" s="373"/>
      <c r="B22" s="381"/>
      <c r="C22" s="382"/>
      <c r="D22" s="382"/>
      <c r="E22" s="374" t="s">
        <v>430</v>
      </c>
      <c r="F22" s="374">
        <v>4221</v>
      </c>
      <c r="G22" s="383">
        <f t="shared" si="0"/>
        <v>1500</v>
      </c>
      <c r="H22" s="383">
        <f>[1]aparat!F51</f>
        <v>1500</v>
      </c>
      <c r="I22" s="375"/>
    </row>
    <row r="23" spans="1:9" ht="13.5" customHeight="1">
      <c r="A23" s="373"/>
      <c r="B23" s="381"/>
      <c r="C23" s="382"/>
      <c r="D23" s="382"/>
      <c r="E23" s="374" t="s">
        <v>431</v>
      </c>
      <c r="F23" s="374">
        <v>4222</v>
      </c>
      <c r="G23" s="383">
        <f t="shared" si="0"/>
        <v>3000</v>
      </c>
      <c r="H23" s="383">
        <f>[1]aparat!F52</f>
        <v>3000</v>
      </c>
      <c r="I23" s="375"/>
    </row>
    <row r="24" spans="1:9" ht="13.5" customHeight="1">
      <c r="A24" s="373"/>
      <c r="B24" s="381"/>
      <c r="C24" s="382"/>
      <c r="D24" s="382"/>
      <c r="E24" s="374" t="s">
        <v>697</v>
      </c>
      <c r="F24" s="374">
        <v>4229</v>
      </c>
      <c r="G24" s="383">
        <f t="shared" si="0"/>
        <v>0</v>
      </c>
      <c r="H24" s="383">
        <f>[1]aparat!F53</f>
        <v>0</v>
      </c>
      <c r="I24" s="375"/>
    </row>
    <row r="25" spans="1:9" ht="13.5" customHeight="1">
      <c r="A25" s="373"/>
      <c r="B25" s="381"/>
      <c r="C25" s="382"/>
      <c r="D25" s="382"/>
      <c r="E25" s="374" t="s">
        <v>438</v>
      </c>
      <c r="F25" s="374">
        <v>4232</v>
      </c>
      <c r="G25" s="383">
        <f t="shared" si="0"/>
        <v>3786</v>
      </c>
      <c r="H25" s="383">
        <f>[1]aparat!F56</f>
        <v>3786</v>
      </c>
      <c r="I25" s="375"/>
    </row>
    <row r="26" spans="1:9" ht="27" customHeight="1">
      <c r="A26" s="373"/>
      <c r="B26" s="381"/>
      <c r="C26" s="382"/>
      <c r="D26" s="382"/>
      <c r="E26" s="374" t="s">
        <v>440</v>
      </c>
      <c r="F26" s="374">
        <v>4233</v>
      </c>
      <c r="G26" s="383">
        <f t="shared" si="0"/>
        <v>2300</v>
      </c>
      <c r="H26" s="383">
        <f>[1]aparat!F57</f>
        <v>2300</v>
      </c>
      <c r="I26" s="375"/>
    </row>
    <row r="27" spans="1:9" ht="13.5" customHeight="1">
      <c r="A27" s="373"/>
      <c r="B27" s="381"/>
      <c r="C27" s="382"/>
      <c r="D27" s="382"/>
      <c r="E27" s="374" t="s">
        <v>442</v>
      </c>
      <c r="F27" s="374">
        <v>4234</v>
      </c>
      <c r="G27" s="383">
        <f t="shared" si="0"/>
        <v>700</v>
      </c>
      <c r="H27" s="383">
        <f>[1]aparat!F58</f>
        <v>700</v>
      </c>
      <c r="I27" s="375"/>
    </row>
    <row r="28" spans="1:9" ht="13.5" customHeight="1">
      <c r="A28" s="373"/>
      <c r="B28" s="381"/>
      <c r="C28" s="382"/>
      <c r="D28" s="382"/>
      <c r="E28" s="374" t="s">
        <v>698</v>
      </c>
      <c r="F28" s="374">
        <v>4235</v>
      </c>
      <c r="G28" s="383">
        <f t="shared" si="0"/>
        <v>4000</v>
      </c>
      <c r="H28" s="383">
        <f>[1]aparat!F59</f>
        <v>4000</v>
      </c>
      <c r="I28" s="375"/>
    </row>
    <row r="29" spans="1:9" ht="13.5" customHeight="1">
      <c r="A29" s="373"/>
      <c r="B29" s="381"/>
      <c r="C29" s="382"/>
      <c r="D29" s="382"/>
      <c r="E29" s="374" t="s">
        <v>447</v>
      </c>
      <c r="F29" s="374">
        <v>4237</v>
      </c>
      <c r="G29" s="383">
        <f t="shared" si="0"/>
        <v>5000</v>
      </c>
      <c r="H29" s="383">
        <f>[1]aparat!F61</f>
        <v>5000</v>
      </c>
      <c r="I29" s="375"/>
    </row>
    <row r="30" spans="1:9" ht="13.5" customHeight="1">
      <c r="A30" s="373"/>
      <c r="B30" s="381"/>
      <c r="C30" s="382"/>
      <c r="D30" s="382"/>
      <c r="E30" s="374" t="s">
        <v>699</v>
      </c>
      <c r="F30" s="374">
        <v>4239</v>
      </c>
      <c r="G30" s="383">
        <f t="shared" si="0"/>
        <v>100</v>
      </c>
      <c r="H30" s="383">
        <f>[1]aparat!F62</f>
        <v>100</v>
      </c>
      <c r="I30" s="375"/>
    </row>
    <row r="31" spans="1:9" ht="13.5" customHeight="1">
      <c r="A31" s="373"/>
      <c r="B31" s="381"/>
      <c r="C31" s="382"/>
      <c r="D31" s="382"/>
      <c r="E31" s="374" t="s">
        <v>452</v>
      </c>
      <c r="F31" s="374">
        <v>4241</v>
      </c>
      <c r="G31" s="383">
        <f t="shared" si="0"/>
        <v>1900</v>
      </c>
      <c r="H31" s="383">
        <f>[1]aparat!F64</f>
        <v>1900</v>
      </c>
      <c r="I31" s="375"/>
    </row>
    <row r="32" spans="1:9" ht="13.5" customHeight="1">
      <c r="A32" s="373"/>
      <c r="B32" s="381"/>
      <c r="C32" s="382"/>
      <c r="D32" s="382"/>
      <c r="E32" s="374" t="s">
        <v>700</v>
      </c>
      <c r="F32" s="374"/>
      <c r="G32" s="383">
        <f>H32+I32</f>
        <v>0</v>
      </c>
      <c r="H32" s="383">
        <f>[1]aparat!F66</f>
        <v>0</v>
      </c>
      <c r="I32" s="375"/>
    </row>
    <row r="33" spans="1:9" ht="24.75" customHeight="1">
      <c r="A33" s="373"/>
      <c r="B33" s="381"/>
      <c r="C33" s="382"/>
      <c r="D33" s="382"/>
      <c r="E33" s="374" t="s">
        <v>701</v>
      </c>
      <c r="F33" s="374">
        <v>4252</v>
      </c>
      <c r="G33" s="383">
        <f t="shared" si="0"/>
        <v>1200</v>
      </c>
      <c r="H33" s="383">
        <f>[1]aparat!F67</f>
        <v>1200</v>
      </c>
      <c r="I33" s="375"/>
    </row>
    <row r="34" spans="1:9" ht="12.75" customHeight="1">
      <c r="A34" s="373"/>
      <c r="B34" s="381"/>
      <c r="C34" s="382"/>
      <c r="D34" s="382"/>
      <c r="E34" s="384" t="s">
        <v>702</v>
      </c>
      <c r="F34" s="384" t="s">
        <v>461</v>
      </c>
      <c r="G34" s="383">
        <f t="shared" si="0"/>
        <v>1350</v>
      </c>
      <c r="H34" s="383">
        <f>[1]aparat!F69</f>
        <v>1350</v>
      </c>
      <c r="I34" s="375"/>
    </row>
    <row r="35" spans="1:9" ht="12.75" customHeight="1">
      <c r="A35" s="373"/>
      <c r="B35" s="381"/>
      <c r="C35" s="382"/>
      <c r="D35" s="382"/>
      <c r="E35" s="384" t="s">
        <v>466</v>
      </c>
      <c r="F35" s="384" t="s">
        <v>467</v>
      </c>
      <c r="G35" s="383">
        <f t="shared" si="0"/>
        <v>3114</v>
      </c>
      <c r="H35" s="383">
        <f>[1]aparat!F71</f>
        <v>3114</v>
      </c>
      <c r="I35" s="375"/>
    </row>
    <row r="36" spans="1:9" ht="13.5" customHeight="1">
      <c r="A36" s="373"/>
      <c r="B36" s="381"/>
      <c r="C36" s="382"/>
      <c r="D36" s="382"/>
      <c r="E36" s="384" t="s">
        <v>472</v>
      </c>
      <c r="F36" s="384" t="s">
        <v>473</v>
      </c>
      <c r="G36" s="383">
        <f t="shared" si="0"/>
        <v>990</v>
      </c>
      <c r="H36" s="383">
        <f>[1]aparat!F74</f>
        <v>990</v>
      </c>
      <c r="I36" s="375"/>
    </row>
    <row r="37" spans="1:9" ht="12" customHeight="1">
      <c r="A37" s="373"/>
      <c r="B37" s="381"/>
      <c r="C37" s="382"/>
      <c r="D37" s="382"/>
      <c r="E37" s="384" t="s">
        <v>474</v>
      </c>
      <c r="F37" s="384" t="s">
        <v>475</v>
      </c>
      <c r="G37" s="383">
        <f t="shared" si="0"/>
        <v>1200</v>
      </c>
      <c r="H37" s="383">
        <f>[1]aparat!F75</f>
        <v>1200</v>
      </c>
      <c r="I37" s="375"/>
    </row>
    <row r="38" spans="1:9" ht="11.25" customHeight="1">
      <c r="A38" s="373"/>
      <c r="B38" s="381"/>
      <c r="C38" s="382"/>
      <c r="D38" s="382"/>
      <c r="E38" s="384" t="s">
        <v>703</v>
      </c>
      <c r="F38" s="384" t="s">
        <v>567</v>
      </c>
      <c r="G38" s="383">
        <f t="shared" si="0"/>
        <v>100</v>
      </c>
      <c r="H38" s="383">
        <f>[1]aparat!F136</f>
        <v>100</v>
      </c>
      <c r="I38" s="375"/>
    </row>
    <row r="39" spans="1:9" ht="11.25" customHeight="1">
      <c r="A39" s="373"/>
      <c r="B39" s="381"/>
      <c r="C39" s="382"/>
      <c r="D39" s="382"/>
      <c r="E39" s="385" t="s">
        <v>704</v>
      </c>
      <c r="F39" s="384" t="s">
        <v>599</v>
      </c>
      <c r="G39" s="383">
        <f>H39+I39</f>
        <v>0</v>
      </c>
      <c r="H39" s="383"/>
      <c r="I39" s="375">
        <f>[1]aparat!F154</f>
        <v>0</v>
      </c>
    </row>
    <row r="40" spans="1:9" ht="14.25" customHeight="1">
      <c r="A40" s="373"/>
      <c r="B40" s="381"/>
      <c r="C40" s="382"/>
      <c r="D40" s="382"/>
      <c r="E40" s="384" t="s">
        <v>705</v>
      </c>
      <c r="F40" s="384" t="s">
        <v>601</v>
      </c>
      <c r="G40" s="375">
        <f>H40+I40</f>
        <v>3000</v>
      </c>
      <c r="H40" s="375"/>
      <c r="I40" s="375">
        <f>[1]aparat!F155</f>
        <v>3000</v>
      </c>
    </row>
    <row r="41" spans="1:9" ht="14.25" customHeight="1">
      <c r="A41" s="373"/>
      <c r="B41" s="381"/>
      <c r="C41" s="382"/>
      <c r="D41" s="382"/>
      <c r="E41" s="384" t="s">
        <v>706</v>
      </c>
      <c r="F41" s="384" t="s">
        <v>603</v>
      </c>
      <c r="G41" s="375">
        <f>H41+I41</f>
        <v>0</v>
      </c>
      <c r="H41" s="375"/>
      <c r="I41" s="375">
        <f>[1]aparat!F156</f>
        <v>0</v>
      </c>
    </row>
    <row r="42" spans="1:9" ht="14.25" customHeight="1">
      <c r="A42" s="373"/>
      <c r="B42" s="381"/>
      <c r="C42" s="382"/>
      <c r="D42" s="382"/>
      <c r="E42" s="384" t="s">
        <v>707</v>
      </c>
      <c r="F42" s="384" t="s">
        <v>596</v>
      </c>
      <c r="G42" s="375">
        <f>H42+I42</f>
        <v>10000</v>
      </c>
      <c r="H42" s="375"/>
      <c r="I42" s="375">
        <f>[1]aparat!F153</f>
        <v>10000</v>
      </c>
    </row>
    <row r="43" spans="1:9" ht="11.25" hidden="1" customHeight="1">
      <c r="A43" s="373">
        <v>2112</v>
      </c>
      <c r="B43" s="381" t="s">
        <v>193</v>
      </c>
      <c r="C43" s="382">
        <v>1</v>
      </c>
      <c r="D43" s="382">
        <v>2</v>
      </c>
      <c r="E43" s="374" t="s">
        <v>199</v>
      </c>
      <c r="F43" s="374"/>
      <c r="G43" s="375">
        <f t="shared" si="0"/>
        <v>0</v>
      </c>
      <c r="H43" s="375"/>
      <c r="I43" s="375"/>
    </row>
    <row r="44" spans="1:9" ht="11.25" hidden="1" customHeight="1">
      <c r="A44" s="373"/>
      <c r="B44" s="381"/>
      <c r="C44" s="382"/>
      <c r="D44" s="382"/>
      <c r="E44" s="374" t="s">
        <v>691</v>
      </c>
      <c r="F44" s="374"/>
      <c r="G44" s="375">
        <f t="shared" si="0"/>
        <v>0</v>
      </c>
      <c r="H44" s="375"/>
      <c r="I44" s="375"/>
    </row>
    <row r="45" spans="1:9" ht="11.25" hidden="1" customHeight="1">
      <c r="A45" s="373"/>
      <c r="B45" s="381"/>
      <c r="C45" s="382"/>
      <c r="D45" s="382"/>
      <c r="E45" s="374" t="s">
        <v>708</v>
      </c>
      <c r="F45" s="374"/>
      <c r="G45" s="375">
        <f t="shared" si="0"/>
        <v>0</v>
      </c>
      <c r="H45" s="375"/>
      <c r="I45" s="375"/>
    </row>
    <row r="46" spans="1:9" ht="11.25" hidden="1" customHeight="1">
      <c r="A46" s="373"/>
      <c r="B46" s="381"/>
      <c r="C46" s="382"/>
      <c r="D46" s="382"/>
      <c r="E46" s="374" t="s">
        <v>708</v>
      </c>
      <c r="F46" s="374"/>
      <c r="G46" s="375">
        <f t="shared" si="0"/>
        <v>0</v>
      </c>
      <c r="H46" s="375"/>
      <c r="I46" s="375"/>
    </row>
    <row r="47" spans="1:9" ht="11.25" hidden="1" customHeight="1">
      <c r="A47" s="373">
        <v>2113</v>
      </c>
      <c r="B47" s="381" t="s">
        <v>193</v>
      </c>
      <c r="C47" s="382">
        <v>1</v>
      </c>
      <c r="D47" s="382">
        <v>3</v>
      </c>
      <c r="E47" s="374" t="s">
        <v>200</v>
      </c>
      <c r="F47" s="374"/>
      <c r="G47" s="375">
        <f t="shared" si="0"/>
        <v>0</v>
      </c>
      <c r="H47" s="375"/>
      <c r="I47" s="375"/>
    </row>
    <row r="48" spans="1:9" ht="11.25" hidden="1" customHeight="1">
      <c r="A48" s="373"/>
      <c r="B48" s="381"/>
      <c r="C48" s="382"/>
      <c r="D48" s="382"/>
      <c r="E48" s="374" t="s">
        <v>691</v>
      </c>
      <c r="F48" s="374"/>
      <c r="G48" s="375">
        <f t="shared" si="0"/>
        <v>0</v>
      </c>
      <c r="H48" s="375"/>
      <c r="I48" s="375"/>
    </row>
    <row r="49" spans="1:9" ht="11.25" hidden="1" customHeight="1">
      <c r="A49" s="373"/>
      <c r="B49" s="381"/>
      <c r="C49" s="382"/>
      <c r="D49" s="382"/>
      <c r="E49" s="374" t="s">
        <v>708</v>
      </c>
      <c r="F49" s="374"/>
      <c r="G49" s="375">
        <f t="shared" si="0"/>
        <v>0</v>
      </c>
      <c r="H49" s="375"/>
      <c r="I49" s="375"/>
    </row>
    <row r="50" spans="1:9" ht="11.25" hidden="1" customHeight="1">
      <c r="A50" s="373"/>
      <c r="B50" s="381"/>
      <c r="C50" s="382"/>
      <c r="D50" s="382"/>
      <c r="E50" s="374" t="s">
        <v>708</v>
      </c>
      <c r="F50" s="374"/>
      <c r="G50" s="375">
        <f t="shared" si="0"/>
        <v>0</v>
      </c>
      <c r="H50" s="375"/>
      <c r="I50" s="375"/>
    </row>
    <row r="51" spans="1:9" ht="11.25" hidden="1" customHeight="1">
      <c r="A51" s="373">
        <v>2120</v>
      </c>
      <c r="B51" s="367" t="s">
        <v>193</v>
      </c>
      <c r="C51" s="368">
        <v>2</v>
      </c>
      <c r="D51" s="368">
        <v>0</v>
      </c>
      <c r="E51" s="376" t="s">
        <v>201</v>
      </c>
      <c r="F51" s="376"/>
      <c r="G51" s="375">
        <f t="shared" si="0"/>
        <v>0</v>
      </c>
      <c r="H51" s="375"/>
      <c r="I51" s="375"/>
    </row>
    <row r="52" spans="1:9" s="380" customFormat="1" ht="11.25" hidden="1" customHeight="1">
      <c r="A52" s="373"/>
      <c r="B52" s="367"/>
      <c r="C52" s="368"/>
      <c r="D52" s="368"/>
      <c r="E52" s="374" t="s">
        <v>197</v>
      </c>
      <c r="F52" s="374"/>
      <c r="G52" s="375">
        <f t="shared" si="0"/>
        <v>0</v>
      </c>
      <c r="H52" s="377"/>
      <c r="I52" s="377"/>
    </row>
    <row r="53" spans="1:9" ht="11.25" hidden="1" customHeight="1">
      <c r="A53" s="373">
        <v>2121</v>
      </c>
      <c r="B53" s="381" t="s">
        <v>193</v>
      </c>
      <c r="C53" s="382">
        <v>2</v>
      </c>
      <c r="D53" s="382">
        <v>1</v>
      </c>
      <c r="E53" s="386" t="s">
        <v>202</v>
      </c>
      <c r="F53" s="386"/>
      <c r="G53" s="375">
        <f t="shared" si="0"/>
        <v>0</v>
      </c>
      <c r="H53" s="375"/>
      <c r="I53" s="375"/>
    </row>
    <row r="54" spans="1:9" ht="11.25" hidden="1" customHeight="1">
      <c r="A54" s="373"/>
      <c r="B54" s="381"/>
      <c r="C54" s="382"/>
      <c r="D54" s="382"/>
      <c r="E54" s="374" t="s">
        <v>691</v>
      </c>
      <c r="F54" s="374"/>
      <c r="G54" s="375">
        <f t="shared" si="0"/>
        <v>0</v>
      </c>
      <c r="H54" s="375"/>
      <c r="I54" s="375"/>
    </row>
    <row r="55" spans="1:9" ht="11.25" hidden="1" customHeight="1">
      <c r="A55" s="373"/>
      <c r="B55" s="381"/>
      <c r="C55" s="382"/>
      <c r="D55" s="382"/>
      <c r="E55" s="374" t="s">
        <v>708</v>
      </c>
      <c r="F55" s="374"/>
      <c r="G55" s="375">
        <f t="shared" si="0"/>
        <v>0</v>
      </c>
      <c r="H55" s="375"/>
      <c r="I55" s="375"/>
    </row>
    <row r="56" spans="1:9" ht="11.25" hidden="1" customHeight="1">
      <c r="A56" s="373"/>
      <c r="B56" s="381"/>
      <c r="C56" s="382"/>
      <c r="D56" s="382"/>
      <c r="E56" s="374" t="s">
        <v>708</v>
      </c>
      <c r="F56" s="374"/>
      <c r="G56" s="375">
        <f t="shared" si="0"/>
        <v>0</v>
      </c>
      <c r="H56" s="375"/>
      <c r="I56" s="375"/>
    </row>
    <row r="57" spans="1:9" ht="11.25" hidden="1" customHeight="1">
      <c r="A57" s="373">
        <v>2122</v>
      </c>
      <c r="B57" s="381" t="s">
        <v>193</v>
      </c>
      <c r="C57" s="382">
        <v>2</v>
      </c>
      <c r="D57" s="382">
        <v>2</v>
      </c>
      <c r="E57" s="374" t="s">
        <v>203</v>
      </c>
      <c r="F57" s="374"/>
      <c r="G57" s="375">
        <f t="shared" si="0"/>
        <v>0</v>
      </c>
      <c r="H57" s="375"/>
      <c r="I57" s="375"/>
    </row>
    <row r="58" spans="1:9" ht="11.25" hidden="1" customHeight="1">
      <c r="A58" s="373"/>
      <c r="B58" s="381"/>
      <c r="C58" s="382"/>
      <c r="D58" s="382"/>
      <c r="E58" s="374" t="s">
        <v>691</v>
      </c>
      <c r="F58" s="374"/>
      <c r="G58" s="375">
        <f t="shared" si="0"/>
        <v>0</v>
      </c>
      <c r="H58" s="375"/>
      <c r="I58" s="375"/>
    </row>
    <row r="59" spans="1:9" ht="11.25" hidden="1" customHeight="1">
      <c r="A59" s="373"/>
      <c r="B59" s="381"/>
      <c r="C59" s="382"/>
      <c r="D59" s="382"/>
      <c r="E59" s="374" t="s">
        <v>708</v>
      </c>
      <c r="F59" s="374"/>
      <c r="G59" s="375">
        <f t="shared" si="0"/>
        <v>0</v>
      </c>
      <c r="H59" s="375"/>
      <c r="I59" s="375"/>
    </row>
    <row r="60" spans="1:9" ht="11.25" hidden="1" customHeight="1">
      <c r="A60" s="373"/>
      <c r="B60" s="381"/>
      <c r="C60" s="382"/>
      <c r="D60" s="382"/>
      <c r="E60" s="374" t="s">
        <v>708</v>
      </c>
      <c r="F60" s="374"/>
      <c r="G60" s="375">
        <f t="shared" si="0"/>
        <v>0</v>
      </c>
      <c r="H60" s="375"/>
      <c r="I60" s="375"/>
    </row>
    <row r="61" spans="1:9" ht="11.25" customHeight="1">
      <c r="A61" s="373"/>
      <c r="B61" s="381"/>
      <c r="C61" s="382"/>
      <c r="D61" s="382"/>
      <c r="E61" s="374" t="s">
        <v>709</v>
      </c>
      <c r="F61" s="374">
        <v>5134</v>
      </c>
      <c r="G61" s="375">
        <f>I61+H61</f>
        <v>400</v>
      </c>
      <c r="H61" s="375"/>
      <c r="I61" s="375">
        <f>[1]aparat!F160</f>
        <v>400</v>
      </c>
    </row>
    <row r="62" spans="1:9" ht="11.25" hidden="1" customHeight="1">
      <c r="A62" s="373"/>
      <c r="B62" s="381"/>
      <c r="C62" s="382"/>
      <c r="D62" s="382"/>
      <c r="E62" s="374"/>
      <c r="F62" s="374"/>
      <c r="G62" s="375"/>
      <c r="H62" s="375"/>
      <c r="I62" s="375"/>
    </row>
    <row r="63" spans="1:9" ht="12.75" customHeight="1">
      <c r="A63" s="373">
        <v>2130</v>
      </c>
      <c r="B63" s="367" t="s">
        <v>193</v>
      </c>
      <c r="C63" s="368">
        <v>3</v>
      </c>
      <c r="D63" s="368">
        <v>0</v>
      </c>
      <c r="E63" s="376" t="s">
        <v>204</v>
      </c>
      <c r="F63" s="376"/>
      <c r="G63" s="375">
        <f>H63+I63</f>
        <v>3327</v>
      </c>
      <c r="H63" s="375">
        <f>H65+H69+H73</f>
        <v>3327</v>
      </c>
      <c r="I63" s="375"/>
    </row>
    <row r="64" spans="1:9" s="380" customFormat="1" ht="15.75">
      <c r="A64" s="373"/>
      <c r="B64" s="367"/>
      <c r="C64" s="368"/>
      <c r="D64" s="368"/>
      <c r="E64" s="374" t="s">
        <v>197</v>
      </c>
      <c r="F64" s="374"/>
      <c r="G64" s="377"/>
      <c r="H64" s="377"/>
      <c r="I64" s="377"/>
    </row>
    <row r="65" spans="1:9" ht="27" hidden="1">
      <c r="A65" s="373">
        <v>2131</v>
      </c>
      <c r="B65" s="381" t="s">
        <v>193</v>
      </c>
      <c r="C65" s="382">
        <v>3</v>
      </c>
      <c r="D65" s="382">
        <v>1</v>
      </c>
      <c r="E65" s="374" t="s">
        <v>205</v>
      </c>
      <c r="F65" s="374"/>
      <c r="G65" s="375"/>
      <c r="H65" s="375"/>
      <c r="I65" s="375"/>
    </row>
    <row r="66" spans="1:9" ht="40.5" hidden="1">
      <c r="A66" s="373"/>
      <c r="B66" s="381"/>
      <c r="C66" s="382"/>
      <c r="D66" s="382"/>
      <c r="E66" s="374" t="s">
        <v>691</v>
      </c>
      <c r="F66" s="374"/>
      <c r="G66" s="375"/>
      <c r="H66" s="375"/>
      <c r="I66" s="375"/>
    </row>
    <row r="67" spans="1:9" ht="15.75" hidden="1">
      <c r="A67" s="373"/>
      <c r="B67" s="381"/>
      <c r="C67" s="382"/>
      <c r="D67" s="382"/>
      <c r="E67" s="374" t="s">
        <v>708</v>
      </c>
      <c r="F67" s="374"/>
      <c r="G67" s="375"/>
      <c r="H67" s="375"/>
      <c r="I67" s="375"/>
    </row>
    <row r="68" spans="1:9" ht="15.75" hidden="1">
      <c r="A68" s="373"/>
      <c r="B68" s="381"/>
      <c r="C68" s="382"/>
      <c r="D68" s="382"/>
      <c r="E68" s="374" t="s">
        <v>708</v>
      </c>
      <c r="F68" s="374"/>
      <c r="G68" s="375"/>
      <c r="H68" s="375"/>
      <c r="I68" s="375"/>
    </row>
    <row r="69" spans="1:9" ht="14.25" hidden="1" customHeight="1">
      <c r="A69" s="373">
        <v>2132</v>
      </c>
      <c r="B69" s="381" t="s">
        <v>193</v>
      </c>
      <c r="C69" s="382">
        <v>3</v>
      </c>
      <c r="D69" s="382">
        <v>2</v>
      </c>
      <c r="E69" s="374" t="s">
        <v>206</v>
      </c>
      <c r="F69" s="374"/>
      <c r="G69" s="375"/>
      <c r="H69" s="375"/>
      <c r="I69" s="375"/>
    </row>
    <row r="70" spans="1:9" ht="40.5" hidden="1">
      <c r="A70" s="373"/>
      <c r="B70" s="381"/>
      <c r="C70" s="382"/>
      <c r="D70" s="382"/>
      <c r="E70" s="374" t="s">
        <v>691</v>
      </c>
      <c r="F70" s="374"/>
      <c r="G70" s="375"/>
      <c r="H70" s="375"/>
      <c r="I70" s="375"/>
    </row>
    <row r="71" spans="1:9" ht="15.75" hidden="1">
      <c r="A71" s="373"/>
      <c r="B71" s="381"/>
      <c r="C71" s="382"/>
      <c r="D71" s="382"/>
      <c r="E71" s="374" t="s">
        <v>708</v>
      </c>
      <c r="F71" s="374"/>
      <c r="G71" s="375"/>
      <c r="H71" s="375"/>
      <c r="I71" s="375"/>
    </row>
    <row r="72" spans="1:9" ht="15.75" hidden="1">
      <c r="A72" s="373"/>
      <c r="B72" s="381"/>
      <c r="C72" s="382"/>
      <c r="D72" s="382"/>
      <c r="E72" s="374" t="s">
        <v>708</v>
      </c>
      <c r="F72" s="374"/>
      <c r="G72" s="375"/>
      <c r="H72" s="375"/>
      <c r="I72" s="375"/>
    </row>
    <row r="73" spans="1:9" ht="13.5" customHeight="1">
      <c r="A73" s="373">
        <v>2133</v>
      </c>
      <c r="B73" s="381" t="s">
        <v>193</v>
      </c>
      <c r="C73" s="382">
        <v>3</v>
      </c>
      <c r="D73" s="382">
        <v>3</v>
      </c>
      <c r="E73" s="374" t="s">
        <v>207</v>
      </c>
      <c r="F73" s="374"/>
      <c r="G73" s="375">
        <f>H73+I73</f>
        <v>3327</v>
      </c>
      <c r="H73" s="375">
        <f>H75+H76+H77+H79+H80+H81+H82+H83+H78</f>
        <v>3327</v>
      </c>
      <c r="I73" s="375"/>
    </row>
    <row r="74" spans="1:9" ht="27" customHeight="1">
      <c r="A74" s="373"/>
      <c r="B74" s="381"/>
      <c r="C74" s="382"/>
      <c r="D74" s="382"/>
      <c r="E74" s="374" t="s">
        <v>691</v>
      </c>
      <c r="F74" s="374"/>
      <c r="G74" s="375"/>
      <c r="H74" s="375"/>
      <c r="I74" s="375"/>
    </row>
    <row r="75" spans="1:9" ht="13.5" customHeight="1">
      <c r="A75" s="373"/>
      <c r="B75" s="381"/>
      <c r="C75" s="382"/>
      <c r="D75" s="382"/>
      <c r="E75" s="374" t="s">
        <v>401</v>
      </c>
      <c r="F75" s="374">
        <v>4111</v>
      </c>
      <c r="G75" s="383">
        <f t="shared" ref="G75:G83" si="1">H75+I75</f>
        <v>2300</v>
      </c>
      <c r="H75" s="383">
        <f>'[1]zags '!F34</f>
        <v>2300</v>
      </c>
      <c r="I75" s="375"/>
    </row>
    <row r="76" spans="1:9" ht="13.5" customHeight="1">
      <c r="A76" s="373"/>
      <c r="B76" s="381"/>
      <c r="C76" s="382"/>
      <c r="D76" s="382"/>
      <c r="E76" s="374" t="s">
        <v>710</v>
      </c>
      <c r="F76" s="374">
        <v>4212</v>
      </c>
      <c r="G76" s="383">
        <f t="shared" si="1"/>
        <v>0</v>
      </c>
      <c r="H76" s="383">
        <f>'[1]zags '!F44</f>
        <v>0</v>
      </c>
      <c r="I76" s="375"/>
    </row>
    <row r="77" spans="1:9" ht="15.75" customHeight="1">
      <c r="A77" s="373"/>
      <c r="B77" s="381"/>
      <c r="C77" s="382"/>
      <c r="D77" s="382"/>
      <c r="E77" s="374" t="s">
        <v>421</v>
      </c>
      <c r="F77" s="374">
        <v>4214</v>
      </c>
      <c r="G77" s="375">
        <f t="shared" si="1"/>
        <v>156</v>
      </c>
      <c r="H77" s="375">
        <f>'[1]zags '!F46</f>
        <v>156</v>
      </c>
      <c r="I77" s="375"/>
    </row>
    <row r="78" spans="1:9" ht="15.75" customHeight="1">
      <c r="A78" s="373"/>
      <c r="B78" s="381"/>
      <c r="C78" s="382"/>
      <c r="D78" s="382"/>
      <c r="E78" s="374" t="s">
        <v>699</v>
      </c>
      <c r="F78" s="374">
        <v>4239</v>
      </c>
      <c r="G78" s="383">
        <f t="shared" si="1"/>
        <v>0</v>
      </c>
      <c r="H78" s="383">
        <f>'[1]zags '!F62</f>
        <v>0</v>
      </c>
      <c r="I78" s="383"/>
    </row>
    <row r="79" spans="1:9" ht="18" customHeight="1">
      <c r="A79" s="373"/>
      <c r="B79" s="381"/>
      <c r="C79" s="382"/>
      <c r="D79" s="382"/>
      <c r="E79" s="387" t="s">
        <v>457</v>
      </c>
      <c r="F79" s="388" t="s">
        <v>458</v>
      </c>
      <c r="G79" s="383">
        <f t="shared" si="1"/>
        <v>0</v>
      </c>
      <c r="H79" s="383">
        <f>'[1]zags '!F67</f>
        <v>0</v>
      </c>
      <c r="I79" s="383"/>
    </row>
    <row r="80" spans="1:9" ht="13.5" customHeight="1">
      <c r="A80" s="373"/>
      <c r="B80" s="381"/>
      <c r="C80" s="382"/>
      <c r="D80" s="382"/>
      <c r="E80" s="374" t="s">
        <v>460</v>
      </c>
      <c r="F80" s="374">
        <v>4261</v>
      </c>
      <c r="G80" s="383">
        <f t="shared" si="1"/>
        <v>43</v>
      </c>
      <c r="H80" s="383">
        <f>'[1]zags '!F69</f>
        <v>43</v>
      </c>
      <c r="I80" s="383"/>
    </row>
    <row r="81" spans="1:9" ht="12.75" customHeight="1">
      <c r="A81" s="373"/>
      <c r="B81" s="381"/>
      <c r="C81" s="382"/>
      <c r="D81" s="382"/>
      <c r="E81" s="374" t="s">
        <v>472</v>
      </c>
      <c r="F81" s="374">
        <v>4267</v>
      </c>
      <c r="G81" s="383">
        <f t="shared" si="1"/>
        <v>0</v>
      </c>
      <c r="H81" s="383">
        <f>'[1]zags '!F75</f>
        <v>0</v>
      </c>
      <c r="I81" s="383"/>
    </row>
    <row r="82" spans="1:9" ht="12.75" customHeight="1">
      <c r="A82" s="373"/>
      <c r="B82" s="381"/>
      <c r="C82" s="382"/>
      <c r="D82" s="382"/>
      <c r="E82" s="374" t="s">
        <v>474</v>
      </c>
      <c r="F82" s="374">
        <v>4269</v>
      </c>
      <c r="G82" s="383">
        <f t="shared" si="1"/>
        <v>0</v>
      </c>
      <c r="H82" s="383">
        <f>'[1]zags '!F76</f>
        <v>0</v>
      </c>
      <c r="I82" s="383"/>
    </row>
    <row r="83" spans="1:9" ht="12.75" customHeight="1">
      <c r="A83" s="373"/>
      <c r="B83" s="381"/>
      <c r="C83" s="382"/>
      <c r="D83" s="382"/>
      <c r="E83" s="374" t="s">
        <v>438</v>
      </c>
      <c r="F83" s="374">
        <v>4232</v>
      </c>
      <c r="G83" s="383">
        <f t="shared" si="1"/>
        <v>828</v>
      </c>
      <c r="H83" s="383">
        <f>'[1]վեկտոր պլյուս'!F56</f>
        <v>828</v>
      </c>
      <c r="I83" s="383"/>
    </row>
    <row r="84" spans="1:9" ht="21" hidden="1" customHeight="1">
      <c r="A84" s="373">
        <v>2140</v>
      </c>
      <c r="B84" s="367" t="s">
        <v>193</v>
      </c>
      <c r="C84" s="368">
        <v>4</v>
      </c>
      <c r="D84" s="368">
        <v>0</v>
      </c>
      <c r="E84" s="376" t="s">
        <v>208</v>
      </c>
      <c r="F84" s="376"/>
      <c r="G84" s="383"/>
      <c r="H84" s="383"/>
      <c r="I84" s="383"/>
    </row>
    <row r="85" spans="1:9" s="380" customFormat="1" ht="15.75" hidden="1">
      <c r="A85" s="373"/>
      <c r="B85" s="367"/>
      <c r="C85" s="368"/>
      <c r="D85" s="368"/>
      <c r="E85" s="374" t="s">
        <v>197</v>
      </c>
      <c r="F85" s="374"/>
      <c r="G85" s="378"/>
      <c r="H85" s="378"/>
      <c r="I85" s="378"/>
    </row>
    <row r="86" spans="1:9" ht="15.75" hidden="1">
      <c r="A86" s="373">
        <v>2141</v>
      </c>
      <c r="B86" s="381" t="s">
        <v>193</v>
      </c>
      <c r="C86" s="382">
        <v>4</v>
      </c>
      <c r="D86" s="382">
        <v>1</v>
      </c>
      <c r="E86" s="374" t="s">
        <v>209</v>
      </c>
      <c r="F86" s="374"/>
      <c r="G86" s="383"/>
      <c r="H86" s="383"/>
      <c r="I86" s="383"/>
    </row>
    <row r="87" spans="1:9" ht="40.5" hidden="1">
      <c r="A87" s="373"/>
      <c r="B87" s="381"/>
      <c r="C87" s="382"/>
      <c r="D87" s="382"/>
      <c r="E87" s="374" t="s">
        <v>691</v>
      </c>
      <c r="F87" s="374"/>
      <c r="G87" s="383"/>
      <c r="H87" s="383"/>
      <c r="I87" s="383"/>
    </row>
    <row r="88" spans="1:9" ht="15.75" hidden="1">
      <c r="A88" s="373"/>
      <c r="B88" s="381"/>
      <c r="C88" s="382"/>
      <c r="D88" s="382"/>
      <c r="E88" s="374" t="s">
        <v>708</v>
      </c>
      <c r="F88" s="374"/>
      <c r="G88" s="383"/>
      <c r="H88" s="383"/>
      <c r="I88" s="383"/>
    </row>
    <row r="89" spans="1:9" ht="15.75" hidden="1">
      <c r="A89" s="373"/>
      <c r="B89" s="381"/>
      <c r="C89" s="382"/>
      <c r="D89" s="382"/>
      <c r="E89" s="374" t="s">
        <v>708</v>
      </c>
      <c r="F89" s="374"/>
      <c r="G89" s="383"/>
      <c r="H89" s="383"/>
      <c r="I89" s="383"/>
    </row>
    <row r="90" spans="1:9" ht="31.5" hidden="1" customHeight="1">
      <c r="A90" s="373">
        <v>2150</v>
      </c>
      <c r="B90" s="367" t="s">
        <v>193</v>
      </c>
      <c r="C90" s="368">
        <v>5</v>
      </c>
      <c r="D90" s="368">
        <v>0</v>
      </c>
      <c r="E90" s="376" t="s">
        <v>210</v>
      </c>
      <c r="F90" s="376"/>
      <c r="G90" s="383"/>
      <c r="H90" s="383"/>
      <c r="I90" s="383"/>
    </row>
    <row r="91" spans="1:9" s="380" customFormat="1" ht="10.5" hidden="1" customHeight="1">
      <c r="A91" s="373"/>
      <c r="B91" s="367"/>
      <c r="C91" s="368"/>
      <c r="D91" s="368"/>
      <c r="E91" s="374" t="s">
        <v>197</v>
      </c>
      <c r="F91" s="374"/>
      <c r="G91" s="378"/>
      <c r="H91" s="378"/>
      <c r="I91" s="378"/>
    </row>
    <row r="92" spans="1:9" ht="40.5" hidden="1">
      <c r="A92" s="373">
        <v>2151</v>
      </c>
      <c r="B92" s="381" t="s">
        <v>193</v>
      </c>
      <c r="C92" s="382">
        <v>5</v>
      </c>
      <c r="D92" s="382">
        <v>1</v>
      </c>
      <c r="E92" s="374" t="s">
        <v>211</v>
      </c>
      <c r="F92" s="374"/>
      <c r="G92" s="383"/>
      <c r="H92" s="383"/>
      <c r="I92" s="383"/>
    </row>
    <row r="93" spans="1:9" ht="40.5" hidden="1">
      <c r="A93" s="373"/>
      <c r="B93" s="381"/>
      <c r="C93" s="382"/>
      <c r="D93" s="382"/>
      <c r="E93" s="374" t="s">
        <v>691</v>
      </c>
      <c r="F93" s="374"/>
      <c r="G93" s="383"/>
      <c r="H93" s="383"/>
      <c r="I93" s="383"/>
    </row>
    <row r="94" spans="1:9" ht="15.75" hidden="1">
      <c r="A94" s="373"/>
      <c r="B94" s="381"/>
      <c r="C94" s="382"/>
      <c r="D94" s="382"/>
      <c r="E94" s="374" t="s">
        <v>708</v>
      </c>
      <c r="F94" s="374"/>
      <c r="G94" s="383"/>
      <c r="H94" s="383"/>
      <c r="I94" s="383"/>
    </row>
    <row r="95" spans="1:9" ht="15.75" hidden="1">
      <c r="A95" s="373"/>
      <c r="B95" s="381"/>
      <c r="C95" s="382"/>
      <c r="D95" s="382"/>
      <c r="E95" s="374" t="s">
        <v>708</v>
      </c>
      <c r="F95" s="374"/>
      <c r="G95" s="383"/>
      <c r="H95" s="383"/>
      <c r="I95" s="383"/>
    </row>
    <row r="96" spans="1:9" ht="24.75" customHeight="1">
      <c r="A96" s="373">
        <v>2160</v>
      </c>
      <c r="B96" s="367" t="s">
        <v>193</v>
      </c>
      <c r="C96" s="368">
        <v>6</v>
      </c>
      <c r="D96" s="368">
        <v>0</v>
      </c>
      <c r="E96" s="376" t="s">
        <v>212</v>
      </c>
      <c r="F96" s="376"/>
      <c r="G96" s="383">
        <f>H96+I96</f>
        <v>270225.76699999999</v>
      </c>
      <c r="H96" s="383">
        <f>H98</f>
        <v>91175.767000000007</v>
      </c>
      <c r="I96" s="383">
        <f>I98</f>
        <v>179050</v>
      </c>
    </row>
    <row r="97" spans="1:9" s="380" customFormat="1" ht="13.5" customHeight="1">
      <c r="A97" s="373"/>
      <c r="B97" s="367"/>
      <c r="C97" s="368"/>
      <c r="D97" s="368"/>
      <c r="E97" s="374" t="s">
        <v>197</v>
      </c>
      <c r="F97" s="374"/>
      <c r="G97" s="377"/>
      <c r="H97" s="377"/>
      <c r="I97" s="377"/>
    </row>
    <row r="98" spans="1:9" ht="25.5" customHeight="1">
      <c r="A98" s="373">
        <v>2161</v>
      </c>
      <c r="B98" s="381" t="s">
        <v>193</v>
      </c>
      <c r="C98" s="382">
        <v>6</v>
      </c>
      <c r="D98" s="382">
        <v>1</v>
      </c>
      <c r="E98" s="374" t="s">
        <v>213</v>
      </c>
      <c r="F98" s="374"/>
      <c r="G98" s="383">
        <f>H98+I98</f>
        <v>270225.76699999999</v>
      </c>
      <c r="H98" s="383">
        <f>SUM(H99:H117)</f>
        <v>91175.767000000007</v>
      </c>
      <c r="I98" s="383">
        <f>I113+I112+I117+I114+I115+I116+I111</f>
        <v>179050</v>
      </c>
    </row>
    <row r="99" spans="1:9" ht="24" customHeight="1">
      <c r="A99" s="373"/>
      <c r="B99" s="381"/>
      <c r="C99" s="382"/>
      <c r="D99" s="382"/>
      <c r="E99" s="389" t="s">
        <v>691</v>
      </c>
      <c r="F99" s="374"/>
      <c r="G99" s="383"/>
      <c r="H99" s="383"/>
      <c r="I99" s="383"/>
    </row>
    <row r="100" spans="1:9" ht="12.75" customHeight="1">
      <c r="A100" s="373"/>
      <c r="B100" s="381"/>
      <c r="C100" s="382"/>
      <c r="D100" s="382"/>
      <c r="E100" s="374" t="s">
        <v>710</v>
      </c>
      <c r="F100" s="374">
        <v>4212</v>
      </c>
      <c r="G100" s="383">
        <f t="shared" ref="G100:G117" si="2">H100+I100</f>
        <v>468</v>
      </c>
      <c r="H100" s="383">
        <f>[1]turq!F44</f>
        <v>468</v>
      </c>
      <c r="I100" s="383"/>
    </row>
    <row r="101" spans="1:9" ht="12.75" customHeight="1">
      <c r="A101" s="373"/>
      <c r="B101" s="381"/>
      <c r="C101" s="382"/>
      <c r="D101" s="382"/>
      <c r="E101" s="374" t="s">
        <v>699</v>
      </c>
      <c r="F101" s="374">
        <v>4239</v>
      </c>
      <c r="G101" s="383">
        <f t="shared" si="2"/>
        <v>970</v>
      </c>
      <c r="H101" s="383">
        <f>[1]turq!F62</f>
        <v>970</v>
      </c>
      <c r="I101" s="383"/>
    </row>
    <row r="102" spans="1:9" ht="12.75" customHeight="1">
      <c r="A102" s="373"/>
      <c r="B102" s="381"/>
      <c r="C102" s="382"/>
      <c r="D102" s="382"/>
      <c r="E102" s="374" t="s">
        <v>452</v>
      </c>
      <c r="F102" s="374">
        <v>4241</v>
      </c>
      <c r="G102" s="383">
        <f t="shared" si="2"/>
        <v>6500</v>
      </c>
      <c r="H102" s="383">
        <f>[1]turq!F64</f>
        <v>6500</v>
      </c>
      <c r="I102" s="383"/>
    </row>
    <row r="103" spans="1:9" ht="24.75" customHeight="1">
      <c r="A103" s="373"/>
      <c r="B103" s="381"/>
      <c r="C103" s="382"/>
      <c r="D103" s="382"/>
      <c r="E103" s="374" t="s">
        <v>701</v>
      </c>
      <c r="F103" s="374">
        <v>4252</v>
      </c>
      <c r="G103" s="383">
        <f t="shared" si="2"/>
        <v>650</v>
      </c>
      <c r="H103" s="383">
        <f>[1]turq!F67</f>
        <v>650</v>
      </c>
      <c r="I103" s="383"/>
    </row>
    <row r="104" spans="1:9" ht="24.75" customHeight="1">
      <c r="A104" s="373"/>
      <c r="B104" s="381"/>
      <c r="C104" s="382"/>
      <c r="D104" s="382"/>
      <c r="E104" s="374" t="s">
        <v>472</v>
      </c>
      <c r="F104" s="374">
        <v>4267</v>
      </c>
      <c r="G104" s="383">
        <f>H104</f>
        <v>999.66700000000003</v>
      </c>
      <c r="H104" s="383">
        <f>[1]turq!F75</f>
        <v>999.66700000000003</v>
      </c>
      <c r="I104" s="383"/>
    </row>
    <row r="105" spans="1:9" ht="14.25" customHeight="1">
      <c r="A105" s="373"/>
      <c r="B105" s="381"/>
      <c r="C105" s="382"/>
      <c r="D105" s="382"/>
      <c r="E105" s="374" t="s">
        <v>711</v>
      </c>
      <c r="F105" s="374">
        <v>4269</v>
      </c>
      <c r="G105" s="383">
        <f t="shared" si="2"/>
        <v>513</v>
      </c>
      <c r="H105" s="383">
        <f>[1]turq!F76</f>
        <v>513</v>
      </c>
      <c r="I105" s="383"/>
    </row>
    <row r="106" spans="1:9" ht="25.5" customHeight="1">
      <c r="A106" s="373"/>
      <c r="B106" s="381"/>
      <c r="C106" s="382"/>
      <c r="D106" s="382"/>
      <c r="E106" s="374" t="s">
        <v>712</v>
      </c>
      <c r="F106" s="374">
        <v>4637</v>
      </c>
      <c r="G106" s="383">
        <f t="shared" si="2"/>
        <v>75700.100000000006</v>
      </c>
      <c r="H106" s="383">
        <f>[1]turq!F104</f>
        <v>75700.100000000006</v>
      </c>
      <c r="I106" s="383"/>
    </row>
    <row r="107" spans="1:9" ht="25.5" customHeight="1">
      <c r="A107" s="373"/>
      <c r="B107" s="381"/>
      <c r="C107" s="382"/>
      <c r="D107" s="382"/>
      <c r="E107" s="238" t="s">
        <v>530</v>
      </c>
      <c r="F107" s="374">
        <v>4655</v>
      </c>
      <c r="G107" s="383">
        <f>H107</f>
        <v>2175</v>
      </c>
      <c r="H107" s="383">
        <f>[1]turq!F111+'[1]kentr. grad'!F112</f>
        <v>2175</v>
      </c>
      <c r="I107" s="383"/>
    </row>
    <row r="108" spans="1:9" ht="25.5" customHeight="1">
      <c r="A108" s="373"/>
      <c r="B108" s="381"/>
      <c r="C108" s="382"/>
      <c r="D108" s="382"/>
      <c r="E108" s="374" t="s">
        <v>713</v>
      </c>
      <c r="F108" s="374">
        <v>4657</v>
      </c>
      <c r="G108" s="383">
        <f t="shared" si="2"/>
        <v>0</v>
      </c>
      <c r="H108" s="383">
        <f>+[1]turq!F113</f>
        <v>0</v>
      </c>
      <c r="I108" s="383"/>
    </row>
    <row r="109" spans="1:9" ht="27">
      <c r="A109" s="373"/>
      <c r="B109" s="381"/>
      <c r="C109" s="382"/>
      <c r="D109" s="382"/>
      <c r="E109" s="384" t="s">
        <v>714</v>
      </c>
      <c r="F109" s="384" t="s">
        <v>561</v>
      </c>
      <c r="G109" s="383">
        <f t="shared" si="2"/>
        <v>200</v>
      </c>
      <c r="H109" s="383">
        <f>[1]turq!F133</f>
        <v>200</v>
      </c>
      <c r="I109" s="383"/>
    </row>
    <row r="110" spans="1:9" ht="15" customHeight="1">
      <c r="A110" s="373"/>
      <c r="B110" s="381"/>
      <c r="C110" s="382"/>
      <c r="D110" s="382"/>
      <c r="E110" s="374" t="s">
        <v>566</v>
      </c>
      <c r="F110" s="374">
        <v>4823</v>
      </c>
      <c r="G110" s="383">
        <f t="shared" si="2"/>
        <v>3000</v>
      </c>
      <c r="H110" s="383">
        <f>[1]turq!F137</f>
        <v>3000</v>
      </c>
      <c r="I110" s="383"/>
    </row>
    <row r="111" spans="1:9" ht="12" customHeight="1">
      <c r="A111" s="373"/>
      <c r="B111" s="381"/>
      <c r="C111" s="382"/>
      <c r="D111" s="382"/>
      <c r="E111" s="374" t="s">
        <v>715</v>
      </c>
      <c r="F111" s="374">
        <v>5111</v>
      </c>
      <c r="G111" s="383">
        <f t="shared" si="2"/>
        <v>0</v>
      </c>
      <c r="H111" s="383"/>
      <c r="I111" s="383">
        <f>[1]turq!F152</f>
        <v>0</v>
      </c>
    </row>
    <row r="112" spans="1:9" ht="15" customHeight="1">
      <c r="A112" s="373"/>
      <c r="B112" s="381"/>
      <c r="C112" s="382"/>
      <c r="D112" s="382"/>
      <c r="E112" s="374" t="s">
        <v>716</v>
      </c>
      <c r="F112" s="374">
        <v>5112</v>
      </c>
      <c r="G112" s="383">
        <f t="shared" si="2"/>
        <v>2000</v>
      </c>
      <c r="H112" s="383"/>
      <c r="I112" s="383">
        <f>[1]turq!F153</f>
        <v>2000</v>
      </c>
    </row>
    <row r="113" spans="1:9" ht="15.75" customHeight="1">
      <c r="A113" s="373"/>
      <c r="B113" s="381"/>
      <c r="C113" s="382"/>
      <c r="D113" s="382"/>
      <c r="E113" s="374" t="s">
        <v>707</v>
      </c>
      <c r="F113" s="374">
        <v>5113</v>
      </c>
      <c r="G113" s="383">
        <f t="shared" si="2"/>
        <v>0</v>
      </c>
      <c r="H113" s="383"/>
      <c r="I113" s="383">
        <f>[1]turq!F154</f>
        <v>0</v>
      </c>
    </row>
    <row r="114" spans="1:9" ht="12" customHeight="1">
      <c r="A114" s="373"/>
      <c r="B114" s="381"/>
      <c r="C114" s="382"/>
      <c r="D114" s="382"/>
      <c r="E114" s="374" t="s">
        <v>717</v>
      </c>
      <c r="F114" s="374">
        <v>5121</v>
      </c>
      <c r="G114" s="383">
        <f t="shared" si="2"/>
        <v>171600</v>
      </c>
      <c r="H114" s="383"/>
      <c r="I114" s="383">
        <f>[1]turq!F155</f>
        <v>171600</v>
      </c>
    </row>
    <row r="115" spans="1:9" ht="11.25" customHeight="1">
      <c r="A115" s="373"/>
      <c r="B115" s="381"/>
      <c r="C115" s="382"/>
      <c r="D115" s="382"/>
      <c r="E115" s="374" t="s">
        <v>705</v>
      </c>
      <c r="F115" s="374">
        <v>5122</v>
      </c>
      <c r="G115" s="383">
        <f t="shared" si="2"/>
        <v>0</v>
      </c>
      <c r="H115" s="383"/>
      <c r="I115" s="383">
        <f>[1]turq!F156</f>
        <v>0</v>
      </c>
    </row>
    <row r="116" spans="1:9" ht="12" customHeight="1">
      <c r="A116" s="373"/>
      <c r="B116" s="381"/>
      <c r="C116" s="382"/>
      <c r="D116" s="382"/>
      <c r="E116" s="374" t="s">
        <v>706</v>
      </c>
      <c r="F116" s="374">
        <v>5129</v>
      </c>
      <c r="G116" s="383">
        <f>H116+I116</f>
        <v>450</v>
      </c>
      <c r="H116" s="383"/>
      <c r="I116" s="383">
        <f>[1]turq!F157</f>
        <v>450</v>
      </c>
    </row>
    <row r="117" spans="1:9" ht="15.75" hidden="1" customHeight="1">
      <c r="A117" s="373"/>
      <c r="B117" s="381"/>
      <c r="C117" s="382"/>
      <c r="D117" s="382"/>
      <c r="E117" s="374" t="s">
        <v>709</v>
      </c>
      <c r="F117" s="374">
        <v>5134</v>
      </c>
      <c r="G117" s="383">
        <f t="shared" si="2"/>
        <v>5000</v>
      </c>
      <c r="H117" s="383"/>
      <c r="I117" s="383">
        <f>[1]turq!F161</f>
        <v>5000</v>
      </c>
    </row>
    <row r="118" spans="1:9" ht="11.25" hidden="1" customHeight="1">
      <c r="A118" s="373">
        <v>2170</v>
      </c>
      <c r="B118" s="367" t="s">
        <v>193</v>
      </c>
      <c r="C118" s="368">
        <v>7</v>
      </c>
      <c r="D118" s="368">
        <v>0</v>
      </c>
      <c r="E118" s="376" t="s">
        <v>214</v>
      </c>
      <c r="F118" s="376"/>
      <c r="G118" s="375"/>
      <c r="H118" s="375"/>
      <c r="I118" s="375"/>
    </row>
    <row r="119" spans="1:9" s="380" customFormat="1" ht="11.25" hidden="1" customHeight="1">
      <c r="A119" s="373"/>
      <c r="B119" s="367"/>
      <c r="C119" s="368"/>
      <c r="D119" s="368"/>
      <c r="E119" s="374" t="s">
        <v>197</v>
      </c>
      <c r="F119" s="374"/>
      <c r="G119" s="377"/>
      <c r="H119" s="377"/>
      <c r="I119" s="377"/>
    </row>
    <row r="120" spans="1:9" ht="11.25" hidden="1" customHeight="1">
      <c r="A120" s="373">
        <v>2171</v>
      </c>
      <c r="B120" s="381" t="s">
        <v>193</v>
      </c>
      <c r="C120" s="382">
        <v>7</v>
      </c>
      <c r="D120" s="382">
        <v>1</v>
      </c>
      <c r="E120" s="374" t="s">
        <v>214</v>
      </c>
      <c r="F120" s="374"/>
      <c r="G120" s="375"/>
      <c r="H120" s="375"/>
      <c r="I120" s="375"/>
    </row>
    <row r="121" spans="1:9" ht="11.25" hidden="1" customHeight="1">
      <c r="A121" s="373"/>
      <c r="B121" s="381"/>
      <c r="C121" s="382"/>
      <c r="D121" s="382"/>
      <c r="E121" s="374" t="s">
        <v>691</v>
      </c>
      <c r="F121" s="374"/>
      <c r="G121" s="375"/>
      <c r="H121" s="375"/>
      <c r="I121" s="375"/>
    </row>
    <row r="122" spans="1:9" ht="11.25" hidden="1" customHeight="1">
      <c r="A122" s="373"/>
      <c r="B122" s="381"/>
      <c r="C122" s="382"/>
      <c r="D122" s="382"/>
      <c r="E122" s="374" t="s">
        <v>708</v>
      </c>
      <c r="F122" s="374"/>
      <c r="G122" s="375"/>
      <c r="H122" s="375"/>
      <c r="I122" s="375"/>
    </row>
    <row r="123" spans="1:9" ht="11.25" hidden="1" customHeight="1">
      <c r="A123" s="373"/>
      <c r="B123" s="381"/>
      <c r="C123" s="382"/>
      <c r="D123" s="382"/>
      <c r="E123" s="374" t="s">
        <v>708</v>
      </c>
      <c r="F123" s="374"/>
      <c r="G123" s="375"/>
      <c r="H123" s="375"/>
      <c r="I123" s="375"/>
    </row>
    <row r="124" spans="1:9" ht="11.25" hidden="1" customHeight="1">
      <c r="A124" s="373">
        <v>2180</v>
      </c>
      <c r="B124" s="367" t="s">
        <v>193</v>
      </c>
      <c r="C124" s="368">
        <v>8</v>
      </c>
      <c r="D124" s="368">
        <v>0</v>
      </c>
      <c r="E124" s="376" t="s">
        <v>215</v>
      </c>
      <c r="F124" s="376"/>
      <c r="G124" s="375"/>
      <c r="H124" s="375"/>
      <c r="I124" s="375"/>
    </row>
    <row r="125" spans="1:9" s="380" customFormat="1" ht="11.25" hidden="1" customHeight="1">
      <c r="A125" s="373"/>
      <c r="B125" s="367"/>
      <c r="C125" s="368"/>
      <c r="D125" s="368"/>
      <c r="E125" s="374" t="s">
        <v>197</v>
      </c>
      <c r="F125" s="374"/>
      <c r="G125" s="377"/>
      <c r="H125" s="377"/>
      <c r="I125" s="377"/>
    </row>
    <row r="126" spans="1:9" ht="11.25" hidden="1" customHeight="1">
      <c r="A126" s="373">
        <v>2181</v>
      </c>
      <c r="B126" s="381" t="s">
        <v>193</v>
      </c>
      <c r="C126" s="382">
        <v>8</v>
      </c>
      <c r="D126" s="382">
        <v>1</v>
      </c>
      <c r="E126" s="374" t="s">
        <v>215</v>
      </c>
      <c r="F126" s="374"/>
      <c r="G126" s="375"/>
      <c r="H126" s="375"/>
      <c r="I126" s="375"/>
    </row>
    <row r="127" spans="1:9" ht="11.25" hidden="1" customHeight="1">
      <c r="A127" s="373"/>
      <c r="B127" s="381"/>
      <c r="C127" s="382"/>
      <c r="D127" s="382"/>
      <c r="E127" s="374" t="s">
        <v>197</v>
      </c>
      <c r="F127" s="374"/>
      <c r="G127" s="375"/>
      <c r="H127" s="375"/>
      <c r="I127" s="375"/>
    </row>
    <row r="128" spans="1:9" ht="11.25" hidden="1" customHeight="1">
      <c r="A128" s="373">
        <v>2182</v>
      </c>
      <c r="B128" s="381" t="s">
        <v>193</v>
      </c>
      <c r="C128" s="382">
        <v>8</v>
      </c>
      <c r="D128" s="382">
        <v>1</v>
      </c>
      <c r="E128" s="374" t="s">
        <v>216</v>
      </c>
      <c r="F128" s="374"/>
      <c r="G128" s="375"/>
      <c r="H128" s="375"/>
      <c r="I128" s="375"/>
    </row>
    <row r="129" spans="1:9" ht="11.25" hidden="1" customHeight="1">
      <c r="A129" s="373">
        <v>2183</v>
      </c>
      <c r="B129" s="381" t="s">
        <v>193</v>
      </c>
      <c r="C129" s="382">
        <v>8</v>
      </c>
      <c r="D129" s="382">
        <v>1</v>
      </c>
      <c r="E129" s="374" t="s">
        <v>217</v>
      </c>
      <c r="F129" s="374"/>
      <c r="G129" s="375"/>
      <c r="H129" s="375"/>
      <c r="I129" s="375"/>
    </row>
    <row r="130" spans="1:9" ht="11.25" hidden="1" customHeight="1">
      <c r="A130" s="373">
        <v>2184</v>
      </c>
      <c r="B130" s="381" t="s">
        <v>193</v>
      </c>
      <c r="C130" s="382">
        <v>8</v>
      </c>
      <c r="D130" s="382">
        <v>1</v>
      </c>
      <c r="E130" s="374" t="s">
        <v>218</v>
      </c>
      <c r="F130" s="374"/>
      <c r="G130" s="375"/>
      <c r="H130" s="375"/>
      <c r="I130" s="375"/>
    </row>
    <row r="131" spans="1:9" ht="11.25" hidden="1" customHeight="1">
      <c r="A131" s="373"/>
      <c r="B131" s="381"/>
      <c r="C131" s="382"/>
      <c r="D131" s="382"/>
      <c r="E131" s="374" t="s">
        <v>691</v>
      </c>
      <c r="F131" s="374"/>
      <c r="G131" s="375"/>
      <c r="H131" s="375"/>
      <c r="I131" s="375"/>
    </row>
    <row r="132" spans="1:9" ht="11.25" hidden="1" customHeight="1">
      <c r="A132" s="373"/>
      <c r="B132" s="381"/>
      <c r="C132" s="382"/>
      <c r="D132" s="382"/>
      <c r="E132" s="374" t="s">
        <v>708</v>
      </c>
      <c r="F132" s="374"/>
      <c r="G132" s="375"/>
      <c r="H132" s="375"/>
      <c r="I132" s="375"/>
    </row>
    <row r="133" spans="1:9" ht="11.25" hidden="1" customHeight="1">
      <c r="A133" s="373"/>
      <c r="B133" s="381"/>
      <c r="C133" s="382"/>
      <c r="D133" s="382"/>
      <c r="E133" s="374" t="s">
        <v>708</v>
      </c>
      <c r="F133" s="374"/>
      <c r="G133" s="375"/>
      <c r="H133" s="375"/>
      <c r="I133" s="375"/>
    </row>
    <row r="134" spans="1:9" s="371" customFormat="1" ht="11.25" hidden="1" customHeight="1">
      <c r="A134" s="366">
        <v>2200</v>
      </c>
      <c r="B134" s="367" t="s">
        <v>219</v>
      </c>
      <c r="C134" s="368">
        <v>0</v>
      </c>
      <c r="D134" s="368">
        <v>0</v>
      </c>
      <c r="E134" s="369" t="s">
        <v>718</v>
      </c>
      <c r="F134" s="369"/>
      <c r="G134" s="361"/>
      <c r="H134" s="361"/>
      <c r="I134" s="361"/>
    </row>
    <row r="135" spans="1:9" ht="11.25" hidden="1" customHeight="1">
      <c r="A135" s="373"/>
      <c r="B135" s="367"/>
      <c r="C135" s="368"/>
      <c r="D135" s="368"/>
      <c r="E135" s="374" t="s">
        <v>7</v>
      </c>
      <c r="F135" s="374"/>
      <c r="G135" s="375"/>
      <c r="H135" s="375"/>
      <c r="I135" s="375"/>
    </row>
    <row r="136" spans="1:9" ht="11.25" hidden="1" customHeight="1">
      <c r="A136" s="373">
        <v>2210</v>
      </c>
      <c r="B136" s="367" t="s">
        <v>219</v>
      </c>
      <c r="C136" s="382">
        <v>1</v>
      </c>
      <c r="D136" s="382">
        <v>0</v>
      </c>
      <c r="E136" s="376" t="s">
        <v>221</v>
      </c>
      <c r="F136" s="376"/>
      <c r="G136" s="375"/>
      <c r="H136" s="375"/>
      <c r="I136" s="375"/>
    </row>
    <row r="137" spans="1:9" s="380" customFormat="1" ht="11.25" hidden="1" customHeight="1">
      <c r="A137" s="373"/>
      <c r="B137" s="367"/>
      <c r="C137" s="368"/>
      <c r="D137" s="368"/>
      <c r="E137" s="374" t="s">
        <v>197</v>
      </c>
      <c r="F137" s="374"/>
      <c r="G137" s="377"/>
      <c r="H137" s="377"/>
      <c r="I137" s="377"/>
    </row>
    <row r="138" spans="1:9" ht="11.25" hidden="1" customHeight="1">
      <c r="A138" s="373">
        <v>2211</v>
      </c>
      <c r="B138" s="381" t="s">
        <v>219</v>
      </c>
      <c r="C138" s="382">
        <v>1</v>
      </c>
      <c r="D138" s="382">
        <v>1</v>
      </c>
      <c r="E138" s="374" t="s">
        <v>222</v>
      </c>
      <c r="F138" s="374"/>
      <c r="G138" s="375"/>
      <c r="H138" s="375"/>
      <c r="I138" s="375"/>
    </row>
    <row r="139" spans="1:9" ht="11.25" hidden="1" customHeight="1">
      <c r="A139" s="373"/>
      <c r="B139" s="381"/>
      <c r="C139" s="382"/>
      <c r="D139" s="382"/>
      <c r="E139" s="374" t="s">
        <v>691</v>
      </c>
      <c r="F139" s="374"/>
      <c r="G139" s="375"/>
      <c r="H139" s="375"/>
      <c r="I139" s="375"/>
    </row>
    <row r="140" spans="1:9" ht="11.25" hidden="1" customHeight="1">
      <c r="A140" s="373"/>
      <c r="B140" s="381"/>
      <c r="C140" s="382"/>
      <c r="D140" s="382"/>
      <c r="E140" s="374" t="s">
        <v>708</v>
      </c>
      <c r="F140" s="374"/>
      <c r="G140" s="375"/>
      <c r="H140" s="375"/>
      <c r="I140" s="375"/>
    </row>
    <row r="141" spans="1:9" ht="11.25" hidden="1" customHeight="1">
      <c r="A141" s="373"/>
      <c r="B141" s="381"/>
      <c r="C141" s="382"/>
      <c r="D141" s="382"/>
      <c r="E141" s="374" t="s">
        <v>708</v>
      </c>
      <c r="F141" s="374"/>
      <c r="G141" s="375"/>
      <c r="H141" s="375"/>
      <c r="I141" s="375"/>
    </row>
    <row r="142" spans="1:9" ht="11.25" hidden="1" customHeight="1">
      <c r="A142" s="373">
        <v>2220</v>
      </c>
      <c r="B142" s="367" t="s">
        <v>219</v>
      </c>
      <c r="C142" s="368">
        <v>2</v>
      </c>
      <c r="D142" s="368">
        <v>0</v>
      </c>
      <c r="E142" s="376" t="s">
        <v>223</v>
      </c>
      <c r="F142" s="376"/>
      <c r="G142" s="375"/>
      <c r="H142" s="375"/>
      <c r="I142" s="375"/>
    </row>
    <row r="143" spans="1:9" s="380" customFormat="1" ht="11.25" hidden="1" customHeight="1">
      <c r="A143" s="373"/>
      <c r="B143" s="367"/>
      <c r="C143" s="368"/>
      <c r="D143" s="368"/>
      <c r="E143" s="374" t="s">
        <v>197</v>
      </c>
      <c r="F143" s="374"/>
      <c r="G143" s="377"/>
      <c r="H143" s="377"/>
      <c r="I143" s="377"/>
    </row>
    <row r="144" spans="1:9" ht="11.25" hidden="1" customHeight="1">
      <c r="A144" s="373">
        <v>2221</v>
      </c>
      <c r="B144" s="381" t="s">
        <v>219</v>
      </c>
      <c r="C144" s="382">
        <v>2</v>
      </c>
      <c r="D144" s="382">
        <v>1</v>
      </c>
      <c r="E144" s="374" t="s">
        <v>224</v>
      </c>
      <c r="F144" s="374"/>
      <c r="G144" s="375"/>
      <c r="H144" s="375"/>
      <c r="I144" s="375"/>
    </row>
    <row r="145" spans="1:9" ht="11.25" hidden="1" customHeight="1">
      <c r="A145" s="373"/>
      <c r="B145" s="381"/>
      <c r="C145" s="382"/>
      <c r="D145" s="382"/>
      <c r="E145" s="374" t="s">
        <v>691</v>
      </c>
      <c r="F145" s="374"/>
      <c r="G145" s="375"/>
      <c r="H145" s="375"/>
      <c r="I145" s="375"/>
    </row>
    <row r="146" spans="1:9" ht="11.25" hidden="1" customHeight="1">
      <c r="A146" s="373"/>
      <c r="B146" s="381"/>
      <c r="C146" s="382"/>
      <c r="D146" s="382"/>
      <c r="E146" s="374" t="s">
        <v>708</v>
      </c>
      <c r="F146" s="374"/>
      <c r="G146" s="375"/>
      <c r="H146" s="375"/>
      <c r="I146" s="375"/>
    </row>
    <row r="147" spans="1:9" ht="11.25" hidden="1" customHeight="1">
      <c r="A147" s="373"/>
      <c r="B147" s="381"/>
      <c r="C147" s="382"/>
      <c r="D147" s="382"/>
      <c r="E147" s="374" t="s">
        <v>708</v>
      </c>
      <c r="F147" s="374"/>
      <c r="G147" s="375"/>
      <c r="H147" s="375"/>
      <c r="I147" s="375"/>
    </row>
    <row r="148" spans="1:9" ht="11.25" hidden="1" customHeight="1">
      <c r="A148" s="373">
        <v>2230</v>
      </c>
      <c r="B148" s="367" t="s">
        <v>219</v>
      </c>
      <c r="C148" s="382">
        <v>3</v>
      </c>
      <c r="D148" s="382">
        <v>0</v>
      </c>
      <c r="E148" s="376" t="s">
        <v>225</v>
      </c>
      <c r="F148" s="376"/>
      <c r="G148" s="375"/>
      <c r="H148" s="375"/>
      <c r="I148" s="375"/>
    </row>
    <row r="149" spans="1:9" s="380" customFormat="1" ht="11.25" hidden="1" customHeight="1">
      <c r="A149" s="373"/>
      <c r="B149" s="367"/>
      <c r="C149" s="368"/>
      <c r="D149" s="368"/>
      <c r="E149" s="374" t="s">
        <v>197</v>
      </c>
      <c r="F149" s="374"/>
      <c r="G149" s="377"/>
      <c r="H149" s="377"/>
      <c r="I149" s="377"/>
    </row>
    <row r="150" spans="1:9" ht="11.25" hidden="1" customHeight="1">
      <c r="A150" s="373">
        <v>2231</v>
      </c>
      <c r="B150" s="381" t="s">
        <v>219</v>
      </c>
      <c r="C150" s="382">
        <v>3</v>
      </c>
      <c r="D150" s="382">
        <v>1</v>
      </c>
      <c r="E150" s="374" t="s">
        <v>226</v>
      </c>
      <c r="F150" s="374"/>
      <c r="G150" s="375"/>
      <c r="H150" s="375"/>
      <c r="I150" s="375"/>
    </row>
    <row r="151" spans="1:9" ht="11.25" hidden="1" customHeight="1">
      <c r="A151" s="373"/>
      <c r="B151" s="381"/>
      <c r="C151" s="382"/>
      <c r="D151" s="382"/>
      <c r="E151" s="374" t="s">
        <v>691</v>
      </c>
      <c r="F151" s="374"/>
      <c r="G151" s="375"/>
      <c r="H151" s="375"/>
      <c r="I151" s="375"/>
    </row>
    <row r="152" spans="1:9" ht="11.25" hidden="1" customHeight="1">
      <c r="A152" s="373"/>
      <c r="B152" s="381"/>
      <c r="C152" s="382"/>
      <c r="D152" s="382"/>
      <c r="E152" s="374" t="s">
        <v>708</v>
      </c>
      <c r="F152" s="374"/>
      <c r="G152" s="375"/>
      <c r="H152" s="375"/>
      <c r="I152" s="375"/>
    </row>
    <row r="153" spans="1:9" ht="11.25" hidden="1" customHeight="1">
      <c r="A153" s="373"/>
      <c r="B153" s="381"/>
      <c r="C153" s="382"/>
      <c r="D153" s="382"/>
      <c r="E153" s="374" t="s">
        <v>708</v>
      </c>
      <c r="F153" s="374"/>
      <c r="G153" s="375"/>
      <c r="H153" s="375"/>
      <c r="I153" s="375"/>
    </row>
    <row r="154" spans="1:9" ht="11.25" hidden="1" customHeight="1">
      <c r="A154" s="373">
        <v>2240</v>
      </c>
      <c r="B154" s="367" t="s">
        <v>219</v>
      </c>
      <c r="C154" s="368">
        <v>4</v>
      </c>
      <c r="D154" s="368">
        <v>0</v>
      </c>
      <c r="E154" s="376" t="s">
        <v>227</v>
      </c>
      <c r="F154" s="376"/>
      <c r="G154" s="375"/>
      <c r="H154" s="375"/>
      <c r="I154" s="375"/>
    </row>
    <row r="155" spans="1:9" s="380" customFormat="1" ht="11.25" hidden="1" customHeight="1">
      <c r="A155" s="373"/>
      <c r="B155" s="367"/>
      <c r="C155" s="368"/>
      <c r="D155" s="368"/>
      <c r="E155" s="374" t="s">
        <v>197</v>
      </c>
      <c r="F155" s="374"/>
      <c r="G155" s="377"/>
      <c r="H155" s="377"/>
      <c r="I155" s="377"/>
    </row>
    <row r="156" spans="1:9" ht="11.25" hidden="1" customHeight="1">
      <c r="A156" s="373">
        <v>2241</v>
      </c>
      <c r="B156" s="381" t="s">
        <v>219</v>
      </c>
      <c r="C156" s="382">
        <v>4</v>
      </c>
      <c r="D156" s="382">
        <v>1</v>
      </c>
      <c r="E156" s="374" t="s">
        <v>227</v>
      </c>
      <c r="F156" s="374"/>
      <c r="G156" s="375"/>
      <c r="H156" s="375"/>
      <c r="I156" s="375"/>
    </row>
    <row r="157" spans="1:9" s="380" customFormat="1" ht="11.25" hidden="1" customHeight="1">
      <c r="A157" s="373"/>
      <c r="B157" s="367"/>
      <c r="C157" s="368"/>
      <c r="D157" s="368"/>
      <c r="E157" s="374" t="s">
        <v>197</v>
      </c>
      <c r="F157" s="374"/>
      <c r="G157" s="377"/>
      <c r="H157" s="377"/>
      <c r="I157" s="377"/>
    </row>
    <row r="158" spans="1:9" ht="11.25" hidden="1" customHeight="1">
      <c r="A158" s="373">
        <v>2250</v>
      </c>
      <c r="B158" s="367" t="s">
        <v>219</v>
      </c>
      <c r="C158" s="368">
        <v>5</v>
      </c>
      <c r="D158" s="368">
        <v>0</v>
      </c>
      <c r="E158" s="376" t="s">
        <v>228</v>
      </c>
      <c r="F158" s="376"/>
      <c r="G158" s="375"/>
      <c r="H158" s="375"/>
      <c r="I158" s="375"/>
    </row>
    <row r="159" spans="1:9" s="380" customFormat="1" ht="11.25" hidden="1" customHeight="1">
      <c r="A159" s="373"/>
      <c r="B159" s="367"/>
      <c r="C159" s="368"/>
      <c r="D159" s="368"/>
      <c r="E159" s="374" t="s">
        <v>197</v>
      </c>
      <c r="F159" s="374"/>
      <c r="G159" s="377"/>
      <c r="H159" s="377"/>
      <c r="I159" s="377"/>
    </row>
    <row r="160" spans="1:9" ht="11.25" hidden="1" customHeight="1">
      <c r="A160" s="373">
        <v>2251</v>
      </c>
      <c r="B160" s="381" t="s">
        <v>219</v>
      </c>
      <c r="C160" s="382">
        <v>5</v>
      </c>
      <c r="D160" s="382">
        <v>1</v>
      </c>
      <c r="E160" s="374" t="s">
        <v>228</v>
      </c>
      <c r="F160" s="374"/>
      <c r="G160" s="375"/>
      <c r="H160" s="375"/>
      <c r="I160" s="375"/>
    </row>
    <row r="161" spans="1:9" ht="11.25" hidden="1" customHeight="1">
      <c r="A161" s="373"/>
      <c r="B161" s="381"/>
      <c r="C161" s="382"/>
      <c r="D161" s="382"/>
      <c r="E161" s="374" t="s">
        <v>691</v>
      </c>
      <c r="F161" s="374"/>
      <c r="G161" s="375"/>
      <c r="H161" s="375"/>
      <c r="I161" s="375"/>
    </row>
    <row r="162" spans="1:9" ht="11.25" hidden="1" customHeight="1">
      <c r="A162" s="373"/>
      <c r="B162" s="381"/>
      <c r="C162" s="382"/>
      <c r="D162" s="382"/>
      <c r="E162" s="374" t="s">
        <v>708</v>
      </c>
      <c r="F162" s="374"/>
      <c r="G162" s="375"/>
      <c r="H162" s="375"/>
      <c r="I162" s="375"/>
    </row>
    <row r="163" spans="1:9" ht="11.25" hidden="1" customHeight="1">
      <c r="A163" s="373"/>
      <c r="B163" s="381"/>
      <c r="C163" s="382"/>
      <c r="D163" s="382"/>
      <c r="E163" s="374" t="s">
        <v>708</v>
      </c>
      <c r="F163" s="374"/>
      <c r="G163" s="375"/>
      <c r="H163" s="375"/>
      <c r="I163" s="375"/>
    </row>
    <row r="164" spans="1:9" s="371" customFormat="1" ht="11.25" hidden="1" customHeight="1">
      <c r="A164" s="366">
        <v>2300</v>
      </c>
      <c r="B164" s="367" t="s">
        <v>229</v>
      </c>
      <c r="C164" s="368">
        <v>0</v>
      </c>
      <c r="D164" s="368">
        <v>0</v>
      </c>
      <c r="E164" s="369" t="s">
        <v>719</v>
      </c>
      <c r="F164" s="369"/>
      <c r="G164" s="361"/>
      <c r="H164" s="361"/>
      <c r="I164" s="361"/>
    </row>
    <row r="165" spans="1:9" ht="11.25" hidden="1" customHeight="1">
      <c r="A165" s="373"/>
      <c r="B165" s="367"/>
      <c r="C165" s="368"/>
      <c r="D165" s="368"/>
      <c r="E165" s="374" t="s">
        <v>7</v>
      </c>
      <c r="F165" s="374"/>
      <c r="G165" s="375"/>
      <c r="H165" s="375"/>
      <c r="I165" s="375"/>
    </row>
    <row r="166" spans="1:9" ht="11.25" hidden="1" customHeight="1">
      <c r="A166" s="373">
        <v>2310</v>
      </c>
      <c r="B166" s="367" t="s">
        <v>229</v>
      </c>
      <c r="C166" s="368">
        <v>1</v>
      </c>
      <c r="D166" s="368">
        <v>0</v>
      </c>
      <c r="E166" s="376" t="s">
        <v>231</v>
      </c>
      <c r="F166" s="376"/>
      <c r="G166" s="375"/>
      <c r="H166" s="375"/>
      <c r="I166" s="375"/>
    </row>
    <row r="167" spans="1:9" s="380" customFormat="1" ht="11.25" hidden="1" customHeight="1">
      <c r="A167" s="373"/>
      <c r="B167" s="367"/>
      <c r="C167" s="368"/>
      <c r="D167" s="368"/>
      <c r="E167" s="374" t="s">
        <v>197</v>
      </c>
      <c r="F167" s="374"/>
      <c r="G167" s="377"/>
      <c r="H167" s="377"/>
      <c r="I167" s="377"/>
    </row>
    <row r="168" spans="1:9" ht="11.25" hidden="1" customHeight="1">
      <c r="A168" s="373">
        <v>2311</v>
      </c>
      <c r="B168" s="381" t="s">
        <v>229</v>
      </c>
      <c r="C168" s="382">
        <v>1</v>
      </c>
      <c r="D168" s="382">
        <v>1</v>
      </c>
      <c r="E168" s="374" t="s">
        <v>232</v>
      </c>
      <c r="F168" s="374"/>
      <c r="G168" s="375"/>
      <c r="H168" s="375"/>
      <c r="I168" s="375"/>
    </row>
    <row r="169" spans="1:9" ht="11.25" hidden="1" customHeight="1">
      <c r="A169" s="373"/>
      <c r="B169" s="381"/>
      <c r="C169" s="382"/>
      <c r="D169" s="382"/>
      <c r="E169" s="374" t="s">
        <v>691</v>
      </c>
      <c r="F169" s="374"/>
      <c r="G169" s="375"/>
      <c r="H169" s="375"/>
      <c r="I169" s="375"/>
    </row>
    <row r="170" spans="1:9" ht="11.25" hidden="1" customHeight="1">
      <c r="A170" s="373"/>
      <c r="B170" s="381"/>
      <c r="C170" s="382"/>
      <c r="D170" s="382"/>
      <c r="E170" s="374" t="s">
        <v>708</v>
      </c>
      <c r="F170" s="374"/>
      <c r="G170" s="375"/>
      <c r="H170" s="375"/>
      <c r="I170" s="375"/>
    </row>
    <row r="171" spans="1:9" ht="11.25" hidden="1" customHeight="1">
      <c r="A171" s="373"/>
      <c r="B171" s="381"/>
      <c r="C171" s="382"/>
      <c r="D171" s="382"/>
      <c r="E171" s="374" t="s">
        <v>708</v>
      </c>
      <c r="F171" s="374"/>
      <c r="G171" s="375"/>
      <c r="H171" s="375"/>
      <c r="I171" s="375"/>
    </row>
    <row r="172" spans="1:9" ht="11.25" hidden="1" customHeight="1">
      <c r="A172" s="373">
        <v>2312</v>
      </c>
      <c r="B172" s="381" t="s">
        <v>229</v>
      </c>
      <c r="C172" s="382">
        <v>1</v>
      </c>
      <c r="D172" s="382">
        <v>2</v>
      </c>
      <c r="E172" s="374" t="s">
        <v>233</v>
      </c>
      <c r="F172" s="374"/>
      <c r="G172" s="375"/>
      <c r="H172" s="375"/>
      <c r="I172" s="375"/>
    </row>
    <row r="173" spans="1:9" ht="11.25" hidden="1" customHeight="1">
      <c r="A173" s="373"/>
      <c r="B173" s="381"/>
      <c r="C173" s="382"/>
      <c r="D173" s="382"/>
      <c r="E173" s="374" t="s">
        <v>691</v>
      </c>
      <c r="F173" s="374"/>
      <c r="G173" s="375"/>
      <c r="H173" s="375"/>
      <c r="I173" s="375"/>
    </row>
    <row r="174" spans="1:9" ht="11.25" hidden="1" customHeight="1">
      <c r="A174" s="373"/>
      <c r="B174" s="381"/>
      <c r="C174" s="382"/>
      <c r="D174" s="382"/>
      <c r="E174" s="374" t="s">
        <v>708</v>
      </c>
      <c r="F174" s="374"/>
      <c r="G174" s="375"/>
      <c r="H174" s="375"/>
      <c r="I174" s="375"/>
    </row>
    <row r="175" spans="1:9" ht="11.25" hidden="1" customHeight="1">
      <c r="A175" s="373"/>
      <c r="B175" s="381"/>
      <c r="C175" s="382"/>
      <c r="D175" s="382"/>
      <c r="E175" s="374" t="s">
        <v>708</v>
      </c>
      <c r="F175" s="374"/>
      <c r="G175" s="375"/>
      <c r="H175" s="375"/>
      <c r="I175" s="375"/>
    </row>
    <row r="176" spans="1:9" ht="11.25" hidden="1" customHeight="1">
      <c r="A176" s="373">
        <v>2313</v>
      </c>
      <c r="B176" s="381" t="s">
        <v>229</v>
      </c>
      <c r="C176" s="382">
        <v>1</v>
      </c>
      <c r="D176" s="382">
        <v>3</v>
      </c>
      <c r="E176" s="374" t="s">
        <v>234</v>
      </c>
      <c r="F176" s="374"/>
      <c r="G176" s="375"/>
      <c r="H176" s="375"/>
      <c r="I176" s="375"/>
    </row>
    <row r="177" spans="1:9" ht="11.25" hidden="1" customHeight="1">
      <c r="A177" s="373"/>
      <c r="B177" s="381"/>
      <c r="C177" s="382"/>
      <c r="D177" s="382"/>
      <c r="E177" s="374" t="s">
        <v>691</v>
      </c>
      <c r="F177" s="374"/>
      <c r="G177" s="375"/>
      <c r="H177" s="375"/>
      <c r="I177" s="375"/>
    </row>
    <row r="178" spans="1:9" ht="11.25" hidden="1" customHeight="1">
      <c r="A178" s="373"/>
      <c r="B178" s="381"/>
      <c r="C178" s="382"/>
      <c r="D178" s="382"/>
      <c r="E178" s="374" t="s">
        <v>708</v>
      </c>
      <c r="F178" s="374"/>
      <c r="G178" s="375"/>
      <c r="H178" s="375"/>
      <c r="I178" s="375"/>
    </row>
    <row r="179" spans="1:9" ht="11.25" hidden="1" customHeight="1">
      <c r="A179" s="373"/>
      <c r="B179" s="381"/>
      <c r="C179" s="382"/>
      <c r="D179" s="382"/>
      <c r="E179" s="374" t="s">
        <v>708</v>
      </c>
      <c r="F179" s="374"/>
      <c r="G179" s="375"/>
      <c r="H179" s="375"/>
      <c r="I179" s="375"/>
    </row>
    <row r="180" spans="1:9" ht="11.25" hidden="1" customHeight="1">
      <c r="A180" s="373">
        <v>2320</v>
      </c>
      <c r="B180" s="367" t="s">
        <v>229</v>
      </c>
      <c r="C180" s="368">
        <v>2</v>
      </c>
      <c r="D180" s="368">
        <v>0</v>
      </c>
      <c r="E180" s="376" t="s">
        <v>235</v>
      </c>
      <c r="F180" s="376"/>
      <c r="G180" s="375"/>
      <c r="H180" s="375"/>
      <c r="I180" s="375"/>
    </row>
    <row r="181" spans="1:9" s="380" customFormat="1" ht="11.25" hidden="1" customHeight="1">
      <c r="A181" s="373"/>
      <c r="B181" s="367"/>
      <c r="C181" s="368"/>
      <c r="D181" s="368"/>
      <c r="E181" s="374" t="s">
        <v>197</v>
      </c>
      <c r="F181" s="374"/>
      <c r="G181" s="377"/>
      <c r="H181" s="377"/>
      <c r="I181" s="377"/>
    </row>
    <row r="182" spans="1:9" ht="11.25" hidden="1" customHeight="1">
      <c r="A182" s="373">
        <v>2321</v>
      </c>
      <c r="B182" s="381" t="s">
        <v>229</v>
      </c>
      <c r="C182" s="382">
        <v>2</v>
      </c>
      <c r="D182" s="382">
        <v>1</v>
      </c>
      <c r="E182" s="374" t="s">
        <v>236</v>
      </c>
      <c r="F182" s="374"/>
      <c r="G182" s="375"/>
      <c r="H182" s="375"/>
      <c r="I182" s="375"/>
    </row>
    <row r="183" spans="1:9" ht="11.25" hidden="1" customHeight="1">
      <c r="A183" s="373"/>
      <c r="B183" s="381"/>
      <c r="C183" s="382"/>
      <c r="D183" s="382"/>
      <c r="E183" s="374" t="s">
        <v>691</v>
      </c>
      <c r="F183" s="374"/>
      <c r="G183" s="375"/>
      <c r="H183" s="375"/>
      <c r="I183" s="375"/>
    </row>
    <row r="184" spans="1:9" ht="11.25" hidden="1" customHeight="1">
      <c r="A184" s="373"/>
      <c r="B184" s="381"/>
      <c r="C184" s="382"/>
      <c r="D184" s="382"/>
      <c r="E184" s="374" t="s">
        <v>708</v>
      </c>
      <c r="F184" s="374"/>
      <c r="G184" s="375"/>
      <c r="H184" s="375"/>
      <c r="I184" s="375"/>
    </row>
    <row r="185" spans="1:9" ht="11.25" hidden="1" customHeight="1">
      <c r="A185" s="373"/>
      <c r="B185" s="381"/>
      <c r="C185" s="382"/>
      <c r="D185" s="382"/>
      <c r="E185" s="374" t="s">
        <v>708</v>
      </c>
      <c r="F185" s="374"/>
      <c r="G185" s="375"/>
      <c r="H185" s="375"/>
      <c r="I185" s="375"/>
    </row>
    <row r="186" spans="1:9" ht="11.25" hidden="1" customHeight="1">
      <c r="A186" s="373">
        <v>2330</v>
      </c>
      <c r="B186" s="367" t="s">
        <v>229</v>
      </c>
      <c r="C186" s="368">
        <v>3</v>
      </c>
      <c r="D186" s="368">
        <v>0</v>
      </c>
      <c r="E186" s="376" t="s">
        <v>237</v>
      </c>
      <c r="F186" s="376"/>
      <c r="G186" s="375"/>
      <c r="H186" s="375"/>
      <c r="I186" s="375"/>
    </row>
    <row r="187" spans="1:9" s="380" customFormat="1" ht="11.25" hidden="1" customHeight="1">
      <c r="A187" s="373"/>
      <c r="B187" s="367"/>
      <c r="C187" s="368"/>
      <c r="D187" s="368"/>
      <c r="E187" s="374" t="s">
        <v>197</v>
      </c>
      <c r="F187" s="374"/>
      <c r="G187" s="377"/>
      <c r="H187" s="377"/>
      <c r="I187" s="377"/>
    </row>
    <row r="188" spans="1:9" ht="11.25" hidden="1" customHeight="1">
      <c r="A188" s="373">
        <v>2331</v>
      </c>
      <c r="B188" s="381" t="s">
        <v>229</v>
      </c>
      <c r="C188" s="382">
        <v>3</v>
      </c>
      <c r="D188" s="382">
        <v>1</v>
      </c>
      <c r="E188" s="374" t="s">
        <v>238</v>
      </c>
      <c r="F188" s="374"/>
      <c r="G188" s="375"/>
      <c r="H188" s="375"/>
      <c r="I188" s="375"/>
    </row>
    <row r="189" spans="1:9" ht="11.25" hidden="1" customHeight="1">
      <c r="A189" s="373"/>
      <c r="B189" s="381"/>
      <c r="C189" s="382"/>
      <c r="D189" s="382"/>
      <c r="E189" s="374" t="s">
        <v>691</v>
      </c>
      <c r="F189" s="374"/>
      <c r="G189" s="375"/>
      <c r="H189" s="375"/>
      <c r="I189" s="375"/>
    </row>
    <row r="190" spans="1:9" ht="11.25" hidden="1" customHeight="1">
      <c r="A190" s="373"/>
      <c r="B190" s="381"/>
      <c r="C190" s="382"/>
      <c r="D190" s="382"/>
      <c r="E190" s="374" t="s">
        <v>708</v>
      </c>
      <c r="F190" s="374"/>
      <c r="G190" s="375"/>
      <c r="H190" s="375"/>
      <c r="I190" s="375"/>
    </row>
    <row r="191" spans="1:9" ht="11.25" hidden="1" customHeight="1">
      <c r="A191" s="373"/>
      <c r="B191" s="381"/>
      <c r="C191" s="382"/>
      <c r="D191" s="382"/>
      <c r="E191" s="374" t="s">
        <v>708</v>
      </c>
      <c r="F191" s="374"/>
      <c r="G191" s="375"/>
      <c r="H191" s="375"/>
      <c r="I191" s="375"/>
    </row>
    <row r="192" spans="1:9" ht="11.25" hidden="1" customHeight="1">
      <c r="A192" s="373">
        <v>2332</v>
      </c>
      <c r="B192" s="381" t="s">
        <v>229</v>
      </c>
      <c r="C192" s="382">
        <v>3</v>
      </c>
      <c r="D192" s="382">
        <v>2</v>
      </c>
      <c r="E192" s="374" t="s">
        <v>239</v>
      </c>
      <c r="F192" s="374"/>
      <c r="G192" s="375"/>
      <c r="H192" s="375"/>
      <c r="I192" s="375"/>
    </row>
    <row r="193" spans="1:9" ht="11.25" hidden="1" customHeight="1">
      <c r="A193" s="373"/>
      <c r="B193" s="381"/>
      <c r="C193" s="382"/>
      <c r="D193" s="382"/>
      <c r="E193" s="374" t="s">
        <v>691</v>
      </c>
      <c r="F193" s="374"/>
      <c r="G193" s="375"/>
      <c r="H193" s="375"/>
      <c r="I193" s="375"/>
    </row>
    <row r="194" spans="1:9" ht="11.25" hidden="1" customHeight="1">
      <c r="A194" s="373"/>
      <c r="B194" s="381"/>
      <c r="C194" s="382"/>
      <c r="D194" s="382"/>
      <c r="E194" s="374" t="s">
        <v>708</v>
      </c>
      <c r="F194" s="374"/>
      <c r="G194" s="375"/>
      <c r="H194" s="375"/>
      <c r="I194" s="375"/>
    </row>
    <row r="195" spans="1:9" ht="11.25" hidden="1" customHeight="1">
      <c r="A195" s="373"/>
      <c r="B195" s="381"/>
      <c r="C195" s="382"/>
      <c r="D195" s="382"/>
      <c r="E195" s="374" t="s">
        <v>708</v>
      </c>
      <c r="F195" s="374"/>
      <c r="G195" s="375"/>
      <c r="H195" s="375"/>
      <c r="I195" s="375"/>
    </row>
    <row r="196" spans="1:9" ht="11.25" hidden="1" customHeight="1">
      <c r="A196" s="373">
        <v>2340</v>
      </c>
      <c r="B196" s="367" t="s">
        <v>229</v>
      </c>
      <c r="C196" s="368">
        <v>4</v>
      </c>
      <c r="D196" s="368">
        <v>0</v>
      </c>
      <c r="E196" s="376" t="s">
        <v>240</v>
      </c>
      <c r="F196" s="376"/>
      <c r="G196" s="375"/>
      <c r="H196" s="375"/>
      <c r="I196" s="375"/>
    </row>
    <row r="197" spans="1:9" s="380" customFormat="1" ht="11.25" hidden="1" customHeight="1">
      <c r="A197" s="373"/>
      <c r="B197" s="367"/>
      <c r="C197" s="368"/>
      <c r="D197" s="368"/>
      <c r="E197" s="374" t="s">
        <v>197</v>
      </c>
      <c r="F197" s="374"/>
      <c r="G197" s="377"/>
      <c r="H197" s="377"/>
      <c r="I197" s="377"/>
    </row>
    <row r="198" spans="1:9" ht="11.25" hidden="1" customHeight="1">
      <c r="A198" s="373">
        <v>2341</v>
      </c>
      <c r="B198" s="381" t="s">
        <v>229</v>
      </c>
      <c r="C198" s="382">
        <v>4</v>
      </c>
      <c r="D198" s="382">
        <v>1</v>
      </c>
      <c r="E198" s="374" t="s">
        <v>240</v>
      </c>
      <c r="F198" s="374"/>
      <c r="G198" s="375"/>
      <c r="H198" s="375"/>
      <c r="I198" s="375"/>
    </row>
    <row r="199" spans="1:9" ht="11.25" hidden="1" customHeight="1">
      <c r="A199" s="373"/>
      <c r="B199" s="381"/>
      <c r="C199" s="382"/>
      <c r="D199" s="382"/>
      <c r="E199" s="374" t="s">
        <v>691</v>
      </c>
      <c r="F199" s="374"/>
      <c r="G199" s="375"/>
      <c r="H199" s="375"/>
      <c r="I199" s="375"/>
    </row>
    <row r="200" spans="1:9" ht="11.25" hidden="1" customHeight="1">
      <c r="A200" s="373"/>
      <c r="B200" s="381"/>
      <c r="C200" s="382"/>
      <c r="D200" s="382"/>
      <c r="E200" s="374" t="s">
        <v>708</v>
      </c>
      <c r="F200" s="374"/>
      <c r="G200" s="375"/>
      <c r="H200" s="375"/>
      <c r="I200" s="375"/>
    </row>
    <row r="201" spans="1:9" ht="11.25" hidden="1" customHeight="1">
      <c r="A201" s="373"/>
      <c r="B201" s="381"/>
      <c r="C201" s="382"/>
      <c r="D201" s="382"/>
      <c r="E201" s="374" t="s">
        <v>708</v>
      </c>
      <c r="F201" s="374"/>
      <c r="G201" s="375"/>
      <c r="H201" s="375"/>
      <c r="I201" s="375"/>
    </row>
    <row r="202" spans="1:9" ht="11.25" hidden="1" customHeight="1">
      <c r="A202" s="373">
        <v>2350</v>
      </c>
      <c r="B202" s="367" t="s">
        <v>229</v>
      </c>
      <c r="C202" s="368">
        <v>5</v>
      </c>
      <c r="D202" s="368">
        <v>0</v>
      </c>
      <c r="E202" s="376" t="s">
        <v>241</v>
      </c>
      <c r="F202" s="376"/>
      <c r="G202" s="375"/>
      <c r="H202" s="375"/>
      <c r="I202" s="375"/>
    </row>
    <row r="203" spans="1:9" s="380" customFormat="1" ht="11.25" hidden="1" customHeight="1">
      <c r="A203" s="373"/>
      <c r="B203" s="367"/>
      <c r="C203" s="368"/>
      <c r="D203" s="368"/>
      <c r="E203" s="374" t="s">
        <v>197</v>
      </c>
      <c r="F203" s="374"/>
      <c r="G203" s="377"/>
      <c r="H203" s="377"/>
      <c r="I203" s="377"/>
    </row>
    <row r="204" spans="1:9" ht="11.25" hidden="1" customHeight="1">
      <c r="A204" s="373">
        <v>2351</v>
      </c>
      <c r="B204" s="381" t="s">
        <v>229</v>
      </c>
      <c r="C204" s="382">
        <v>5</v>
      </c>
      <c r="D204" s="382">
        <v>1</v>
      </c>
      <c r="E204" s="374" t="s">
        <v>242</v>
      </c>
      <c r="F204" s="374"/>
      <c r="G204" s="375"/>
      <c r="H204" s="375"/>
      <c r="I204" s="375"/>
    </row>
    <row r="205" spans="1:9" ht="11.25" hidden="1" customHeight="1">
      <c r="A205" s="373"/>
      <c r="B205" s="381"/>
      <c r="C205" s="382"/>
      <c r="D205" s="382"/>
      <c r="E205" s="374" t="s">
        <v>691</v>
      </c>
      <c r="F205" s="374"/>
      <c r="G205" s="375"/>
      <c r="H205" s="375"/>
      <c r="I205" s="375"/>
    </row>
    <row r="206" spans="1:9" ht="11.25" hidden="1" customHeight="1">
      <c r="A206" s="373"/>
      <c r="B206" s="381"/>
      <c r="C206" s="382"/>
      <c r="D206" s="382"/>
      <c r="E206" s="374" t="s">
        <v>708</v>
      </c>
      <c r="F206" s="374"/>
      <c r="G206" s="375"/>
      <c r="H206" s="375"/>
      <c r="I206" s="375"/>
    </row>
    <row r="207" spans="1:9" ht="11.25" hidden="1" customHeight="1">
      <c r="A207" s="373"/>
      <c r="B207" s="381"/>
      <c r="C207" s="382"/>
      <c r="D207" s="382"/>
      <c r="E207" s="374" t="s">
        <v>708</v>
      </c>
      <c r="F207" s="374"/>
      <c r="G207" s="375"/>
      <c r="H207" s="375"/>
      <c r="I207" s="375"/>
    </row>
    <row r="208" spans="1:9" ht="11.25" hidden="1" customHeight="1">
      <c r="A208" s="373">
        <v>2360</v>
      </c>
      <c r="B208" s="367" t="s">
        <v>229</v>
      </c>
      <c r="C208" s="368">
        <v>6</v>
      </c>
      <c r="D208" s="368">
        <v>0</v>
      </c>
      <c r="E208" s="376" t="s">
        <v>243</v>
      </c>
      <c r="F208" s="376"/>
      <c r="G208" s="375"/>
      <c r="H208" s="375"/>
      <c r="I208" s="375"/>
    </row>
    <row r="209" spans="1:9" s="380" customFormat="1" ht="11.25" hidden="1" customHeight="1">
      <c r="A209" s="373"/>
      <c r="B209" s="367"/>
      <c r="C209" s="368"/>
      <c r="D209" s="368"/>
      <c r="E209" s="374" t="s">
        <v>197</v>
      </c>
      <c r="F209" s="374"/>
      <c r="G209" s="377"/>
      <c r="H209" s="377"/>
      <c r="I209" s="377"/>
    </row>
    <row r="210" spans="1:9" ht="11.25" hidden="1" customHeight="1">
      <c r="A210" s="373">
        <v>2361</v>
      </c>
      <c r="B210" s="381" t="s">
        <v>229</v>
      </c>
      <c r="C210" s="382">
        <v>6</v>
      </c>
      <c r="D210" s="382">
        <v>1</v>
      </c>
      <c r="E210" s="374" t="s">
        <v>243</v>
      </c>
      <c r="F210" s="374"/>
      <c r="G210" s="375"/>
      <c r="H210" s="375"/>
      <c r="I210" s="375"/>
    </row>
    <row r="211" spans="1:9" ht="11.25" hidden="1" customHeight="1">
      <c r="A211" s="373"/>
      <c r="B211" s="381"/>
      <c r="C211" s="382"/>
      <c r="D211" s="382"/>
      <c r="E211" s="374" t="s">
        <v>691</v>
      </c>
      <c r="F211" s="374"/>
      <c r="G211" s="375"/>
      <c r="H211" s="375"/>
      <c r="I211" s="375"/>
    </row>
    <row r="212" spans="1:9" ht="11.25" hidden="1" customHeight="1">
      <c r="A212" s="373"/>
      <c r="B212" s="381"/>
      <c r="C212" s="382"/>
      <c r="D212" s="382"/>
      <c r="E212" s="374" t="s">
        <v>708</v>
      </c>
      <c r="F212" s="374"/>
      <c r="G212" s="375"/>
      <c r="H212" s="375"/>
      <c r="I212" s="375"/>
    </row>
    <row r="213" spans="1:9" ht="11.25" hidden="1" customHeight="1">
      <c r="A213" s="373"/>
      <c r="B213" s="381"/>
      <c r="C213" s="382"/>
      <c r="D213" s="382"/>
      <c r="E213" s="374" t="s">
        <v>708</v>
      </c>
      <c r="F213" s="374"/>
      <c r="G213" s="375"/>
      <c r="H213" s="375"/>
      <c r="I213" s="375"/>
    </row>
    <row r="214" spans="1:9" ht="11.25" hidden="1" customHeight="1">
      <c r="A214" s="373">
        <v>2370</v>
      </c>
      <c r="B214" s="367" t="s">
        <v>229</v>
      </c>
      <c r="C214" s="368">
        <v>7</v>
      </c>
      <c r="D214" s="368">
        <v>0</v>
      </c>
      <c r="E214" s="376" t="s">
        <v>245</v>
      </c>
      <c r="F214" s="376"/>
      <c r="G214" s="375"/>
      <c r="H214" s="375"/>
      <c r="I214" s="375"/>
    </row>
    <row r="215" spans="1:9" s="380" customFormat="1" ht="11.25" hidden="1" customHeight="1">
      <c r="A215" s="373"/>
      <c r="B215" s="367"/>
      <c r="C215" s="368"/>
      <c r="D215" s="368"/>
      <c r="E215" s="374" t="s">
        <v>197</v>
      </c>
      <c r="F215" s="374"/>
      <c r="G215" s="377"/>
      <c r="H215" s="377"/>
      <c r="I215" s="377"/>
    </row>
    <row r="216" spans="1:9" ht="11.25" hidden="1" customHeight="1">
      <c r="A216" s="373">
        <v>2371</v>
      </c>
      <c r="B216" s="381" t="s">
        <v>229</v>
      </c>
      <c r="C216" s="382">
        <v>7</v>
      </c>
      <c r="D216" s="382">
        <v>1</v>
      </c>
      <c r="E216" s="374" t="s">
        <v>245</v>
      </c>
      <c r="F216" s="374"/>
      <c r="G216" s="375"/>
      <c r="H216" s="375"/>
      <c r="I216" s="375"/>
    </row>
    <row r="217" spans="1:9" ht="11.25" hidden="1" customHeight="1">
      <c r="A217" s="373"/>
      <c r="B217" s="381"/>
      <c r="C217" s="382"/>
      <c r="D217" s="382"/>
      <c r="E217" s="374" t="s">
        <v>691</v>
      </c>
      <c r="F217" s="374"/>
      <c r="G217" s="375"/>
      <c r="H217" s="375"/>
      <c r="I217" s="375"/>
    </row>
    <row r="218" spans="1:9" ht="11.25" hidden="1" customHeight="1">
      <c r="A218" s="373"/>
      <c r="B218" s="381"/>
      <c r="C218" s="382"/>
      <c r="D218" s="382"/>
      <c r="E218" s="374" t="s">
        <v>708</v>
      </c>
      <c r="F218" s="374"/>
      <c r="G218" s="375"/>
      <c r="H218" s="375"/>
      <c r="I218" s="375"/>
    </row>
    <row r="219" spans="1:9" ht="11.25" hidden="1" customHeight="1">
      <c r="A219" s="373"/>
      <c r="B219" s="381"/>
      <c r="C219" s="382"/>
      <c r="D219" s="382"/>
      <c r="E219" s="374" t="s">
        <v>708</v>
      </c>
      <c r="F219" s="374"/>
      <c r="G219" s="375"/>
      <c r="H219" s="375"/>
      <c r="I219" s="375"/>
    </row>
    <row r="220" spans="1:9" s="371" customFormat="1" ht="13.5" customHeight="1">
      <c r="A220" s="366">
        <v>2400</v>
      </c>
      <c r="B220" s="367" t="s">
        <v>246</v>
      </c>
      <c r="C220" s="368">
        <v>0</v>
      </c>
      <c r="D220" s="368">
        <v>0</v>
      </c>
      <c r="E220" s="369" t="s">
        <v>720</v>
      </c>
      <c r="F220" s="369"/>
      <c r="G220" s="361">
        <f>H220+I220</f>
        <v>772987.68</v>
      </c>
      <c r="H220" s="361">
        <f>H222+H232+H252+H266+H280+H303+H309+H329+H353</f>
        <v>34677</v>
      </c>
      <c r="I220" s="361">
        <f>I222+I232+I252+I266+I280+I303+I309+I329+I353</f>
        <v>738310.68</v>
      </c>
    </row>
    <row r="221" spans="1:9" ht="12.75" customHeight="1">
      <c r="A221" s="373"/>
      <c r="B221" s="367"/>
      <c r="C221" s="368"/>
      <c r="D221" s="368"/>
      <c r="E221" s="374" t="s">
        <v>7</v>
      </c>
      <c r="F221" s="374"/>
      <c r="G221" s="375"/>
      <c r="H221" s="375"/>
      <c r="I221" s="375"/>
    </row>
    <row r="222" spans="1:9" ht="21" customHeight="1">
      <c r="A222" s="373">
        <v>2410</v>
      </c>
      <c r="B222" s="367" t="s">
        <v>246</v>
      </c>
      <c r="C222" s="368">
        <v>1</v>
      </c>
      <c r="D222" s="368">
        <v>0</v>
      </c>
      <c r="E222" s="376" t="s">
        <v>248</v>
      </c>
      <c r="F222" s="376"/>
      <c r="G222" s="383">
        <f>H222+I222</f>
        <v>0</v>
      </c>
      <c r="H222" s="383">
        <f>H224+H228</f>
        <v>0</v>
      </c>
      <c r="I222" s="383">
        <f>I224+I228</f>
        <v>0</v>
      </c>
    </row>
    <row r="223" spans="1:9" s="380" customFormat="1" ht="11.25" customHeight="1">
      <c r="A223" s="373"/>
      <c r="B223" s="367"/>
      <c r="C223" s="368"/>
      <c r="D223" s="368"/>
      <c r="E223" s="374" t="s">
        <v>197</v>
      </c>
      <c r="F223" s="374"/>
      <c r="G223" s="378"/>
      <c r="H223" s="378"/>
      <c r="I223" s="378"/>
    </row>
    <row r="224" spans="1:9" ht="32.25" hidden="1" customHeight="1">
      <c r="A224" s="373">
        <v>2411</v>
      </c>
      <c r="B224" s="381" t="s">
        <v>246</v>
      </c>
      <c r="C224" s="382">
        <v>1</v>
      </c>
      <c r="D224" s="382">
        <v>1</v>
      </c>
      <c r="E224" s="374" t="s">
        <v>249</v>
      </c>
      <c r="F224" s="374"/>
      <c r="G224" s="383"/>
      <c r="H224" s="383"/>
      <c r="I224" s="383"/>
    </row>
    <row r="225" spans="1:9" ht="40.5" hidden="1">
      <c r="A225" s="373"/>
      <c r="B225" s="381"/>
      <c r="C225" s="382"/>
      <c r="D225" s="382"/>
      <c r="E225" s="374" t="s">
        <v>691</v>
      </c>
      <c r="F225" s="374"/>
      <c r="G225" s="383"/>
      <c r="H225" s="383"/>
      <c r="I225" s="383"/>
    </row>
    <row r="226" spans="1:9" ht="15.75" hidden="1">
      <c r="A226" s="373"/>
      <c r="B226" s="381"/>
      <c r="C226" s="382"/>
      <c r="D226" s="382"/>
      <c r="E226" s="374" t="s">
        <v>708</v>
      </c>
      <c r="F226" s="374"/>
      <c r="G226" s="383"/>
      <c r="H226" s="383"/>
      <c r="I226" s="383"/>
    </row>
    <row r="227" spans="1:9" ht="15.75" hidden="1">
      <c r="A227" s="373"/>
      <c r="B227" s="381"/>
      <c r="C227" s="382"/>
      <c r="D227" s="382"/>
      <c r="E227" s="374" t="s">
        <v>708</v>
      </c>
      <c r="F227" s="374"/>
      <c r="G227" s="383"/>
      <c r="H227" s="383"/>
      <c r="I227" s="383"/>
    </row>
    <row r="228" spans="1:9" ht="27" hidden="1">
      <c r="A228" s="373">
        <v>2412</v>
      </c>
      <c r="B228" s="381" t="s">
        <v>246</v>
      </c>
      <c r="C228" s="382">
        <v>1</v>
      </c>
      <c r="D228" s="382">
        <v>2</v>
      </c>
      <c r="E228" s="374" t="s">
        <v>250</v>
      </c>
      <c r="F228" s="374"/>
      <c r="G228" s="383"/>
      <c r="H228" s="383"/>
      <c r="I228" s="383"/>
    </row>
    <row r="229" spans="1:9" ht="40.5" hidden="1">
      <c r="A229" s="373"/>
      <c r="B229" s="381"/>
      <c r="C229" s="382"/>
      <c r="D229" s="382"/>
      <c r="E229" s="374" t="s">
        <v>691</v>
      </c>
      <c r="F229" s="374"/>
      <c r="G229" s="383"/>
      <c r="H229" s="383"/>
      <c r="I229" s="383"/>
    </row>
    <row r="230" spans="1:9" ht="15.75" hidden="1">
      <c r="A230" s="373"/>
      <c r="B230" s="381"/>
      <c r="C230" s="382"/>
      <c r="D230" s="382"/>
      <c r="E230" s="374" t="s">
        <v>708</v>
      </c>
      <c r="F230" s="374"/>
      <c r="G230" s="383"/>
      <c r="H230" s="383"/>
      <c r="I230" s="383"/>
    </row>
    <row r="231" spans="1:9" ht="15.75" hidden="1">
      <c r="A231" s="373"/>
      <c r="B231" s="381"/>
      <c r="C231" s="382"/>
      <c r="D231" s="382"/>
      <c r="E231" s="374" t="s">
        <v>708</v>
      </c>
      <c r="F231" s="374"/>
      <c r="G231" s="383"/>
      <c r="H231" s="383"/>
      <c r="I231" s="383"/>
    </row>
    <row r="232" spans="1:9" ht="24.75" customHeight="1">
      <c r="A232" s="373">
        <v>2420</v>
      </c>
      <c r="B232" s="367" t="s">
        <v>246</v>
      </c>
      <c r="C232" s="368">
        <v>2</v>
      </c>
      <c r="D232" s="368">
        <v>0</v>
      </c>
      <c r="E232" s="376" t="s">
        <v>251</v>
      </c>
      <c r="F232" s="376"/>
      <c r="G232" s="383">
        <f>H232+I232</f>
        <v>5836</v>
      </c>
      <c r="H232" s="383">
        <f>H234+H240+H244+H248</f>
        <v>5836</v>
      </c>
      <c r="I232" s="383">
        <f>I234+I240+I244+I248</f>
        <v>0</v>
      </c>
    </row>
    <row r="233" spans="1:9" s="380" customFormat="1" ht="10.5" customHeight="1">
      <c r="A233" s="373"/>
      <c r="B233" s="367"/>
      <c r="C233" s="368"/>
      <c r="D233" s="368"/>
      <c r="E233" s="389" t="s">
        <v>197</v>
      </c>
      <c r="F233" s="374"/>
      <c r="G233" s="378"/>
      <c r="H233" s="378"/>
      <c r="I233" s="378"/>
    </row>
    <row r="234" spans="1:9" ht="12" customHeight="1">
      <c r="A234" s="373">
        <v>2421</v>
      </c>
      <c r="B234" s="381" t="s">
        <v>246</v>
      </c>
      <c r="C234" s="382">
        <v>2</v>
      </c>
      <c r="D234" s="382">
        <v>1</v>
      </c>
      <c r="E234" s="374" t="s">
        <v>252</v>
      </c>
      <c r="F234" s="374"/>
      <c r="G234" s="383">
        <f>H234+I234</f>
        <v>5836</v>
      </c>
      <c r="H234" s="383">
        <f>H236+H237+H238</f>
        <v>5836</v>
      </c>
      <c r="I234" s="383">
        <f>I239</f>
        <v>0</v>
      </c>
    </row>
    <row r="235" spans="1:9" ht="18" customHeight="1">
      <c r="A235" s="373"/>
      <c r="B235" s="381"/>
      <c r="C235" s="382"/>
      <c r="D235" s="382"/>
      <c r="E235" s="389" t="s">
        <v>691</v>
      </c>
      <c r="F235" s="374"/>
      <c r="G235" s="383"/>
      <c r="H235" s="383"/>
      <c r="I235" s="383"/>
    </row>
    <row r="236" spans="1:9" ht="14.25" customHeight="1">
      <c r="A236" s="373"/>
      <c r="B236" s="381"/>
      <c r="C236" s="382"/>
      <c r="D236" s="382"/>
      <c r="E236" s="374" t="s">
        <v>452</v>
      </c>
      <c r="F236" s="374">
        <v>4241</v>
      </c>
      <c r="G236" s="383">
        <f>H236+I236</f>
        <v>936</v>
      </c>
      <c r="H236" s="383">
        <f>[1]gjuxatntes!F65</f>
        <v>936</v>
      </c>
      <c r="I236" s="383"/>
    </row>
    <row r="237" spans="1:9" ht="13.5" customHeight="1">
      <c r="A237" s="373"/>
      <c r="B237" s="381"/>
      <c r="C237" s="382"/>
      <c r="D237" s="382"/>
      <c r="E237" s="384" t="str">
        <f>[1]gjuxatntes!B77</f>
        <v xml:space="preserve"> -Հատուկ նպատակային այլ նյութեր</v>
      </c>
      <c r="F237" s="384" t="s">
        <v>475</v>
      </c>
      <c r="G237" s="383">
        <f>H237+I237</f>
        <v>0</v>
      </c>
      <c r="H237" s="383">
        <f>[1]gjuxatntes!F77</f>
        <v>0</v>
      </c>
      <c r="I237" s="383"/>
    </row>
    <row r="238" spans="1:9" ht="13.5" customHeight="1">
      <c r="A238" s="373"/>
      <c r="B238" s="381"/>
      <c r="C238" s="382"/>
      <c r="D238" s="382"/>
      <c r="E238" s="390" t="s">
        <v>551</v>
      </c>
      <c r="F238" s="384" t="s">
        <v>552</v>
      </c>
      <c r="G238" s="383"/>
      <c r="H238" s="383">
        <f>[1]gjuxatntes!F128</f>
        <v>4900</v>
      </c>
      <c r="I238" s="383"/>
    </row>
    <row r="239" spans="1:9" ht="12.75" customHeight="1">
      <c r="A239" s="373"/>
      <c r="B239" s="381"/>
      <c r="C239" s="382"/>
      <c r="D239" s="382"/>
      <c r="E239" s="384" t="s">
        <v>716</v>
      </c>
      <c r="F239" s="384" t="s">
        <v>594</v>
      </c>
      <c r="G239" s="383">
        <f>H239+I239</f>
        <v>0</v>
      </c>
      <c r="H239" s="383"/>
      <c r="I239" s="383">
        <f>[1]gjuxatntes!F154</f>
        <v>0</v>
      </c>
    </row>
    <row r="240" spans="1:9" ht="15.75" hidden="1">
      <c r="A240" s="373">
        <v>2422</v>
      </c>
      <c r="B240" s="381" t="s">
        <v>246</v>
      </c>
      <c r="C240" s="382">
        <v>2</v>
      </c>
      <c r="D240" s="382">
        <v>2</v>
      </c>
      <c r="E240" s="374" t="s">
        <v>253</v>
      </c>
      <c r="F240" s="374"/>
      <c r="G240" s="375"/>
      <c r="H240" s="375"/>
      <c r="I240" s="375"/>
    </row>
    <row r="241" spans="1:9" ht="40.5" hidden="1">
      <c r="A241" s="373"/>
      <c r="B241" s="381"/>
      <c r="C241" s="382"/>
      <c r="D241" s="382"/>
      <c r="E241" s="374" t="s">
        <v>691</v>
      </c>
      <c r="F241" s="374"/>
      <c r="G241" s="375"/>
      <c r="H241" s="375"/>
      <c r="I241" s="375"/>
    </row>
    <row r="242" spans="1:9" ht="15.75" hidden="1">
      <c r="A242" s="373"/>
      <c r="B242" s="381"/>
      <c r="C242" s="382"/>
      <c r="D242" s="382"/>
      <c r="E242" s="374" t="s">
        <v>708</v>
      </c>
      <c r="F242" s="374"/>
      <c r="G242" s="375"/>
      <c r="H242" s="375"/>
      <c r="I242" s="375"/>
    </row>
    <row r="243" spans="1:9" ht="15.75" hidden="1">
      <c r="A243" s="373"/>
      <c r="B243" s="381"/>
      <c r="C243" s="382"/>
      <c r="D243" s="382"/>
      <c r="E243" s="374" t="s">
        <v>708</v>
      </c>
      <c r="F243" s="374"/>
      <c r="G243" s="375"/>
      <c r="H243" s="375"/>
      <c r="I243" s="375"/>
    </row>
    <row r="244" spans="1:9" ht="15.75" hidden="1">
      <c r="A244" s="373">
        <v>2423</v>
      </c>
      <c r="B244" s="381" t="s">
        <v>246</v>
      </c>
      <c r="C244" s="382">
        <v>2</v>
      </c>
      <c r="D244" s="382">
        <v>3</v>
      </c>
      <c r="E244" s="374" t="s">
        <v>254</v>
      </c>
      <c r="F244" s="374"/>
      <c r="G244" s="375"/>
      <c r="H244" s="375"/>
      <c r="I244" s="375"/>
    </row>
    <row r="245" spans="1:9" ht="40.5" hidden="1">
      <c r="A245" s="373"/>
      <c r="B245" s="381"/>
      <c r="C245" s="382"/>
      <c r="D245" s="382"/>
      <c r="E245" s="374" t="s">
        <v>691</v>
      </c>
      <c r="F245" s="374"/>
      <c r="G245" s="375"/>
      <c r="H245" s="375"/>
      <c r="I245" s="375"/>
    </row>
    <row r="246" spans="1:9" ht="15.75" hidden="1">
      <c r="A246" s="373"/>
      <c r="B246" s="381"/>
      <c r="C246" s="382"/>
      <c r="D246" s="382"/>
      <c r="E246" s="374" t="s">
        <v>708</v>
      </c>
      <c r="F246" s="374"/>
      <c r="G246" s="375"/>
      <c r="H246" s="375"/>
      <c r="I246" s="375"/>
    </row>
    <row r="247" spans="1:9" ht="15.75" hidden="1">
      <c r="A247" s="373"/>
      <c r="B247" s="381"/>
      <c r="C247" s="382"/>
      <c r="D247" s="382"/>
      <c r="E247" s="374" t="s">
        <v>708</v>
      </c>
      <c r="F247" s="374"/>
      <c r="G247" s="375"/>
      <c r="H247" s="375"/>
      <c r="I247" s="375"/>
    </row>
    <row r="248" spans="1:9" ht="15.75" hidden="1">
      <c r="A248" s="373">
        <v>2424</v>
      </c>
      <c r="B248" s="381" t="s">
        <v>246</v>
      </c>
      <c r="C248" s="382">
        <v>2</v>
      </c>
      <c r="D248" s="382">
        <v>4</v>
      </c>
      <c r="E248" s="374" t="s">
        <v>255</v>
      </c>
      <c r="F248" s="374"/>
      <c r="G248" s="375"/>
      <c r="H248" s="375"/>
      <c r="I248" s="375"/>
    </row>
    <row r="249" spans="1:9" ht="40.5" hidden="1">
      <c r="A249" s="373"/>
      <c r="B249" s="381"/>
      <c r="C249" s="382"/>
      <c r="D249" s="382"/>
      <c r="E249" s="374" t="s">
        <v>691</v>
      </c>
      <c r="F249" s="374"/>
      <c r="G249" s="375"/>
      <c r="H249" s="375"/>
      <c r="I249" s="375"/>
    </row>
    <row r="250" spans="1:9" ht="15.75" hidden="1">
      <c r="A250" s="373"/>
      <c r="B250" s="381"/>
      <c r="C250" s="382"/>
      <c r="D250" s="382"/>
      <c r="E250" s="374" t="s">
        <v>708</v>
      </c>
      <c r="F250" s="374"/>
      <c r="G250" s="375"/>
      <c r="H250" s="375"/>
      <c r="I250" s="375"/>
    </row>
    <row r="251" spans="1:9" ht="15.75" hidden="1">
      <c r="A251" s="373"/>
      <c r="B251" s="381"/>
      <c r="C251" s="382"/>
      <c r="D251" s="382"/>
      <c r="E251" s="374" t="s">
        <v>708</v>
      </c>
      <c r="F251" s="374"/>
      <c r="G251" s="375"/>
      <c r="H251" s="375"/>
      <c r="I251" s="375"/>
    </row>
    <row r="252" spans="1:9" ht="15.75">
      <c r="A252" s="373">
        <v>2430</v>
      </c>
      <c r="B252" s="367" t="s">
        <v>246</v>
      </c>
      <c r="C252" s="368">
        <v>3</v>
      </c>
      <c r="D252" s="368">
        <v>0</v>
      </c>
      <c r="E252" s="376" t="s">
        <v>256</v>
      </c>
      <c r="F252" s="376"/>
      <c r="G252" s="375">
        <f>H252+I252</f>
        <v>426531.42700000003</v>
      </c>
      <c r="H252" s="375">
        <f>H254+H258+H262</f>
        <v>0</v>
      </c>
      <c r="I252" s="375">
        <f>I254+I258+I262</f>
        <v>426531.42700000003</v>
      </c>
    </row>
    <row r="253" spans="1:9" s="380" customFormat="1" ht="15.75" hidden="1" customHeight="1">
      <c r="A253" s="373"/>
      <c r="B253" s="367"/>
      <c r="C253" s="368"/>
      <c r="D253" s="368"/>
      <c r="E253" s="374" t="s">
        <v>197</v>
      </c>
      <c r="F253" s="374"/>
      <c r="G253" s="377"/>
      <c r="H253" s="377"/>
      <c r="I253" s="377"/>
    </row>
    <row r="254" spans="1:9" ht="15.75" hidden="1">
      <c r="A254" s="373">
        <v>2431</v>
      </c>
      <c r="B254" s="381" t="s">
        <v>246</v>
      </c>
      <c r="C254" s="382">
        <v>3</v>
      </c>
      <c r="D254" s="382">
        <v>1</v>
      </c>
      <c r="E254" s="374" t="s">
        <v>257</v>
      </c>
      <c r="F254" s="374"/>
      <c r="G254" s="375"/>
      <c r="H254" s="375"/>
      <c r="I254" s="375"/>
    </row>
    <row r="255" spans="1:9" ht="40.5" hidden="1">
      <c r="A255" s="373"/>
      <c r="B255" s="381"/>
      <c r="C255" s="382"/>
      <c r="D255" s="382"/>
      <c r="E255" s="374" t="s">
        <v>691</v>
      </c>
      <c r="F255" s="374"/>
      <c r="G255" s="375"/>
      <c r="H255" s="375"/>
      <c r="I255" s="375"/>
    </row>
    <row r="256" spans="1:9" ht="15.75" hidden="1">
      <c r="A256" s="373"/>
      <c r="B256" s="381"/>
      <c r="C256" s="382"/>
      <c r="D256" s="382"/>
      <c r="E256" s="374" t="s">
        <v>708</v>
      </c>
      <c r="F256" s="374"/>
      <c r="G256" s="375"/>
      <c r="H256" s="375"/>
      <c r="I256" s="375"/>
    </row>
    <row r="257" spans="1:9" ht="15.75" hidden="1">
      <c r="A257" s="373"/>
      <c r="B257" s="381"/>
      <c r="C257" s="382"/>
      <c r="D257" s="382"/>
      <c r="E257" s="374" t="s">
        <v>708</v>
      </c>
      <c r="F257" s="374"/>
      <c r="G257" s="375"/>
      <c r="H257" s="375"/>
      <c r="I257" s="375"/>
    </row>
    <row r="258" spans="1:9" ht="15.75">
      <c r="A258" s="373">
        <v>2432</v>
      </c>
      <c r="B258" s="381" t="s">
        <v>246</v>
      </c>
      <c r="C258" s="382">
        <v>3</v>
      </c>
      <c r="D258" s="382">
        <v>2</v>
      </c>
      <c r="E258" s="374" t="s">
        <v>258</v>
      </c>
      <c r="F258" s="374"/>
      <c r="G258" s="375">
        <f>G260+G261</f>
        <v>426531.42700000003</v>
      </c>
      <c r="H258" s="375"/>
      <c r="I258" s="375">
        <f>I261+I260</f>
        <v>426531.42700000003</v>
      </c>
    </row>
    <row r="259" spans="1:9" ht="40.5">
      <c r="A259" s="373"/>
      <c r="B259" s="381"/>
      <c r="C259" s="382"/>
      <c r="D259" s="382"/>
      <c r="E259" s="374" t="s">
        <v>691</v>
      </c>
      <c r="F259" s="374"/>
      <c r="G259" s="375"/>
      <c r="H259" s="375"/>
      <c r="I259" s="375"/>
    </row>
    <row r="260" spans="1:9" ht="15.75">
      <c r="A260" s="373"/>
      <c r="B260" s="381"/>
      <c r="C260" s="382"/>
      <c r="D260" s="382"/>
      <c r="E260" s="391" t="s">
        <v>721</v>
      </c>
      <c r="F260" s="374">
        <v>5112</v>
      </c>
      <c r="G260" s="375">
        <f>H260+I260</f>
        <v>426531.42700000003</v>
      </c>
      <c r="H260" s="375"/>
      <c r="I260" s="375">
        <f>[1]gazafikacum!F139</f>
        <v>426531.42700000003</v>
      </c>
    </row>
    <row r="261" spans="1:9" ht="15.75">
      <c r="A261" s="373"/>
      <c r="B261" s="381"/>
      <c r="C261" s="382"/>
      <c r="D261" s="382"/>
      <c r="E261" s="374" t="s">
        <v>709</v>
      </c>
      <c r="F261" s="374">
        <v>5134</v>
      </c>
      <c r="G261" s="375">
        <f>H261+I261</f>
        <v>0</v>
      </c>
      <c r="H261" s="375"/>
      <c r="I261" s="375">
        <f>[1]gazafikacum!F145</f>
        <v>0</v>
      </c>
    </row>
    <row r="262" spans="1:9" ht="15.75" hidden="1">
      <c r="A262" s="373">
        <v>2433</v>
      </c>
      <c r="B262" s="381" t="s">
        <v>246</v>
      </c>
      <c r="C262" s="382">
        <v>3</v>
      </c>
      <c r="D262" s="382">
        <v>3</v>
      </c>
      <c r="E262" s="374" t="s">
        <v>259</v>
      </c>
      <c r="F262" s="374"/>
      <c r="G262" s="375"/>
      <c r="H262" s="375"/>
      <c r="I262" s="375"/>
    </row>
    <row r="263" spans="1:9" ht="40.5" hidden="1">
      <c r="A263" s="373"/>
      <c r="B263" s="381"/>
      <c r="C263" s="382"/>
      <c r="D263" s="382"/>
      <c r="E263" s="374" t="s">
        <v>691</v>
      </c>
      <c r="F263" s="374"/>
      <c r="G263" s="375"/>
      <c r="H263" s="375"/>
      <c r="I263" s="375"/>
    </row>
    <row r="264" spans="1:9" ht="15.75" hidden="1">
      <c r="A264" s="373"/>
      <c r="B264" s="381"/>
      <c r="C264" s="382"/>
      <c r="D264" s="382"/>
      <c r="E264" s="374" t="s">
        <v>708</v>
      </c>
      <c r="F264" s="374"/>
      <c r="G264" s="375"/>
      <c r="H264" s="375"/>
      <c r="I264" s="375"/>
    </row>
    <row r="265" spans="1:9" ht="15.75" hidden="1">
      <c r="A265" s="373"/>
      <c r="B265" s="381"/>
      <c r="C265" s="382"/>
      <c r="D265" s="382"/>
      <c r="E265" s="374" t="s">
        <v>708</v>
      </c>
      <c r="F265" s="374"/>
      <c r="G265" s="375"/>
      <c r="H265" s="375"/>
      <c r="I265" s="375"/>
    </row>
    <row r="266" spans="1:9" ht="30.75" hidden="1" customHeight="1">
      <c r="A266" s="373">
        <v>2440</v>
      </c>
      <c r="B266" s="367" t="s">
        <v>246</v>
      </c>
      <c r="C266" s="368">
        <v>4</v>
      </c>
      <c r="D266" s="368">
        <v>0</v>
      </c>
      <c r="E266" s="376" t="s">
        <v>263</v>
      </c>
      <c r="F266" s="376"/>
      <c r="G266" s="375">
        <f>H266+I266</f>
        <v>0</v>
      </c>
      <c r="H266" s="375">
        <f>H268+H272+H276</f>
        <v>0</v>
      </c>
      <c r="I266" s="375">
        <f>I268+I272+I276</f>
        <v>0</v>
      </c>
    </row>
    <row r="267" spans="1:9" s="380" customFormat="1" ht="10.5" hidden="1" customHeight="1">
      <c r="A267" s="373"/>
      <c r="B267" s="367"/>
      <c r="C267" s="368"/>
      <c r="D267" s="368"/>
      <c r="E267" s="374" t="s">
        <v>197</v>
      </c>
      <c r="F267" s="374"/>
      <c r="G267" s="377"/>
      <c r="H267" s="377"/>
      <c r="I267" s="377"/>
    </row>
    <row r="268" spans="1:9" ht="34.5" hidden="1" customHeight="1">
      <c r="A268" s="373">
        <v>2441</v>
      </c>
      <c r="B268" s="381" t="s">
        <v>246</v>
      </c>
      <c r="C268" s="382">
        <v>4</v>
      </c>
      <c r="D268" s="382">
        <v>1</v>
      </c>
      <c r="E268" s="374" t="s">
        <v>264</v>
      </c>
      <c r="F268" s="374"/>
      <c r="G268" s="375"/>
      <c r="H268" s="375"/>
      <c r="I268" s="375"/>
    </row>
    <row r="269" spans="1:9" ht="40.5" hidden="1">
      <c r="A269" s="373"/>
      <c r="B269" s="381"/>
      <c r="C269" s="382"/>
      <c r="D269" s="382"/>
      <c r="E269" s="374" t="s">
        <v>691</v>
      </c>
      <c r="F269" s="374"/>
      <c r="G269" s="375"/>
      <c r="H269" s="375"/>
      <c r="I269" s="375"/>
    </row>
    <row r="270" spans="1:9" ht="15.75" hidden="1">
      <c r="A270" s="373"/>
      <c r="B270" s="381"/>
      <c r="C270" s="382"/>
      <c r="D270" s="382"/>
      <c r="E270" s="374" t="s">
        <v>708</v>
      </c>
      <c r="F270" s="374"/>
      <c r="G270" s="375"/>
      <c r="H270" s="375"/>
      <c r="I270" s="375"/>
    </row>
    <row r="271" spans="1:9" ht="15.75" hidden="1">
      <c r="A271" s="373"/>
      <c r="B271" s="381"/>
      <c r="C271" s="382"/>
      <c r="D271" s="382"/>
      <c r="E271" s="374" t="s">
        <v>708</v>
      </c>
      <c r="F271" s="374"/>
      <c r="G271" s="375"/>
      <c r="H271" s="375"/>
      <c r="I271" s="375"/>
    </row>
    <row r="272" spans="1:9" ht="15.75" hidden="1">
      <c r="A272" s="373">
        <v>2442</v>
      </c>
      <c r="B272" s="381" t="s">
        <v>246</v>
      </c>
      <c r="C272" s="382">
        <v>4</v>
      </c>
      <c r="D272" s="382">
        <v>2</v>
      </c>
      <c r="E272" s="374" t="s">
        <v>265</v>
      </c>
      <c r="F272" s="374"/>
      <c r="G272" s="375"/>
      <c r="H272" s="375"/>
      <c r="I272" s="375"/>
    </row>
    <row r="273" spans="1:9" ht="40.5" hidden="1">
      <c r="A273" s="373"/>
      <c r="B273" s="381"/>
      <c r="C273" s="382"/>
      <c r="D273" s="382"/>
      <c r="E273" s="374" t="s">
        <v>691</v>
      </c>
      <c r="F273" s="374"/>
      <c r="G273" s="375"/>
      <c r="H273" s="375"/>
      <c r="I273" s="375"/>
    </row>
    <row r="274" spans="1:9" ht="15.75" hidden="1">
      <c r="A274" s="373"/>
      <c r="B274" s="381"/>
      <c r="C274" s="382"/>
      <c r="D274" s="382"/>
      <c r="E274" s="374" t="s">
        <v>708</v>
      </c>
      <c r="F274" s="374"/>
      <c r="G274" s="375"/>
      <c r="H274" s="375"/>
      <c r="I274" s="375"/>
    </row>
    <row r="275" spans="1:9" ht="15.75" hidden="1">
      <c r="A275" s="373"/>
      <c r="B275" s="381"/>
      <c r="C275" s="382"/>
      <c r="D275" s="382"/>
      <c r="E275" s="374" t="s">
        <v>708</v>
      </c>
      <c r="F275" s="374"/>
      <c r="G275" s="375"/>
      <c r="H275" s="375"/>
      <c r="I275" s="375"/>
    </row>
    <row r="276" spans="1:9" ht="15.75" hidden="1">
      <c r="A276" s="373">
        <v>2443</v>
      </c>
      <c r="B276" s="381" t="s">
        <v>246</v>
      </c>
      <c r="C276" s="382">
        <v>4</v>
      </c>
      <c r="D276" s="382">
        <v>3</v>
      </c>
      <c r="E276" s="374" t="s">
        <v>266</v>
      </c>
      <c r="F276" s="374"/>
      <c r="G276" s="375"/>
      <c r="H276" s="375"/>
      <c r="I276" s="375"/>
    </row>
    <row r="277" spans="1:9" ht="40.5" hidden="1">
      <c r="A277" s="373"/>
      <c r="B277" s="381"/>
      <c r="C277" s="382"/>
      <c r="D277" s="382"/>
      <c r="E277" s="374" t="s">
        <v>691</v>
      </c>
      <c r="F277" s="374"/>
      <c r="G277" s="375"/>
      <c r="H277" s="375"/>
      <c r="I277" s="375"/>
    </row>
    <row r="278" spans="1:9" ht="15.75" hidden="1">
      <c r="A278" s="373"/>
      <c r="B278" s="381"/>
      <c r="C278" s="382"/>
      <c r="D278" s="382"/>
      <c r="E278" s="374" t="s">
        <v>708</v>
      </c>
      <c r="F278" s="374"/>
      <c r="G278" s="375"/>
      <c r="H278" s="375"/>
      <c r="I278" s="375"/>
    </row>
    <row r="279" spans="1:9" ht="15.75" hidden="1">
      <c r="A279" s="373"/>
      <c r="B279" s="381"/>
      <c r="C279" s="382"/>
      <c r="D279" s="382"/>
      <c r="E279" s="374" t="s">
        <v>708</v>
      </c>
      <c r="F279" s="374"/>
      <c r="G279" s="375"/>
      <c r="H279" s="375"/>
      <c r="I279" s="375"/>
    </row>
    <row r="280" spans="1:9" ht="15.75">
      <c r="A280" s="373">
        <v>2450</v>
      </c>
      <c r="B280" s="367" t="s">
        <v>246</v>
      </c>
      <c r="C280" s="368">
        <v>5</v>
      </c>
      <c r="D280" s="368">
        <v>0</v>
      </c>
      <c r="E280" s="376" t="s">
        <v>267</v>
      </c>
      <c r="F280" s="376"/>
      <c r="G280" s="375">
        <f>H280+I280</f>
        <v>600620.25300000003</v>
      </c>
      <c r="H280" s="383">
        <f>H282+H287+H291+H295+H299</f>
        <v>28841</v>
      </c>
      <c r="I280" s="375">
        <f>I282+I287+I291+I295+I299+I327</f>
        <v>571779.25300000003</v>
      </c>
    </row>
    <row r="281" spans="1:9" s="380" customFormat="1" ht="13.5" customHeight="1">
      <c r="A281" s="373"/>
      <c r="B281" s="367"/>
      <c r="C281" s="368"/>
      <c r="D281" s="368"/>
      <c r="E281" s="374" t="s">
        <v>197</v>
      </c>
      <c r="F281" s="374"/>
      <c r="G281" s="377"/>
      <c r="H281" s="378"/>
      <c r="I281" s="377"/>
    </row>
    <row r="282" spans="1:9" ht="15" customHeight="1">
      <c r="A282" s="373">
        <v>2451</v>
      </c>
      <c r="B282" s="381" t="s">
        <v>246</v>
      </c>
      <c r="C282" s="382">
        <v>5</v>
      </c>
      <c r="D282" s="382">
        <v>1</v>
      </c>
      <c r="E282" s="374" t="s">
        <v>268</v>
      </c>
      <c r="F282" s="374"/>
      <c r="G282" s="375">
        <f>H282+I282</f>
        <v>599638.25300000003</v>
      </c>
      <c r="H282" s="383">
        <f>H284+H285</f>
        <v>28841</v>
      </c>
      <c r="I282" s="375">
        <f>I284+I286+I328</f>
        <v>570797.25300000003</v>
      </c>
    </row>
    <row r="283" spans="1:9" ht="27" customHeight="1">
      <c r="A283" s="373"/>
      <c r="B283" s="381"/>
      <c r="C283" s="382"/>
      <c r="D283" s="382"/>
      <c r="E283" s="374" t="s">
        <v>691</v>
      </c>
      <c r="F283" s="374"/>
      <c r="G283" s="375"/>
      <c r="H283" s="375"/>
      <c r="I283" s="375"/>
    </row>
    <row r="284" spans="1:9" ht="15.75" customHeight="1">
      <c r="A284" s="373"/>
      <c r="B284" s="381"/>
      <c r="C284" s="382"/>
      <c r="D284" s="382"/>
      <c r="E284" s="374" t="s">
        <v>722</v>
      </c>
      <c r="F284" s="374">
        <v>4269</v>
      </c>
      <c r="G284" s="383">
        <f>H284+I284</f>
        <v>0</v>
      </c>
      <c r="H284" s="383">
        <f>'[1]chanap transp'!F76</f>
        <v>0</v>
      </c>
      <c r="I284" s="383"/>
    </row>
    <row r="285" spans="1:9" ht="26.25" customHeight="1">
      <c r="A285" s="373"/>
      <c r="B285" s="381"/>
      <c r="C285" s="382"/>
      <c r="D285" s="382"/>
      <c r="E285" s="374" t="s">
        <v>712</v>
      </c>
      <c r="F285" s="374">
        <v>4637</v>
      </c>
      <c r="G285" s="383">
        <f>H285+I285</f>
        <v>28841</v>
      </c>
      <c r="H285" s="383">
        <f>'[1]chanap transp'!F104</f>
        <v>28841</v>
      </c>
      <c r="I285" s="383"/>
    </row>
    <row r="286" spans="1:9" ht="15" customHeight="1">
      <c r="A286" s="373"/>
      <c r="B286" s="381"/>
      <c r="C286" s="382"/>
      <c r="D286" s="382"/>
      <c r="E286" s="374" t="s">
        <v>723</v>
      </c>
      <c r="F286" s="374">
        <v>5113</v>
      </c>
      <c r="G286" s="375">
        <f>H286+I286</f>
        <v>559122.25300000003</v>
      </c>
      <c r="H286" s="375"/>
      <c r="I286" s="375">
        <f>'[1]chanap transp'!F154</f>
        <v>559122.25300000003</v>
      </c>
    </row>
    <row r="287" spans="1:9" ht="30" hidden="1" customHeight="1">
      <c r="A287" s="373">
        <v>2452</v>
      </c>
      <c r="B287" s="381" t="s">
        <v>246</v>
      </c>
      <c r="C287" s="382">
        <v>5</v>
      </c>
      <c r="D287" s="382">
        <v>2</v>
      </c>
      <c r="E287" s="374" t="s">
        <v>269</v>
      </c>
      <c r="F287" s="374"/>
      <c r="G287" s="375"/>
      <c r="H287" s="375"/>
      <c r="I287" s="375"/>
    </row>
    <row r="288" spans="1:9" ht="30" hidden="1" customHeight="1">
      <c r="A288" s="373"/>
      <c r="B288" s="381"/>
      <c r="C288" s="382"/>
      <c r="D288" s="382"/>
      <c r="E288" s="374" t="s">
        <v>691</v>
      </c>
      <c r="F288" s="374"/>
      <c r="G288" s="375"/>
      <c r="H288" s="375"/>
      <c r="I288" s="375"/>
    </row>
    <row r="289" spans="1:9" ht="30" hidden="1" customHeight="1">
      <c r="A289" s="373"/>
      <c r="B289" s="381"/>
      <c r="C289" s="382"/>
      <c r="D289" s="382"/>
      <c r="E289" s="374" t="s">
        <v>708</v>
      </c>
      <c r="F289" s="374"/>
      <c r="G289" s="375"/>
      <c r="H289" s="375"/>
      <c r="I289" s="375"/>
    </row>
    <row r="290" spans="1:9" ht="30" hidden="1" customHeight="1">
      <c r="A290" s="373"/>
      <c r="B290" s="381"/>
      <c r="C290" s="382"/>
      <c r="D290" s="382"/>
      <c r="E290" s="374" t="s">
        <v>708</v>
      </c>
      <c r="F290" s="374"/>
      <c r="G290" s="375"/>
      <c r="H290" s="375"/>
      <c r="I290" s="375"/>
    </row>
    <row r="291" spans="1:9" ht="30" hidden="1" customHeight="1">
      <c r="A291" s="373">
        <v>2453</v>
      </c>
      <c r="B291" s="381" t="s">
        <v>246</v>
      </c>
      <c r="C291" s="382">
        <v>5</v>
      </c>
      <c r="D291" s="382">
        <v>3</v>
      </c>
      <c r="E291" s="374" t="s">
        <v>270</v>
      </c>
      <c r="F291" s="374"/>
      <c r="G291" s="375"/>
      <c r="H291" s="375"/>
      <c r="I291" s="375"/>
    </row>
    <row r="292" spans="1:9" ht="30" hidden="1" customHeight="1">
      <c r="A292" s="373"/>
      <c r="B292" s="381"/>
      <c r="C292" s="382"/>
      <c r="D292" s="382"/>
      <c r="E292" s="374" t="s">
        <v>691</v>
      </c>
      <c r="F292" s="374"/>
      <c r="G292" s="375"/>
      <c r="H292" s="375"/>
      <c r="I292" s="375"/>
    </row>
    <row r="293" spans="1:9" ht="30" hidden="1" customHeight="1">
      <c r="A293" s="373"/>
      <c r="B293" s="381"/>
      <c r="C293" s="382"/>
      <c r="D293" s="382"/>
      <c r="E293" s="374" t="s">
        <v>708</v>
      </c>
      <c r="F293" s="374"/>
      <c r="G293" s="375"/>
      <c r="H293" s="375"/>
      <c r="I293" s="375"/>
    </row>
    <row r="294" spans="1:9" ht="30" hidden="1" customHeight="1">
      <c r="A294" s="373"/>
      <c r="B294" s="381"/>
      <c r="C294" s="382"/>
      <c r="D294" s="382"/>
      <c r="E294" s="374" t="s">
        <v>708</v>
      </c>
      <c r="F294" s="374"/>
      <c r="G294" s="375"/>
      <c r="H294" s="375"/>
      <c r="I294" s="375"/>
    </row>
    <row r="295" spans="1:9" ht="30" hidden="1" customHeight="1">
      <c r="A295" s="373">
        <v>2454</v>
      </c>
      <c r="B295" s="381" t="s">
        <v>246</v>
      </c>
      <c r="C295" s="382">
        <v>5</v>
      </c>
      <c r="D295" s="382">
        <v>4</v>
      </c>
      <c r="E295" s="374" t="s">
        <v>271</v>
      </c>
      <c r="F295" s="374"/>
      <c r="G295" s="375"/>
      <c r="H295" s="375"/>
      <c r="I295" s="375"/>
    </row>
    <row r="296" spans="1:9" ht="30" hidden="1" customHeight="1">
      <c r="A296" s="373"/>
      <c r="B296" s="381"/>
      <c r="C296" s="382"/>
      <c r="D296" s="382"/>
      <c r="E296" s="374" t="s">
        <v>691</v>
      </c>
      <c r="F296" s="374"/>
      <c r="G296" s="375"/>
      <c r="H296" s="375"/>
      <c r="I296" s="375"/>
    </row>
    <row r="297" spans="1:9" ht="30" hidden="1" customHeight="1">
      <c r="A297" s="373"/>
      <c r="B297" s="381"/>
      <c r="C297" s="382"/>
      <c r="D297" s="382"/>
      <c r="E297" s="374" t="s">
        <v>708</v>
      </c>
      <c r="F297" s="374"/>
      <c r="G297" s="375"/>
      <c r="H297" s="375"/>
      <c r="I297" s="375"/>
    </row>
    <row r="298" spans="1:9" ht="30" hidden="1" customHeight="1">
      <c r="A298" s="373"/>
      <c r="B298" s="381"/>
      <c r="C298" s="382"/>
      <c r="D298" s="382"/>
      <c r="E298" s="374" t="s">
        <v>708</v>
      </c>
      <c r="F298" s="374"/>
      <c r="G298" s="375"/>
      <c r="H298" s="375"/>
      <c r="I298" s="375"/>
    </row>
    <row r="299" spans="1:9" ht="30" hidden="1" customHeight="1">
      <c r="A299" s="373">
        <v>2455</v>
      </c>
      <c r="B299" s="381" t="s">
        <v>246</v>
      </c>
      <c r="C299" s="382">
        <v>5</v>
      </c>
      <c r="D299" s="382">
        <v>5</v>
      </c>
      <c r="E299" s="374" t="s">
        <v>272</v>
      </c>
      <c r="F299" s="374"/>
      <c r="G299" s="375"/>
      <c r="H299" s="375"/>
      <c r="I299" s="375"/>
    </row>
    <row r="300" spans="1:9" ht="30" hidden="1" customHeight="1">
      <c r="A300" s="373"/>
      <c r="B300" s="381"/>
      <c r="C300" s="382"/>
      <c r="D300" s="382"/>
      <c r="E300" s="374" t="s">
        <v>691</v>
      </c>
      <c r="F300" s="374"/>
      <c r="G300" s="375"/>
      <c r="H300" s="375"/>
      <c r="I300" s="375"/>
    </row>
    <row r="301" spans="1:9" ht="30" hidden="1" customHeight="1">
      <c r="A301" s="373"/>
      <c r="B301" s="381"/>
      <c r="C301" s="382"/>
      <c r="D301" s="382"/>
      <c r="E301" s="374" t="s">
        <v>708</v>
      </c>
      <c r="F301" s="374"/>
      <c r="G301" s="375"/>
      <c r="H301" s="375"/>
      <c r="I301" s="375"/>
    </row>
    <row r="302" spans="1:9" ht="30" hidden="1" customHeight="1">
      <c r="A302" s="373"/>
      <c r="B302" s="381"/>
      <c r="C302" s="382"/>
      <c r="D302" s="382"/>
      <c r="E302" s="374" t="s">
        <v>708</v>
      </c>
      <c r="F302" s="374"/>
      <c r="G302" s="375"/>
      <c r="H302" s="375"/>
      <c r="I302" s="375"/>
    </row>
    <row r="303" spans="1:9" ht="30" hidden="1" customHeight="1">
      <c r="A303" s="373">
        <v>2460</v>
      </c>
      <c r="B303" s="367" t="s">
        <v>246</v>
      </c>
      <c r="C303" s="368">
        <v>6</v>
      </c>
      <c r="D303" s="368">
        <v>0</v>
      </c>
      <c r="E303" s="376" t="s">
        <v>273</v>
      </c>
      <c r="F303" s="376"/>
      <c r="G303" s="375">
        <f>H303+I303</f>
        <v>0</v>
      </c>
      <c r="H303" s="375">
        <f>H305</f>
        <v>0</v>
      </c>
      <c r="I303" s="375">
        <f>I305</f>
        <v>0</v>
      </c>
    </row>
    <row r="304" spans="1:9" s="380" customFormat="1" ht="30" hidden="1" customHeight="1">
      <c r="A304" s="373"/>
      <c r="B304" s="367"/>
      <c r="C304" s="368"/>
      <c r="D304" s="368"/>
      <c r="E304" s="374" t="s">
        <v>197</v>
      </c>
      <c r="F304" s="374"/>
      <c r="G304" s="377"/>
      <c r="H304" s="377"/>
      <c r="I304" s="377"/>
    </row>
    <row r="305" spans="1:9" ht="30" hidden="1" customHeight="1">
      <c r="A305" s="373">
        <v>2461</v>
      </c>
      <c r="B305" s="381" t="s">
        <v>246</v>
      </c>
      <c r="C305" s="382">
        <v>6</v>
      </c>
      <c r="D305" s="382">
        <v>1</v>
      </c>
      <c r="E305" s="374" t="s">
        <v>274</v>
      </c>
      <c r="F305" s="374"/>
      <c r="G305" s="375"/>
      <c r="H305" s="375"/>
      <c r="I305" s="375"/>
    </row>
    <row r="306" spans="1:9" ht="30" hidden="1" customHeight="1">
      <c r="A306" s="373"/>
      <c r="B306" s="381"/>
      <c r="C306" s="382"/>
      <c r="D306" s="382"/>
      <c r="E306" s="374" t="s">
        <v>691</v>
      </c>
      <c r="F306" s="374"/>
      <c r="G306" s="375"/>
      <c r="H306" s="375"/>
      <c r="I306" s="375"/>
    </row>
    <row r="307" spans="1:9" ht="30" hidden="1" customHeight="1">
      <c r="A307" s="373"/>
      <c r="B307" s="381"/>
      <c r="C307" s="382"/>
      <c r="D307" s="382"/>
      <c r="E307" s="374" t="s">
        <v>708</v>
      </c>
      <c r="F307" s="374"/>
      <c r="G307" s="375"/>
      <c r="H307" s="375"/>
      <c r="I307" s="375"/>
    </row>
    <row r="308" spans="1:9" ht="30" hidden="1" customHeight="1">
      <c r="A308" s="373"/>
      <c r="B308" s="381"/>
      <c r="C308" s="382"/>
      <c r="D308" s="382"/>
      <c r="E308" s="374" t="s">
        <v>708</v>
      </c>
      <c r="F308" s="374"/>
      <c r="G308" s="375"/>
      <c r="H308" s="375"/>
      <c r="I308" s="375"/>
    </row>
    <row r="309" spans="1:9" ht="30" hidden="1" customHeight="1">
      <c r="A309" s="373">
        <v>2470</v>
      </c>
      <c r="B309" s="367" t="s">
        <v>246</v>
      </c>
      <c r="C309" s="368">
        <v>7</v>
      </c>
      <c r="D309" s="368">
        <v>0</v>
      </c>
      <c r="E309" s="376" t="s">
        <v>275</v>
      </c>
      <c r="F309" s="376"/>
      <c r="G309" s="375">
        <f>H309+I309</f>
        <v>0</v>
      </c>
      <c r="H309" s="375">
        <f>H311+H315+H319+H323</f>
        <v>0</v>
      </c>
      <c r="I309" s="375">
        <f>I311+I315+I319+I323</f>
        <v>0</v>
      </c>
    </row>
    <row r="310" spans="1:9" s="380" customFormat="1" ht="30" hidden="1" customHeight="1">
      <c r="A310" s="373"/>
      <c r="B310" s="367"/>
      <c r="C310" s="368"/>
      <c r="D310" s="368"/>
      <c r="E310" s="374" t="s">
        <v>197</v>
      </c>
      <c r="F310" s="374"/>
      <c r="G310" s="377"/>
      <c r="H310" s="377"/>
      <c r="I310" s="377"/>
    </row>
    <row r="311" spans="1:9" ht="30" hidden="1" customHeight="1">
      <c r="A311" s="373">
        <v>2471</v>
      </c>
      <c r="B311" s="381" t="s">
        <v>246</v>
      </c>
      <c r="C311" s="382">
        <v>7</v>
      </c>
      <c r="D311" s="382">
        <v>1</v>
      </c>
      <c r="E311" s="374" t="s">
        <v>276</v>
      </c>
      <c r="F311" s="374"/>
      <c r="G311" s="375"/>
      <c r="H311" s="375"/>
      <c r="I311" s="375"/>
    </row>
    <row r="312" spans="1:9" ht="30" hidden="1" customHeight="1">
      <c r="A312" s="373"/>
      <c r="B312" s="381"/>
      <c r="C312" s="382"/>
      <c r="D312" s="382"/>
      <c r="E312" s="374" t="s">
        <v>691</v>
      </c>
      <c r="F312" s="374"/>
      <c r="G312" s="375"/>
      <c r="H312" s="375"/>
      <c r="I312" s="375"/>
    </row>
    <row r="313" spans="1:9" ht="30" hidden="1" customHeight="1">
      <c r="A313" s="373"/>
      <c r="B313" s="381"/>
      <c r="C313" s="382"/>
      <c r="D313" s="382"/>
      <c r="E313" s="374" t="s">
        <v>708</v>
      </c>
      <c r="F313" s="374"/>
      <c r="G313" s="375"/>
      <c r="H313" s="375"/>
      <c r="I313" s="375"/>
    </row>
    <row r="314" spans="1:9" ht="30" hidden="1" customHeight="1">
      <c r="A314" s="373"/>
      <c r="B314" s="381"/>
      <c r="C314" s="382"/>
      <c r="D314" s="382"/>
      <c r="E314" s="374" t="s">
        <v>708</v>
      </c>
      <c r="F314" s="374"/>
      <c r="G314" s="375"/>
      <c r="H314" s="375"/>
      <c r="I314" s="375"/>
    </row>
    <row r="315" spans="1:9" ht="30" hidden="1" customHeight="1">
      <c r="A315" s="373">
        <v>2472</v>
      </c>
      <c r="B315" s="381" t="s">
        <v>246</v>
      </c>
      <c r="C315" s="382">
        <v>7</v>
      </c>
      <c r="D315" s="382">
        <v>2</v>
      </c>
      <c r="E315" s="374" t="s">
        <v>277</v>
      </c>
      <c r="F315" s="374"/>
      <c r="G315" s="375"/>
      <c r="H315" s="375"/>
      <c r="I315" s="375"/>
    </row>
    <row r="316" spans="1:9" ht="30" hidden="1" customHeight="1">
      <c r="A316" s="373"/>
      <c r="B316" s="381"/>
      <c r="C316" s="382"/>
      <c r="D316" s="382"/>
      <c r="E316" s="374" t="s">
        <v>691</v>
      </c>
      <c r="F316" s="374"/>
      <c r="G316" s="375"/>
      <c r="H316" s="375"/>
      <c r="I316" s="375"/>
    </row>
    <row r="317" spans="1:9" ht="30" hidden="1" customHeight="1">
      <c r="A317" s="373"/>
      <c r="B317" s="381"/>
      <c r="C317" s="382"/>
      <c r="D317" s="382"/>
      <c r="E317" s="374" t="s">
        <v>708</v>
      </c>
      <c r="F317" s="374"/>
      <c r="G317" s="375"/>
      <c r="H317" s="375"/>
      <c r="I317" s="375"/>
    </row>
    <row r="318" spans="1:9" ht="30" hidden="1" customHeight="1">
      <c r="A318" s="373"/>
      <c r="B318" s="381"/>
      <c r="C318" s="382"/>
      <c r="D318" s="382"/>
      <c r="E318" s="374" t="s">
        <v>708</v>
      </c>
      <c r="F318" s="374"/>
      <c r="G318" s="375"/>
      <c r="H318" s="375"/>
      <c r="I318" s="375"/>
    </row>
    <row r="319" spans="1:9" ht="0.75" hidden="1" customHeight="1">
      <c r="A319" s="373">
        <v>2473</v>
      </c>
      <c r="B319" s="381" t="s">
        <v>246</v>
      </c>
      <c r="C319" s="382">
        <v>7</v>
      </c>
      <c r="D319" s="382">
        <v>3</v>
      </c>
      <c r="E319" s="374" t="s">
        <v>278</v>
      </c>
      <c r="F319" s="374"/>
      <c r="G319" s="375"/>
      <c r="H319" s="375"/>
      <c r="I319" s="375"/>
    </row>
    <row r="320" spans="1:9" ht="30" hidden="1" customHeight="1">
      <c r="A320" s="373"/>
      <c r="B320" s="381"/>
      <c r="C320" s="382"/>
      <c r="D320" s="382"/>
      <c r="E320" s="374" t="s">
        <v>691</v>
      </c>
      <c r="F320" s="374"/>
      <c r="G320" s="375"/>
      <c r="H320" s="375"/>
      <c r="I320" s="375"/>
    </row>
    <row r="321" spans="1:9" ht="30" hidden="1" customHeight="1">
      <c r="A321" s="373"/>
      <c r="B321" s="381"/>
      <c r="C321" s="382"/>
      <c r="D321" s="382"/>
      <c r="E321" s="374" t="s">
        <v>708</v>
      </c>
      <c r="F321" s="374"/>
      <c r="G321" s="375"/>
      <c r="H321" s="375"/>
      <c r="I321" s="375"/>
    </row>
    <row r="322" spans="1:9" ht="30" hidden="1" customHeight="1">
      <c r="A322" s="373"/>
      <c r="B322" s="381"/>
      <c r="C322" s="382"/>
      <c r="D322" s="382"/>
      <c r="E322" s="374" t="s">
        <v>708</v>
      </c>
      <c r="F322" s="374"/>
      <c r="G322" s="375"/>
      <c r="H322" s="375"/>
      <c r="I322" s="375"/>
    </row>
    <row r="323" spans="1:9" ht="30" hidden="1" customHeight="1">
      <c r="A323" s="373">
        <v>2474</v>
      </c>
      <c r="B323" s="381" t="s">
        <v>246</v>
      </c>
      <c r="C323" s="382">
        <v>7</v>
      </c>
      <c r="D323" s="382">
        <v>4</v>
      </c>
      <c r="E323" s="374" t="s">
        <v>279</v>
      </c>
      <c r="F323" s="374"/>
      <c r="G323" s="375"/>
      <c r="H323" s="375"/>
      <c r="I323" s="375"/>
    </row>
    <row r="324" spans="1:9" ht="30" hidden="1" customHeight="1">
      <c r="A324" s="373"/>
      <c r="B324" s="381"/>
      <c r="C324" s="382"/>
      <c r="D324" s="382"/>
      <c r="E324" s="374" t="s">
        <v>691</v>
      </c>
      <c r="F324" s="374"/>
      <c r="G324" s="375"/>
      <c r="H324" s="375"/>
      <c r="I324" s="375"/>
    </row>
    <row r="325" spans="1:9" ht="30" hidden="1" customHeight="1">
      <c r="A325" s="373"/>
      <c r="B325" s="381"/>
      <c r="C325" s="382"/>
      <c r="D325" s="382"/>
      <c r="E325" s="374" t="s">
        <v>708</v>
      </c>
      <c r="F325" s="374"/>
      <c r="G325" s="375"/>
      <c r="H325" s="375"/>
      <c r="I325" s="375"/>
    </row>
    <row r="326" spans="1:9" ht="30" hidden="1" customHeight="1">
      <c r="A326" s="373"/>
      <c r="B326" s="381"/>
      <c r="C326" s="382"/>
      <c r="D326" s="382"/>
      <c r="E326" s="374" t="s">
        <v>708</v>
      </c>
      <c r="F326" s="374"/>
      <c r="G326" s="375"/>
      <c r="H326" s="375"/>
      <c r="I326" s="375"/>
    </row>
    <row r="327" spans="1:9" ht="30" customHeight="1">
      <c r="A327" s="373"/>
      <c r="B327" s="381"/>
      <c r="C327" s="382"/>
      <c r="D327" s="382"/>
      <c r="E327" s="374" t="s">
        <v>706</v>
      </c>
      <c r="F327" s="374">
        <v>5129</v>
      </c>
      <c r="G327" s="375">
        <f>I327</f>
        <v>982</v>
      </c>
      <c r="H327" s="375"/>
      <c r="I327" s="375">
        <f>'[1]chanap transp'!F157</f>
        <v>982</v>
      </c>
    </row>
    <row r="328" spans="1:9" ht="18.75" customHeight="1">
      <c r="A328" s="373"/>
      <c r="B328" s="381"/>
      <c r="C328" s="382"/>
      <c r="D328" s="382"/>
      <c r="E328" s="374" t="s">
        <v>709</v>
      </c>
      <c r="F328" s="374">
        <v>5134</v>
      </c>
      <c r="G328" s="383">
        <f>H328+I328</f>
        <v>11675</v>
      </c>
      <c r="H328" s="383"/>
      <c r="I328" s="383">
        <f>'[1]chanap transp'!F161</f>
        <v>11675</v>
      </c>
    </row>
    <row r="329" spans="1:9" ht="24" hidden="1" customHeight="1">
      <c r="A329" s="373">
        <v>2480</v>
      </c>
      <c r="B329" s="367" t="s">
        <v>246</v>
      </c>
      <c r="C329" s="368">
        <v>8</v>
      </c>
      <c r="D329" s="368">
        <v>0</v>
      </c>
      <c r="E329" s="376" t="s">
        <v>280</v>
      </c>
      <c r="F329" s="376"/>
      <c r="G329" s="383">
        <f>H329+I329</f>
        <v>0</v>
      </c>
      <c r="H329" s="383">
        <f>H331+H335+H339+H343+H349+H346</f>
        <v>0</v>
      </c>
      <c r="I329" s="383">
        <f>I331+I335+I339+I343+I349+I346</f>
        <v>0</v>
      </c>
    </row>
    <row r="330" spans="1:9" s="380" customFormat="1" ht="24.75" hidden="1" customHeight="1">
      <c r="A330" s="373"/>
      <c r="B330" s="367"/>
      <c r="C330" s="368"/>
      <c r="D330" s="368"/>
      <c r="E330" s="374" t="s">
        <v>197</v>
      </c>
      <c r="F330" s="374"/>
      <c r="G330" s="378"/>
      <c r="H330" s="378"/>
      <c r="I330" s="378"/>
    </row>
    <row r="331" spans="1:9" ht="24.75" hidden="1" customHeight="1">
      <c r="A331" s="373">
        <v>2481</v>
      </c>
      <c r="B331" s="381" t="s">
        <v>246</v>
      </c>
      <c r="C331" s="382">
        <v>8</v>
      </c>
      <c r="D331" s="382">
        <v>1</v>
      </c>
      <c r="E331" s="374" t="s">
        <v>281</v>
      </c>
      <c r="F331" s="374"/>
      <c r="G331" s="383"/>
      <c r="H331" s="383"/>
      <c r="I331" s="383"/>
    </row>
    <row r="332" spans="1:9" ht="24.75" hidden="1" customHeight="1">
      <c r="A332" s="373"/>
      <c r="B332" s="381"/>
      <c r="C332" s="382"/>
      <c r="D332" s="382"/>
      <c r="E332" s="374" t="s">
        <v>691</v>
      </c>
      <c r="F332" s="374"/>
      <c r="G332" s="383"/>
      <c r="H332" s="383"/>
      <c r="I332" s="383"/>
    </row>
    <row r="333" spans="1:9" ht="24.75" hidden="1" customHeight="1">
      <c r="A333" s="373"/>
      <c r="B333" s="381"/>
      <c r="C333" s="382"/>
      <c r="D333" s="382"/>
      <c r="E333" s="374" t="s">
        <v>708</v>
      </c>
      <c r="F333" s="374"/>
      <c r="G333" s="383"/>
      <c r="H333" s="383"/>
      <c r="I333" s="383"/>
    </row>
    <row r="334" spans="1:9" ht="24.75" hidden="1" customHeight="1">
      <c r="A334" s="373"/>
      <c r="B334" s="381"/>
      <c r="C334" s="382"/>
      <c r="D334" s="382"/>
      <c r="E334" s="374" t="s">
        <v>708</v>
      </c>
      <c r="F334" s="374"/>
      <c r="G334" s="383"/>
      <c r="H334" s="383"/>
      <c r="I334" s="383"/>
    </row>
    <row r="335" spans="1:9" ht="24.75" hidden="1" customHeight="1">
      <c r="A335" s="373">
        <v>2482</v>
      </c>
      <c r="B335" s="381" t="s">
        <v>246</v>
      </c>
      <c r="C335" s="382">
        <v>8</v>
      </c>
      <c r="D335" s="382">
        <v>2</v>
      </c>
      <c r="E335" s="374" t="s">
        <v>282</v>
      </c>
      <c r="F335" s="374"/>
      <c r="G335" s="383"/>
      <c r="H335" s="383"/>
      <c r="I335" s="383"/>
    </row>
    <row r="336" spans="1:9" ht="24.75" hidden="1" customHeight="1">
      <c r="A336" s="373"/>
      <c r="B336" s="381"/>
      <c r="C336" s="382"/>
      <c r="D336" s="382"/>
      <c r="E336" s="374" t="s">
        <v>691</v>
      </c>
      <c r="F336" s="374"/>
      <c r="G336" s="383"/>
      <c r="H336" s="383"/>
      <c r="I336" s="383"/>
    </row>
    <row r="337" spans="1:9" ht="24.75" hidden="1" customHeight="1">
      <c r="A337" s="373"/>
      <c r="B337" s="381"/>
      <c r="C337" s="382"/>
      <c r="D337" s="382"/>
      <c r="E337" s="374" t="s">
        <v>708</v>
      </c>
      <c r="F337" s="374"/>
      <c r="G337" s="383"/>
      <c r="H337" s="383"/>
      <c r="I337" s="383"/>
    </row>
    <row r="338" spans="1:9" ht="24.75" hidden="1" customHeight="1">
      <c r="A338" s="373"/>
      <c r="B338" s="381"/>
      <c r="C338" s="382"/>
      <c r="D338" s="382"/>
      <c r="E338" s="374" t="s">
        <v>708</v>
      </c>
      <c r="F338" s="374"/>
      <c r="G338" s="383"/>
      <c r="H338" s="383"/>
      <c r="I338" s="383"/>
    </row>
    <row r="339" spans="1:9" ht="24.75" hidden="1" customHeight="1">
      <c r="A339" s="373">
        <v>2483</v>
      </c>
      <c r="B339" s="381" t="s">
        <v>246</v>
      </c>
      <c r="C339" s="382">
        <v>8</v>
      </c>
      <c r="D339" s="382">
        <v>3</v>
      </c>
      <c r="E339" s="374" t="s">
        <v>283</v>
      </c>
      <c r="F339" s="374"/>
      <c r="G339" s="383"/>
      <c r="H339" s="383"/>
      <c r="I339" s="383"/>
    </row>
    <row r="340" spans="1:9" ht="24.75" hidden="1" customHeight="1">
      <c r="A340" s="373"/>
      <c r="B340" s="381"/>
      <c r="C340" s="382"/>
      <c r="D340" s="382"/>
      <c r="E340" s="374" t="s">
        <v>691</v>
      </c>
      <c r="F340" s="374"/>
      <c r="G340" s="383"/>
      <c r="H340" s="383"/>
      <c r="I340" s="383"/>
    </row>
    <row r="341" spans="1:9" ht="24.75" hidden="1" customHeight="1">
      <c r="A341" s="373"/>
      <c r="B341" s="381"/>
      <c r="C341" s="382"/>
      <c r="D341" s="382"/>
      <c r="E341" s="374" t="s">
        <v>708</v>
      </c>
      <c r="F341" s="374"/>
      <c r="G341" s="383"/>
      <c r="H341" s="383"/>
      <c r="I341" s="383"/>
    </row>
    <row r="342" spans="1:9" ht="24.75" hidden="1" customHeight="1">
      <c r="A342" s="373"/>
      <c r="B342" s="381"/>
      <c r="C342" s="382"/>
      <c r="D342" s="382"/>
      <c r="E342" s="374" t="s">
        <v>708</v>
      </c>
      <c r="F342" s="374"/>
      <c r="G342" s="383"/>
      <c r="H342" s="383"/>
      <c r="I342" s="383"/>
    </row>
    <row r="343" spans="1:9" ht="24.75" hidden="1" customHeight="1">
      <c r="A343" s="373">
        <v>2484</v>
      </c>
      <c r="B343" s="381" t="s">
        <v>246</v>
      </c>
      <c r="C343" s="382">
        <v>8</v>
      </c>
      <c r="D343" s="382">
        <v>4</v>
      </c>
      <c r="E343" s="374" t="s">
        <v>284</v>
      </c>
      <c r="F343" s="374"/>
      <c r="G343" s="383"/>
      <c r="H343" s="383"/>
      <c r="I343" s="383"/>
    </row>
    <row r="344" spans="1:9" ht="24.75" hidden="1" customHeight="1">
      <c r="A344" s="373"/>
      <c r="B344" s="381"/>
      <c r="C344" s="382"/>
      <c r="D344" s="382"/>
      <c r="E344" s="374" t="s">
        <v>691</v>
      </c>
      <c r="F344" s="374"/>
      <c r="G344" s="383"/>
      <c r="H344" s="383"/>
      <c r="I344" s="383"/>
    </row>
    <row r="345" spans="1:9" ht="24.75" hidden="1" customHeight="1">
      <c r="A345" s="373"/>
      <c r="B345" s="381"/>
      <c r="C345" s="382"/>
      <c r="D345" s="382"/>
      <c r="E345" s="374" t="s">
        <v>708</v>
      </c>
      <c r="F345" s="374"/>
      <c r="G345" s="383"/>
      <c r="H345" s="383"/>
      <c r="I345" s="383"/>
    </row>
    <row r="346" spans="1:9" ht="24.75" hidden="1" customHeight="1">
      <c r="A346" s="373">
        <v>2485</v>
      </c>
      <c r="B346" s="381" t="s">
        <v>246</v>
      </c>
      <c r="C346" s="381" t="s">
        <v>190</v>
      </c>
      <c r="D346" s="381" t="s">
        <v>187</v>
      </c>
      <c r="E346" s="374" t="s">
        <v>285</v>
      </c>
      <c r="F346" s="374"/>
      <c r="G346" s="383">
        <f>H346+I346</f>
        <v>0</v>
      </c>
      <c r="H346" s="383">
        <f>H348</f>
        <v>0</v>
      </c>
      <c r="I346" s="383">
        <f>I348</f>
        <v>0</v>
      </c>
    </row>
    <row r="347" spans="1:9" ht="24.75" hidden="1" customHeight="1">
      <c r="A347" s="373"/>
      <c r="B347" s="381"/>
      <c r="C347" s="382"/>
      <c r="D347" s="382"/>
      <c r="E347" s="389" t="s">
        <v>691</v>
      </c>
      <c r="F347" s="374"/>
      <c r="G347" s="383"/>
      <c r="H347" s="383"/>
      <c r="I347" s="383"/>
    </row>
    <row r="348" spans="1:9" ht="15" hidden="1" customHeight="1">
      <c r="A348" s="373"/>
      <c r="B348" s="381"/>
      <c r="C348" s="382"/>
      <c r="D348" s="382"/>
      <c r="E348" s="374" t="s">
        <v>709</v>
      </c>
      <c r="F348" s="374">
        <v>5134</v>
      </c>
      <c r="G348" s="383">
        <f>H348+I348</f>
        <v>0</v>
      </c>
      <c r="H348" s="383"/>
      <c r="I348" s="383">
        <f>'[1]transp nax'!F161</f>
        <v>0</v>
      </c>
    </row>
    <row r="349" spans="1:9" ht="24.75" hidden="1" customHeight="1">
      <c r="A349" s="373">
        <v>2485</v>
      </c>
      <c r="B349" s="381" t="s">
        <v>246</v>
      </c>
      <c r="C349" s="382">
        <v>8</v>
      </c>
      <c r="D349" s="382">
        <v>7</v>
      </c>
      <c r="E349" s="374" t="s">
        <v>287</v>
      </c>
      <c r="F349" s="374"/>
      <c r="G349" s="383">
        <f>H349+I349</f>
        <v>0</v>
      </c>
      <c r="H349" s="383">
        <f>H351</f>
        <v>0</v>
      </c>
      <c r="I349" s="383">
        <f>I352</f>
        <v>0</v>
      </c>
    </row>
    <row r="350" spans="1:9" ht="40.5" hidden="1">
      <c r="A350" s="373"/>
      <c r="B350" s="381"/>
      <c r="C350" s="382"/>
      <c r="D350" s="382"/>
      <c r="E350" s="374" t="s">
        <v>691</v>
      </c>
      <c r="F350" s="374"/>
      <c r="G350" s="383"/>
      <c r="H350" s="383"/>
      <c r="I350" s="383"/>
    </row>
    <row r="351" spans="1:9" ht="15.75" hidden="1">
      <c r="A351" s="373"/>
      <c r="B351" s="381"/>
      <c r="C351" s="382"/>
      <c r="D351" s="382"/>
      <c r="E351" s="374" t="s">
        <v>724</v>
      </c>
      <c r="F351" s="374"/>
      <c r="G351" s="383">
        <f>H351+I351</f>
        <v>0</v>
      </c>
      <c r="H351" s="383">
        <f>'[1]ajl nax'!F64</f>
        <v>0</v>
      </c>
      <c r="I351" s="383"/>
    </row>
    <row r="352" spans="1:9" ht="15.75" hidden="1">
      <c r="A352" s="373"/>
      <c r="B352" s="381"/>
      <c r="C352" s="382"/>
      <c r="D352" s="382"/>
      <c r="E352" s="374" t="s">
        <v>709</v>
      </c>
      <c r="F352" s="374"/>
      <c r="G352" s="383">
        <f>H352+I352</f>
        <v>0</v>
      </c>
      <c r="H352" s="383"/>
      <c r="I352" s="383">
        <f>'[1]ajl nax'!F161</f>
        <v>0</v>
      </c>
    </row>
    <row r="353" spans="1:9" ht="27.75" customHeight="1">
      <c r="A353" s="373">
        <v>2490</v>
      </c>
      <c r="B353" s="367" t="s">
        <v>246</v>
      </c>
      <c r="C353" s="368">
        <v>9</v>
      </c>
      <c r="D353" s="368">
        <v>0</v>
      </c>
      <c r="E353" s="376" t="s">
        <v>289</v>
      </c>
      <c r="F353" s="376"/>
      <c r="G353" s="383">
        <f>H353+I353</f>
        <v>-260000</v>
      </c>
      <c r="H353" s="383">
        <f>H355</f>
        <v>0</v>
      </c>
      <c r="I353" s="383">
        <f>I355</f>
        <v>-260000</v>
      </c>
    </row>
    <row r="354" spans="1:9" s="380" customFormat="1" ht="10.5" customHeight="1">
      <c r="A354" s="373"/>
      <c r="B354" s="367"/>
      <c r="C354" s="368"/>
      <c r="D354" s="368"/>
      <c r="E354" s="374" t="s">
        <v>197</v>
      </c>
      <c r="F354" s="374"/>
      <c r="G354" s="378"/>
      <c r="H354" s="378"/>
      <c r="I354" s="378"/>
    </row>
    <row r="355" spans="1:9" ht="15" customHeight="1">
      <c r="A355" s="373">
        <v>2491</v>
      </c>
      <c r="B355" s="381" t="s">
        <v>246</v>
      </c>
      <c r="C355" s="382">
        <v>9</v>
      </c>
      <c r="D355" s="382">
        <v>1</v>
      </c>
      <c r="E355" s="374" t="s">
        <v>289</v>
      </c>
      <c r="F355" s="374"/>
      <c r="G355" s="383">
        <f>H355+I355</f>
        <v>-260000</v>
      </c>
      <c r="H355" s="383">
        <f>H357+H358</f>
        <v>0</v>
      </c>
      <c r="I355" s="383">
        <f>I357+I358</f>
        <v>-260000</v>
      </c>
    </row>
    <row r="356" spans="1:9" ht="25.5" customHeight="1">
      <c r="A356" s="373"/>
      <c r="B356" s="381"/>
      <c r="C356" s="382"/>
      <c r="D356" s="382"/>
      <c r="E356" s="374" t="s">
        <v>691</v>
      </c>
      <c r="F356" s="374"/>
      <c r="G356" s="383"/>
      <c r="H356" s="383"/>
      <c r="I356" s="383"/>
    </row>
    <row r="357" spans="1:9" ht="12.75" customHeight="1">
      <c r="A357" s="373"/>
      <c r="B357" s="381"/>
      <c r="C357" s="382"/>
      <c r="D357" s="382"/>
      <c r="E357" s="374" t="s">
        <v>640</v>
      </c>
      <c r="F357" s="374">
        <v>8111</v>
      </c>
      <c r="G357" s="383">
        <f>H357+I357</f>
        <v>0</v>
      </c>
      <c r="H357" s="383"/>
      <c r="I357" s="383">
        <f>'[1]tntes harab'!F156</f>
        <v>0</v>
      </c>
    </row>
    <row r="358" spans="1:9" ht="12" customHeight="1">
      <c r="A358" s="373"/>
      <c r="B358" s="381"/>
      <c r="C358" s="382"/>
      <c r="D358" s="382"/>
      <c r="E358" s="374" t="s">
        <v>672</v>
      </c>
      <c r="F358" s="374">
        <v>8411</v>
      </c>
      <c r="G358" s="383">
        <f>H358+I358</f>
        <v>-260000</v>
      </c>
      <c r="H358" s="383"/>
      <c r="I358" s="383">
        <f>'[1]tntes harab'!F172</f>
        <v>-260000</v>
      </c>
    </row>
    <row r="359" spans="1:9" s="371" customFormat="1" ht="46.5" customHeight="1">
      <c r="A359" s="366">
        <v>2500</v>
      </c>
      <c r="B359" s="367" t="s">
        <v>290</v>
      </c>
      <c r="C359" s="368">
        <v>0</v>
      </c>
      <c r="D359" s="368">
        <v>0</v>
      </c>
      <c r="E359" s="369" t="s">
        <v>725</v>
      </c>
      <c r="F359" s="369"/>
      <c r="G359" s="392">
        <f>H359+I359</f>
        <v>101207.95</v>
      </c>
      <c r="H359" s="392">
        <f>H361+H370+H376+H382+H388+H396</f>
        <v>93390.15</v>
      </c>
      <c r="I359" s="392">
        <f>I361+I370+I376+I382+I388+I396+I368</f>
        <v>7817.8</v>
      </c>
    </row>
    <row r="360" spans="1:9" ht="11.25" customHeight="1">
      <c r="A360" s="373"/>
      <c r="B360" s="367"/>
      <c r="C360" s="368"/>
      <c r="D360" s="368"/>
      <c r="E360" s="374" t="s">
        <v>7</v>
      </c>
      <c r="F360" s="374"/>
      <c r="G360" s="383"/>
      <c r="H360" s="383"/>
      <c r="I360" s="383"/>
    </row>
    <row r="361" spans="1:9" ht="15.75">
      <c r="A361" s="373">
        <v>2510</v>
      </c>
      <c r="B361" s="367" t="s">
        <v>290</v>
      </c>
      <c r="C361" s="368">
        <v>1</v>
      </c>
      <c r="D361" s="368">
        <v>0</v>
      </c>
      <c r="E361" s="376" t="s">
        <v>292</v>
      </c>
      <c r="F361" s="376"/>
      <c r="G361" s="383">
        <f>H361+I361</f>
        <v>89976.7</v>
      </c>
      <c r="H361" s="383">
        <f>H363+H366+H367</f>
        <v>87318.9</v>
      </c>
      <c r="I361" s="383">
        <f>I363+I368+I369</f>
        <v>2657.8</v>
      </c>
    </row>
    <row r="362" spans="1:9" s="380" customFormat="1" ht="10.5" customHeight="1">
      <c r="A362" s="373"/>
      <c r="B362" s="367"/>
      <c r="C362" s="368"/>
      <c r="D362" s="368"/>
      <c r="E362" s="374" t="s">
        <v>197</v>
      </c>
      <c r="F362" s="374"/>
      <c r="G362" s="378"/>
      <c r="H362" s="378"/>
      <c r="I362" s="378"/>
    </row>
    <row r="363" spans="1:9" ht="12.75" customHeight="1">
      <c r="A363" s="373">
        <v>2511</v>
      </c>
      <c r="B363" s="381" t="s">
        <v>290</v>
      </c>
      <c r="C363" s="382">
        <v>1</v>
      </c>
      <c r="D363" s="382">
        <v>1</v>
      </c>
      <c r="E363" s="374" t="s">
        <v>292</v>
      </c>
      <c r="F363" s="374">
        <v>4213</v>
      </c>
      <c r="G363" s="383">
        <f>H363+I363</f>
        <v>0</v>
      </c>
      <c r="H363" s="383">
        <f>H365</f>
        <v>0</v>
      </c>
      <c r="I363" s="383">
        <f>I365</f>
        <v>0</v>
      </c>
    </row>
    <row r="364" spans="1:9" ht="27" customHeight="1">
      <c r="A364" s="373"/>
      <c r="B364" s="381"/>
      <c r="C364" s="382"/>
      <c r="D364" s="382"/>
      <c r="E364" s="374" t="s">
        <v>691</v>
      </c>
      <c r="F364" s="374"/>
      <c r="G364" s="383"/>
      <c r="H364" s="383"/>
      <c r="I364" s="383"/>
    </row>
    <row r="365" spans="1:9" ht="13.5" customHeight="1">
      <c r="A365" s="373"/>
      <c r="B365" s="381"/>
      <c r="C365" s="382"/>
      <c r="D365" s="382"/>
      <c r="E365" s="374" t="s">
        <v>419</v>
      </c>
      <c r="F365" s="374"/>
      <c r="G365" s="383">
        <f>H365</f>
        <v>0</v>
      </c>
      <c r="H365" s="383">
        <f>[1]axb!F45</f>
        <v>0</v>
      </c>
      <c r="I365" s="383"/>
    </row>
    <row r="366" spans="1:9" ht="48.75" customHeight="1">
      <c r="A366" s="373"/>
      <c r="B366" s="381"/>
      <c r="C366" s="382"/>
      <c r="D366" s="382"/>
      <c r="E366" s="374" t="s">
        <v>712</v>
      </c>
      <c r="F366" s="374">
        <v>4637</v>
      </c>
      <c r="G366" s="383">
        <f>H366</f>
        <v>86358.9</v>
      </c>
      <c r="H366" s="383">
        <f>[1]axb!F104</f>
        <v>86358.9</v>
      </c>
      <c r="I366" s="383"/>
    </row>
    <row r="367" spans="1:9" ht="30" customHeight="1">
      <c r="A367" s="373"/>
      <c r="B367" s="381"/>
      <c r="C367" s="382"/>
      <c r="D367" s="382"/>
      <c r="E367" s="238" t="s">
        <v>530</v>
      </c>
      <c r="F367" s="374">
        <v>4655</v>
      </c>
      <c r="G367" s="383">
        <f>H367</f>
        <v>960</v>
      </c>
      <c r="H367" s="383">
        <f>[1]axb!F111</f>
        <v>960</v>
      </c>
      <c r="I367" s="383"/>
    </row>
    <row r="368" spans="1:9" ht="48.75" hidden="1" customHeight="1">
      <c r="A368" s="373"/>
      <c r="B368" s="381"/>
      <c r="C368" s="382"/>
      <c r="D368" s="382"/>
      <c r="E368" s="384" t="str">
        <f>[1]axb!B155</f>
        <v xml:space="preserve"> -Տրանսպորտային սարքավորումներ</v>
      </c>
      <c r="F368" s="374">
        <v>5121</v>
      </c>
      <c r="G368" s="383">
        <f>I368</f>
        <v>0</v>
      </c>
      <c r="H368" s="383"/>
      <c r="I368" s="383">
        <f>[1]axb!F155</f>
        <v>0</v>
      </c>
    </row>
    <row r="369" spans="1:9" ht="18" hidden="1" customHeight="1">
      <c r="A369" s="373"/>
      <c r="B369" s="381"/>
      <c r="C369" s="382"/>
      <c r="D369" s="382"/>
      <c r="E369" s="384" t="s">
        <v>726</v>
      </c>
      <c r="F369" s="374">
        <v>5129</v>
      </c>
      <c r="G369" s="383">
        <f>I369</f>
        <v>2657.8</v>
      </c>
      <c r="H369" s="383"/>
      <c r="I369" s="383">
        <f>[1]axb!F157</f>
        <v>2657.8</v>
      </c>
    </row>
    <row r="370" spans="1:9" ht="15.75" hidden="1">
      <c r="A370" s="373">
        <v>2520</v>
      </c>
      <c r="B370" s="367" t="s">
        <v>290</v>
      </c>
      <c r="C370" s="368">
        <v>2</v>
      </c>
      <c r="D370" s="368">
        <v>0</v>
      </c>
      <c r="E370" s="376" t="s">
        <v>293</v>
      </c>
      <c r="F370" s="374"/>
      <c r="G370" s="383"/>
      <c r="H370" s="383"/>
      <c r="I370" s="383"/>
    </row>
    <row r="371" spans="1:9" s="380" customFormat="1" ht="10.5" hidden="1" customHeight="1">
      <c r="A371" s="373"/>
      <c r="B371" s="367"/>
      <c r="C371" s="368"/>
      <c r="D371" s="368"/>
      <c r="E371" s="374" t="s">
        <v>197</v>
      </c>
      <c r="F371" s="374"/>
      <c r="G371" s="378"/>
      <c r="H371" s="378"/>
      <c r="I371" s="378"/>
    </row>
    <row r="372" spans="1:9" ht="15.75" hidden="1">
      <c r="A372" s="373">
        <v>2521</v>
      </c>
      <c r="B372" s="381" t="s">
        <v>290</v>
      </c>
      <c r="C372" s="382">
        <v>2</v>
      </c>
      <c r="D372" s="382">
        <v>1</v>
      </c>
      <c r="E372" s="374" t="s">
        <v>294</v>
      </c>
      <c r="F372" s="374"/>
      <c r="G372" s="383"/>
      <c r="H372" s="383"/>
      <c r="I372" s="383"/>
    </row>
    <row r="373" spans="1:9" ht="40.5" hidden="1">
      <c r="A373" s="373"/>
      <c r="B373" s="381"/>
      <c r="C373" s="382"/>
      <c r="D373" s="382"/>
      <c r="E373" s="374" t="s">
        <v>691</v>
      </c>
      <c r="F373" s="374"/>
      <c r="G373" s="383"/>
      <c r="H373" s="383"/>
      <c r="I373" s="383"/>
    </row>
    <row r="374" spans="1:9" ht="15.75" hidden="1">
      <c r="A374" s="373"/>
      <c r="B374" s="381"/>
      <c r="C374" s="382"/>
      <c r="D374" s="382"/>
      <c r="E374" s="374" t="s">
        <v>708</v>
      </c>
      <c r="F374" s="374"/>
      <c r="G374" s="383"/>
      <c r="H374" s="383"/>
      <c r="I374" s="383"/>
    </row>
    <row r="375" spans="1:9" ht="15.75" hidden="1">
      <c r="A375" s="373"/>
      <c r="B375" s="381"/>
      <c r="C375" s="382"/>
      <c r="D375" s="382"/>
      <c r="E375" s="374" t="s">
        <v>708</v>
      </c>
      <c r="F375" s="374"/>
      <c r="G375" s="383"/>
      <c r="H375" s="383"/>
      <c r="I375" s="383"/>
    </row>
    <row r="376" spans="1:9" ht="15.75" hidden="1">
      <c r="A376" s="373">
        <v>2530</v>
      </c>
      <c r="B376" s="367" t="s">
        <v>290</v>
      </c>
      <c r="C376" s="368">
        <v>3</v>
      </c>
      <c r="D376" s="368">
        <v>0</v>
      </c>
      <c r="E376" s="376" t="s">
        <v>295</v>
      </c>
      <c r="F376" s="376"/>
      <c r="G376" s="383"/>
      <c r="H376" s="383"/>
      <c r="I376" s="383"/>
    </row>
    <row r="377" spans="1:9" s="380" customFormat="1" ht="10.5" hidden="1" customHeight="1">
      <c r="A377" s="373"/>
      <c r="B377" s="367"/>
      <c r="C377" s="368"/>
      <c r="D377" s="368"/>
      <c r="E377" s="374" t="s">
        <v>197</v>
      </c>
      <c r="F377" s="374"/>
      <c r="G377" s="378"/>
      <c r="H377" s="378"/>
      <c r="I377" s="378"/>
    </row>
    <row r="378" spans="1:9" ht="15.75" hidden="1">
      <c r="A378" s="373">
        <v>3531</v>
      </c>
      <c r="B378" s="381" t="s">
        <v>290</v>
      </c>
      <c r="C378" s="382">
        <v>3</v>
      </c>
      <c r="D378" s="382">
        <v>1</v>
      </c>
      <c r="E378" s="374" t="s">
        <v>295</v>
      </c>
      <c r="F378" s="374"/>
      <c r="G378" s="383"/>
      <c r="H378" s="383"/>
      <c r="I378" s="383"/>
    </row>
    <row r="379" spans="1:9" ht="40.5" hidden="1">
      <c r="A379" s="373"/>
      <c r="B379" s="381"/>
      <c r="C379" s="382"/>
      <c r="D379" s="382"/>
      <c r="E379" s="374" t="s">
        <v>691</v>
      </c>
      <c r="F379" s="374"/>
      <c r="G379" s="383"/>
      <c r="H379" s="383"/>
      <c r="I379" s="383"/>
    </row>
    <row r="380" spans="1:9" ht="15.75" hidden="1">
      <c r="A380" s="373"/>
      <c r="B380" s="381"/>
      <c r="C380" s="382"/>
      <c r="D380" s="382"/>
      <c r="E380" s="374" t="s">
        <v>708</v>
      </c>
      <c r="F380" s="374"/>
      <c r="G380" s="383"/>
      <c r="H380" s="383"/>
      <c r="I380" s="383"/>
    </row>
    <row r="381" spans="1:9" ht="15.75" hidden="1">
      <c r="A381" s="373"/>
      <c r="B381" s="381"/>
      <c r="C381" s="382"/>
      <c r="D381" s="382"/>
      <c r="E381" s="374" t="s">
        <v>708</v>
      </c>
      <c r="F381" s="374"/>
      <c r="G381" s="383"/>
      <c r="H381" s="383"/>
      <c r="I381" s="383"/>
    </row>
    <row r="382" spans="1:9" ht="19.5" hidden="1" customHeight="1">
      <c r="A382" s="373">
        <v>2540</v>
      </c>
      <c r="B382" s="367" t="s">
        <v>290</v>
      </c>
      <c r="C382" s="368">
        <v>4</v>
      </c>
      <c r="D382" s="368">
        <v>0</v>
      </c>
      <c r="E382" s="376" t="s">
        <v>296</v>
      </c>
      <c r="F382" s="376"/>
      <c r="G382" s="383"/>
      <c r="H382" s="383"/>
      <c r="I382" s="383"/>
    </row>
    <row r="383" spans="1:9" s="380" customFormat="1" ht="10.5" hidden="1" customHeight="1">
      <c r="A383" s="373"/>
      <c r="B383" s="367"/>
      <c r="C383" s="368"/>
      <c r="D383" s="368"/>
      <c r="E383" s="374" t="s">
        <v>197</v>
      </c>
      <c r="F383" s="374"/>
      <c r="G383" s="378"/>
      <c r="H383" s="378"/>
      <c r="I383" s="378"/>
    </row>
    <row r="384" spans="1:9" ht="17.25" hidden="1" customHeight="1">
      <c r="A384" s="373">
        <v>2541</v>
      </c>
      <c r="B384" s="381" t="s">
        <v>290</v>
      </c>
      <c r="C384" s="382">
        <v>4</v>
      </c>
      <c r="D384" s="382">
        <v>1</v>
      </c>
      <c r="E384" s="374" t="s">
        <v>296</v>
      </c>
      <c r="F384" s="374"/>
      <c r="G384" s="383"/>
      <c r="H384" s="383"/>
      <c r="I384" s="383"/>
    </row>
    <row r="385" spans="1:9" ht="40.5" hidden="1">
      <c r="A385" s="373"/>
      <c r="B385" s="381"/>
      <c r="C385" s="382"/>
      <c r="D385" s="382"/>
      <c r="E385" s="374" t="s">
        <v>691</v>
      </c>
      <c r="F385" s="374"/>
      <c r="G385" s="383"/>
      <c r="H385" s="383"/>
      <c r="I385" s="383"/>
    </row>
    <row r="386" spans="1:9" ht="15.75" hidden="1">
      <c r="A386" s="373"/>
      <c r="B386" s="381"/>
      <c r="C386" s="382"/>
      <c r="D386" s="382"/>
      <c r="E386" s="374" t="s">
        <v>708</v>
      </c>
      <c r="F386" s="374"/>
      <c r="G386" s="383"/>
      <c r="H386" s="383"/>
      <c r="I386" s="383"/>
    </row>
    <row r="387" spans="1:9" ht="15.75" hidden="1">
      <c r="A387" s="373"/>
      <c r="B387" s="381"/>
      <c r="C387" s="382"/>
      <c r="D387" s="382"/>
      <c r="E387" s="374" t="s">
        <v>708</v>
      </c>
      <c r="F387" s="374"/>
      <c r="G387" s="383"/>
      <c r="H387" s="383"/>
      <c r="I387" s="383"/>
    </row>
    <row r="388" spans="1:9" ht="32.25" hidden="1" customHeight="1">
      <c r="A388" s="373">
        <v>2550</v>
      </c>
      <c r="B388" s="367" t="s">
        <v>290</v>
      </c>
      <c r="C388" s="368">
        <v>5</v>
      </c>
      <c r="D388" s="368">
        <v>0</v>
      </c>
      <c r="E388" s="376" t="s">
        <v>297</v>
      </c>
      <c r="F388" s="376"/>
      <c r="G388" s="383"/>
      <c r="H388" s="383"/>
      <c r="I388" s="383"/>
    </row>
    <row r="389" spans="1:9" s="380" customFormat="1" ht="10.5" hidden="1" customHeight="1">
      <c r="A389" s="373"/>
      <c r="B389" s="367"/>
      <c r="C389" s="368"/>
      <c r="D389" s="368"/>
      <c r="E389" s="374" t="s">
        <v>197</v>
      </c>
      <c r="F389" s="374"/>
      <c r="G389" s="378"/>
      <c r="H389" s="378"/>
      <c r="I389" s="378"/>
    </row>
    <row r="390" spans="1:9" ht="27" hidden="1">
      <c r="A390" s="373">
        <v>2551</v>
      </c>
      <c r="B390" s="381" t="s">
        <v>290</v>
      </c>
      <c r="C390" s="382">
        <v>5</v>
      </c>
      <c r="D390" s="382">
        <v>1</v>
      </c>
      <c r="E390" s="374" t="s">
        <v>297</v>
      </c>
      <c r="F390" s="374"/>
      <c r="G390" s="383"/>
      <c r="H390" s="383"/>
      <c r="I390" s="383"/>
    </row>
    <row r="391" spans="1:9" ht="40.5" hidden="1">
      <c r="A391" s="373"/>
      <c r="B391" s="381"/>
      <c r="C391" s="382"/>
      <c r="D391" s="382"/>
      <c r="E391" s="374" t="s">
        <v>691</v>
      </c>
      <c r="F391" s="374"/>
      <c r="G391" s="383"/>
      <c r="H391" s="383"/>
      <c r="I391" s="383"/>
    </row>
    <row r="392" spans="1:9" ht="15.75" hidden="1">
      <c r="A392" s="373"/>
      <c r="B392" s="381"/>
      <c r="C392" s="382"/>
      <c r="D392" s="382"/>
      <c r="E392" s="374" t="s">
        <v>708</v>
      </c>
      <c r="F392" s="374"/>
      <c r="G392" s="383"/>
      <c r="H392" s="383"/>
      <c r="I392" s="383"/>
    </row>
    <row r="393" spans="1:9" ht="15.75" hidden="1">
      <c r="A393" s="373"/>
      <c r="B393" s="381"/>
      <c r="C393" s="382"/>
      <c r="D393" s="382"/>
      <c r="E393" s="374" t="s">
        <v>708</v>
      </c>
      <c r="F393" s="374"/>
      <c r="G393" s="383"/>
      <c r="H393" s="383"/>
      <c r="I393" s="383"/>
    </row>
    <row r="394" spans="1:9" ht="15.75" hidden="1">
      <c r="A394" s="373"/>
      <c r="B394" s="381"/>
      <c r="C394" s="382"/>
      <c r="D394" s="382"/>
      <c r="E394" s="384"/>
      <c r="F394" s="374"/>
      <c r="G394" s="383"/>
      <c r="H394" s="383"/>
      <c r="I394" s="383"/>
    </row>
    <row r="395" spans="1:9" ht="15.75" hidden="1">
      <c r="A395" s="373"/>
      <c r="B395" s="381"/>
      <c r="C395" s="382"/>
      <c r="D395" s="382"/>
      <c r="E395" s="384"/>
      <c r="F395" s="374"/>
      <c r="G395" s="383"/>
      <c r="H395" s="383"/>
      <c r="I395" s="383"/>
    </row>
    <row r="396" spans="1:9" ht="27">
      <c r="A396" s="373">
        <v>2560</v>
      </c>
      <c r="B396" s="367" t="s">
        <v>290</v>
      </c>
      <c r="C396" s="368">
        <v>6</v>
      </c>
      <c r="D396" s="368">
        <v>0</v>
      </c>
      <c r="E396" s="376" t="s">
        <v>298</v>
      </c>
      <c r="F396" s="376"/>
      <c r="G396" s="383">
        <f>H396+I396</f>
        <v>11231.25</v>
      </c>
      <c r="H396" s="383">
        <f>H398</f>
        <v>6071.25</v>
      </c>
      <c r="I396" s="383">
        <f>I398</f>
        <v>5160</v>
      </c>
    </row>
    <row r="397" spans="1:9" s="380" customFormat="1" ht="10.5" customHeight="1">
      <c r="A397" s="373"/>
      <c r="B397" s="367"/>
      <c r="C397" s="368"/>
      <c r="D397" s="368"/>
      <c r="E397" s="374" t="s">
        <v>197</v>
      </c>
      <c r="F397" s="374"/>
      <c r="G397" s="378"/>
      <c r="H397" s="378"/>
      <c r="I397" s="378"/>
    </row>
    <row r="398" spans="1:9" ht="27">
      <c r="A398" s="373">
        <v>2561</v>
      </c>
      <c r="B398" s="381" t="s">
        <v>290</v>
      </c>
      <c r="C398" s="382">
        <v>6</v>
      </c>
      <c r="D398" s="382">
        <v>1</v>
      </c>
      <c r="E398" s="374" t="s">
        <v>298</v>
      </c>
      <c r="F398" s="374"/>
      <c r="G398" s="383">
        <f>H398+I398</f>
        <v>11231.25</v>
      </c>
      <c r="H398" s="383">
        <f>H400+H403+H401+H402</f>
        <v>6071.25</v>
      </c>
      <c r="I398" s="383">
        <f>I400+I404+I403</f>
        <v>5160</v>
      </c>
    </row>
    <row r="399" spans="1:9" ht="23.25" customHeight="1">
      <c r="A399" s="373"/>
      <c r="B399" s="381"/>
      <c r="C399" s="382"/>
      <c r="D399" s="382"/>
      <c r="E399" s="389" t="s">
        <v>691</v>
      </c>
      <c r="F399" s="374"/>
      <c r="G399" s="383"/>
      <c r="H399" s="383"/>
      <c r="I399" s="383"/>
    </row>
    <row r="400" spans="1:9" ht="13.5" customHeight="1">
      <c r="A400" s="373"/>
      <c r="B400" s="381"/>
      <c r="C400" s="382"/>
      <c r="D400" s="382"/>
      <c r="E400" s="374" t="s">
        <v>419</v>
      </c>
      <c r="F400" s="374">
        <v>4213</v>
      </c>
      <c r="G400" s="383">
        <f>H400+I400</f>
        <v>1000</v>
      </c>
      <c r="H400" s="383">
        <f>'[1]srgaka mig'!F45</f>
        <v>1000</v>
      </c>
      <c r="I400" s="383"/>
    </row>
    <row r="401" spans="1:9" ht="35.25" customHeight="1">
      <c r="A401" s="373"/>
      <c r="B401" s="381"/>
      <c r="C401" s="382"/>
      <c r="D401" s="382"/>
      <c r="E401" s="374" t="s">
        <v>712</v>
      </c>
      <c r="F401" s="374">
        <v>4637</v>
      </c>
      <c r="G401" s="383">
        <f>H401+I401</f>
        <v>4751.25</v>
      </c>
      <c r="H401" s="383">
        <f>'[1]srgaka mig'!F104</f>
        <v>4751.25</v>
      </c>
      <c r="I401" s="383"/>
    </row>
    <row r="402" spans="1:9" ht="35.25" customHeight="1">
      <c r="A402" s="373"/>
      <c r="B402" s="381"/>
      <c r="C402" s="382"/>
      <c r="D402" s="382"/>
      <c r="E402" s="238" t="s">
        <v>530</v>
      </c>
      <c r="F402" s="374">
        <v>4655</v>
      </c>
      <c r="G402" s="383">
        <f>H402</f>
        <v>320</v>
      </c>
      <c r="H402" s="383">
        <f>'[1]srgaka mig'!F111</f>
        <v>320</v>
      </c>
      <c r="I402" s="383"/>
    </row>
    <row r="403" spans="1:9" ht="26.25" customHeight="1">
      <c r="A403" s="373"/>
      <c r="B403" s="381"/>
      <c r="C403" s="382"/>
      <c r="D403" s="382"/>
      <c r="E403" s="384" t="s">
        <v>705</v>
      </c>
      <c r="F403" s="374">
        <v>5122</v>
      </c>
      <c r="G403" s="383">
        <f>H403+I403</f>
        <v>2160</v>
      </c>
      <c r="H403" s="383"/>
      <c r="I403" s="383">
        <f>'[1]srgaka mig'!F156</f>
        <v>2160</v>
      </c>
    </row>
    <row r="404" spans="1:9" ht="26.25" customHeight="1">
      <c r="A404" s="373"/>
      <c r="B404" s="381"/>
      <c r="C404" s="382"/>
      <c r="D404" s="382"/>
      <c r="E404" s="393" t="s">
        <v>605</v>
      </c>
      <c r="F404" s="374">
        <v>5131</v>
      </c>
      <c r="G404" s="383">
        <f>H404+I404</f>
        <v>3000</v>
      </c>
      <c r="H404" s="383"/>
      <c r="I404" s="375">
        <f>'[1]srgaka mig'!F158</f>
        <v>3000</v>
      </c>
    </row>
    <row r="405" spans="1:9" s="371" customFormat="1" ht="52.5" customHeight="1">
      <c r="A405" s="366">
        <v>2600</v>
      </c>
      <c r="B405" s="367" t="s">
        <v>299</v>
      </c>
      <c r="C405" s="368">
        <v>0</v>
      </c>
      <c r="D405" s="368">
        <v>0</v>
      </c>
      <c r="E405" s="369" t="s">
        <v>727</v>
      </c>
      <c r="F405" s="369"/>
      <c r="G405" s="361">
        <f>H405+I405</f>
        <v>855855.37600000005</v>
      </c>
      <c r="H405" s="361">
        <f>H407+H415+H421+H428+H438+H444</f>
        <v>31439.8</v>
      </c>
      <c r="I405" s="392">
        <f>I407+I415+I421+I428+I438+I444</f>
        <v>824415.576</v>
      </c>
    </row>
    <row r="406" spans="1:9" ht="12.75" customHeight="1">
      <c r="A406" s="373"/>
      <c r="B406" s="367"/>
      <c r="C406" s="368"/>
      <c r="D406" s="368"/>
      <c r="E406" s="374" t="s">
        <v>7</v>
      </c>
      <c r="F406" s="374"/>
      <c r="G406" s="383"/>
      <c r="H406" s="383"/>
      <c r="I406" s="383"/>
    </row>
    <row r="407" spans="1:9" ht="12.75" customHeight="1">
      <c r="A407" s="373">
        <v>2610</v>
      </c>
      <c r="B407" s="367" t="s">
        <v>299</v>
      </c>
      <c r="C407" s="368">
        <v>1</v>
      </c>
      <c r="D407" s="368">
        <v>0</v>
      </c>
      <c r="E407" s="376" t="s">
        <v>301</v>
      </c>
      <c r="F407" s="376"/>
      <c r="G407" s="383">
        <f>I407+H407</f>
        <v>465545.076</v>
      </c>
      <c r="H407" s="383">
        <f>H409</f>
        <v>10448.5</v>
      </c>
      <c r="I407" s="383">
        <f>I409</f>
        <v>455096.576</v>
      </c>
    </row>
    <row r="408" spans="1:9" s="380" customFormat="1" ht="12" customHeight="1">
      <c r="A408" s="373"/>
      <c r="B408" s="367"/>
      <c r="C408" s="368"/>
      <c r="D408" s="368"/>
      <c r="E408" s="374" t="s">
        <v>197</v>
      </c>
      <c r="F408" s="374"/>
      <c r="G408" s="378"/>
      <c r="H408" s="378"/>
      <c r="I408" s="378"/>
    </row>
    <row r="409" spans="1:9" ht="13.5" customHeight="1">
      <c r="A409" s="373">
        <v>2611</v>
      </c>
      <c r="B409" s="381" t="s">
        <v>299</v>
      </c>
      <c r="C409" s="382">
        <v>1</v>
      </c>
      <c r="D409" s="382">
        <v>1</v>
      </c>
      <c r="E409" s="374" t="s">
        <v>302</v>
      </c>
      <c r="F409" s="374"/>
      <c r="G409" s="383">
        <f>I409+H409</f>
        <v>465545.076</v>
      </c>
      <c r="H409" s="383">
        <f>SUM(H411:H414)</f>
        <v>10448.5</v>
      </c>
      <c r="I409" s="383">
        <f>I413+I414</f>
        <v>455096.576</v>
      </c>
    </row>
    <row r="410" spans="1:9" ht="31.5" customHeight="1">
      <c r="A410" s="373"/>
      <c r="B410" s="381"/>
      <c r="C410" s="382"/>
      <c r="D410" s="382"/>
      <c r="E410" s="374" t="s">
        <v>691</v>
      </c>
      <c r="F410" s="374"/>
      <c r="G410" s="383"/>
      <c r="H410" s="383"/>
      <c r="I410" s="383"/>
    </row>
    <row r="411" spans="1:9" ht="39" customHeight="1">
      <c r="A411" s="373"/>
      <c r="B411" s="381"/>
      <c r="C411" s="382"/>
      <c r="D411" s="382"/>
      <c r="E411" s="374" t="s">
        <v>712</v>
      </c>
      <c r="F411" s="374">
        <v>4637</v>
      </c>
      <c r="G411" s="383">
        <f>I411+H411</f>
        <v>10248.5</v>
      </c>
      <c r="H411" s="383">
        <f>'[1]bnak shin'!F104</f>
        <v>10248.5</v>
      </c>
      <c r="I411" s="383"/>
    </row>
    <row r="412" spans="1:9" ht="31.5" customHeight="1">
      <c r="A412" s="373"/>
      <c r="B412" s="381"/>
      <c r="C412" s="382"/>
      <c r="D412" s="382"/>
      <c r="E412" s="238" t="s">
        <v>530</v>
      </c>
      <c r="F412" s="374">
        <v>4655</v>
      </c>
      <c r="G412" s="383">
        <f>H412</f>
        <v>200</v>
      </c>
      <c r="H412" s="383">
        <f>'[1]bnak shin'!F111</f>
        <v>200</v>
      </c>
      <c r="I412" s="383"/>
    </row>
    <row r="413" spans="1:9" ht="27">
      <c r="A413" s="373"/>
      <c r="B413" s="381"/>
      <c r="C413" s="382"/>
      <c r="D413" s="382"/>
      <c r="E413" s="374" t="s">
        <v>707</v>
      </c>
      <c r="F413" s="374">
        <v>5113</v>
      </c>
      <c r="G413" s="383">
        <f>I413+H413</f>
        <v>451551.576</v>
      </c>
      <c r="H413" s="383"/>
      <c r="I413" s="383">
        <f>'[1]bnak shin'!F154</f>
        <v>451551.576</v>
      </c>
    </row>
    <row r="414" spans="1:9" ht="15.75" hidden="1">
      <c r="A414" s="373"/>
      <c r="B414" s="381"/>
      <c r="C414" s="382"/>
      <c r="D414" s="382"/>
      <c r="E414" s="384" t="s">
        <v>709</v>
      </c>
      <c r="F414" s="374">
        <v>5134</v>
      </c>
      <c r="G414" s="383">
        <f>I414+H414</f>
        <v>3545</v>
      </c>
      <c r="H414" s="383"/>
      <c r="I414" s="383">
        <f>'[1]bnak shin'!F161</f>
        <v>3545</v>
      </c>
    </row>
    <row r="415" spans="1:9" ht="15.75" hidden="1">
      <c r="A415" s="373">
        <v>2620</v>
      </c>
      <c r="B415" s="367" t="s">
        <v>299</v>
      </c>
      <c r="C415" s="368">
        <v>2</v>
      </c>
      <c r="D415" s="368">
        <v>0</v>
      </c>
      <c r="E415" s="376" t="s">
        <v>303</v>
      </c>
      <c r="F415" s="376"/>
      <c r="G415" s="383"/>
      <c r="H415" s="383"/>
      <c r="I415" s="383"/>
    </row>
    <row r="416" spans="1:9" s="380" customFormat="1" ht="10.5" hidden="1" customHeight="1">
      <c r="A416" s="373"/>
      <c r="B416" s="367"/>
      <c r="C416" s="368"/>
      <c r="D416" s="368"/>
      <c r="E416" s="374" t="s">
        <v>197</v>
      </c>
      <c r="F416" s="374"/>
      <c r="G416" s="378"/>
      <c r="H416" s="378"/>
      <c r="I416" s="378"/>
    </row>
    <row r="417" spans="1:9" ht="15.75" hidden="1">
      <c r="A417" s="373">
        <v>2621</v>
      </c>
      <c r="B417" s="381" t="s">
        <v>299</v>
      </c>
      <c r="C417" s="382">
        <v>2</v>
      </c>
      <c r="D417" s="382">
        <v>1</v>
      </c>
      <c r="E417" s="374" t="s">
        <v>303</v>
      </c>
      <c r="F417" s="374"/>
      <c r="G417" s="383"/>
      <c r="H417" s="383"/>
      <c r="I417" s="383"/>
    </row>
    <row r="418" spans="1:9" ht="40.5" hidden="1">
      <c r="A418" s="373"/>
      <c r="B418" s="381"/>
      <c r="C418" s="382"/>
      <c r="D418" s="382"/>
      <c r="E418" s="374" t="s">
        <v>691</v>
      </c>
      <c r="F418" s="374"/>
      <c r="G418" s="383"/>
      <c r="H418" s="383"/>
      <c r="I418" s="383"/>
    </row>
    <row r="419" spans="1:9" ht="15.75" hidden="1">
      <c r="A419" s="373"/>
      <c r="B419" s="381"/>
      <c r="C419" s="382"/>
      <c r="D419" s="382"/>
      <c r="E419" s="374" t="s">
        <v>708</v>
      </c>
      <c r="F419" s="374"/>
      <c r="G419" s="383"/>
      <c r="H419" s="383"/>
      <c r="I419" s="383"/>
    </row>
    <row r="420" spans="1:9" ht="15.75" hidden="1">
      <c r="A420" s="373"/>
      <c r="B420" s="381"/>
      <c r="C420" s="382"/>
      <c r="D420" s="382"/>
      <c r="E420" s="374" t="s">
        <v>708</v>
      </c>
      <c r="F420" s="374"/>
      <c r="G420" s="383"/>
      <c r="H420" s="383"/>
      <c r="I420" s="383"/>
    </row>
    <row r="421" spans="1:9" ht="15.75">
      <c r="A421" s="373">
        <v>2630</v>
      </c>
      <c r="B421" s="367" t="s">
        <v>299</v>
      </c>
      <c r="C421" s="368">
        <v>3</v>
      </c>
      <c r="D421" s="368">
        <v>0</v>
      </c>
      <c r="E421" s="376" t="s">
        <v>305</v>
      </c>
      <c r="F421" s="376"/>
      <c r="G421" s="383">
        <f>I421+H421</f>
        <v>370219</v>
      </c>
      <c r="H421" s="383">
        <f>H423</f>
        <v>900</v>
      </c>
      <c r="I421" s="383">
        <f>I423</f>
        <v>369319</v>
      </c>
    </row>
    <row r="422" spans="1:9" s="380" customFormat="1" ht="10.5" customHeight="1">
      <c r="A422" s="373"/>
      <c r="B422" s="367"/>
      <c r="C422" s="368"/>
      <c r="D422" s="368"/>
      <c r="E422" s="374" t="s">
        <v>197</v>
      </c>
      <c r="F422" s="374"/>
      <c r="G422" s="378"/>
      <c r="H422" s="378"/>
      <c r="I422" s="378"/>
    </row>
    <row r="423" spans="1:9" ht="15.75">
      <c r="A423" s="373">
        <v>2631</v>
      </c>
      <c r="B423" s="381" t="s">
        <v>299</v>
      </c>
      <c r="C423" s="382">
        <v>3</v>
      </c>
      <c r="D423" s="382">
        <v>1</v>
      </c>
      <c r="E423" s="374" t="s">
        <v>306</v>
      </c>
      <c r="F423" s="374"/>
      <c r="G423" s="383">
        <f>I423+H423</f>
        <v>370219</v>
      </c>
      <c r="H423" s="383">
        <f>H426+H427+H425</f>
        <v>900</v>
      </c>
      <c r="I423" s="383">
        <f>I426+I427+I425</f>
        <v>369319</v>
      </c>
    </row>
    <row r="424" spans="1:9" ht="24" customHeight="1">
      <c r="A424" s="373"/>
      <c r="B424" s="381"/>
      <c r="C424" s="382"/>
      <c r="D424" s="382"/>
      <c r="E424" s="389" t="s">
        <v>691</v>
      </c>
      <c r="F424" s="374"/>
      <c r="G424" s="383"/>
      <c r="H424" s="383"/>
      <c r="I424" s="383"/>
    </row>
    <row r="425" spans="1:9" ht="14.25" customHeight="1">
      <c r="A425" s="373"/>
      <c r="B425" s="381"/>
      <c r="C425" s="382"/>
      <c r="D425" s="382"/>
      <c r="E425" s="374" t="s">
        <v>452</v>
      </c>
      <c r="F425" s="374">
        <v>4241</v>
      </c>
      <c r="G425" s="383">
        <f>I425+H425</f>
        <v>900</v>
      </c>
      <c r="H425" s="383">
        <f>[1]jramatakararum!F64</f>
        <v>900</v>
      </c>
      <c r="I425" s="383"/>
    </row>
    <row r="426" spans="1:9" ht="15.75">
      <c r="A426" s="373"/>
      <c r="B426" s="381"/>
      <c r="C426" s="382"/>
      <c r="D426" s="382"/>
      <c r="E426" s="374" t="s">
        <v>716</v>
      </c>
      <c r="F426" s="374">
        <v>5112</v>
      </c>
      <c r="G426" s="383">
        <f>I426+H426</f>
        <v>360879</v>
      </c>
      <c r="H426" s="383"/>
      <c r="I426" s="383">
        <f>[1]jramatakararum!F153</f>
        <v>360879</v>
      </c>
    </row>
    <row r="427" spans="1:9" ht="15.75">
      <c r="A427" s="373"/>
      <c r="B427" s="381"/>
      <c r="C427" s="382"/>
      <c r="D427" s="382"/>
      <c r="E427" s="384" t="s">
        <v>709</v>
      </c>
      <c r="F427" s="374">
        <v>5134</v>
      </c>
      <c r="G427" s="383">
        <f>I427+H427</f>
        <v>8440</v>
      </c>
      <c r="H427" s="383"/>
      <c r="I427" s="383">
        <f>[1]jramatakararum!F161</f>
        <v>8440</v>
      </c>
    </row>
    <row r="428" spans="1:9" ht="14.25" customHeight="1">
      <c r="A428" s="373">
        <v>2640</v>
      </c>
      <c r="B428" s="367" t="s">
        <v>299</v>
      </c>
      <c r="C428" s="368">
        <v>4</v>
      </c>
      <c r="D428" s="368">
        <v>0</v>
      </c>
      <c r="E428" s="376" t="s">
        <v>307</v>
      </c>
      <c r="F428" s="376"/>
      <c r="G428" s="375">
        <f>H428+I428</f>
        <v>20091.3</v>
      </c>
      <c r="H428" s="375">
        <f>H430</f>
        <v>20091.3</v>
      </c>
      <c r="I428" s="375">
        <f>I430</f>
        <v>0</v>
      </c>
    </row>
    <row r="429" spans="1:9" s="380" customFormat="1" ht="14.25" customHeight="1">
      <c r="A429" s="373"/>
      <c r="B429" s="367"/>
      <c r="C429" s="368"/>
      <c r="D429" s="368"/>
      <c r="E429" s="374" t="s">
        <v>197</v>
      </c>
      <c r="F429" s="374"/>
      <c r="G429" s="377"/>
      <c r="H429" s="377"/>
      <c r="I429" s="377"/>
    </row>
    <row r="430" spans="1:9" ht="12.75" customHeight="1">
      <c r="A430" s="373">
        <v>2641</v>
      </c>
      <c r="B430" s="381" t="s">
        <v>299</v>
      </c>
      <c r="C430" s="382">
        <v>4</v>
      </c>
      <c r="D430" s="382">
        <v>1</v>
      </c>
      <c r="E430" s="374" t="s">
        <v>308</v>
      </c>
      <c r="F430" s="374"/>
      <c r="G430" s="375">
        <f>H430+I430</f>
        <v>20091.3</v>
      </c>
      <c r="H430" s="375">
        <f>H432+H433+H434+H435</f>
        <v>20091.3</v>
      </c>
      <c r="I430" s="375">
        <f>I432+I433+I437+I436+I524</f>
        <v>0</v>
      </c>
    </row>
    <row r="431" spans="1:9" ht="27.75" customHeight="1">
      <c r="A431" s="373"/>
      <c r="B431" s="381"/>
      <c r="C431" s="382"/>
      <c r="D431" s="382"/>
      <c r="E431" s="374" t="s">
        <v>691</v>
      </c>
      <c r="F431" s="374"/>
      <c r="G431" s="375"/>
      <c r="H431" s="375"/>
      <c r="I431" s="375"/>
    </row>
    <row r="432" spans="1:9" ht="17.25" customHeight="1">
      <c r="A432" s="373"/>
      <c r="B432" s="381"/>
      <c r="C432" s="382"/>
      <c r="D432" s="382"/>
      <c r="E432" s="374" t="s">
        <v>728</v>
      </c>
      <c r="F432" s="374">
        <v>4212</v>
      </c>
      <c r="G432" s="375">
        <f>H432+I432</f>
        <v>11220</v>
      </c>
      <c r="H432" s="375">
        <f>[1]lusav!F44</f>
        <v>11220</v>
      </c>
      <c r="I432" s="375"/>
    </row>
    <row r="433" spans="1:9" ht="18.75" customHeight="1">
      <c r="A433" s="373"/>
      <c r="B433" s="381"/>
      <c r="C433" s="382"/>
      <c r="D433" s="382"/>
      <c r="E433" s="387" t="s">
        <v>729</v>
      </c>
      <c r="F433" s="374">
        <v>4239</v>
      </c>
      <c r="G433" s="383">
        <f>H433+I433</f>
        <v>1584</v>
      </c>
      <c r="H433" s="383">
        <f>[1]lusav!F66</f>
        <v>1584</v>
      </c>
      <c r="I433" s="383"/>
    </row>
    <row r="434" spans="1:9" ht="18.75" customHeight="1">
      <c r="A434" s="373"/>
      <c r="B434" s="381"/>
      <c r="C434" s="382"/>
      <c r="D434" s="382"/>
      <c r="E434" s="387" t="s">
        <v>730</v>
      </c>
      <c r="F434" s="384" t="s">
        <v>475</v>
      </c>
      <c r="G434" s="383">
        <f>H434+I434</f>
        <v>1000</v>
      </c>
      <c r="H434" s="383">
        <f>[1]lusav!F76</f>
        <v>1000</v>
      </c>
      <c r="I434" s="383"/>
    </row>
    <row r="435" spans="1:9" ht="26.25" customHeight="1">
      <c r="A435" s="373"/>
      <c r="B435" s="381"/>
      <c r="C435" s="382"/>
      <c r="D435" s="382"/>
      <c r="E435" s="387" t="s">
        <v>712</v>
      </c>
      <c r="F435" s="384" t="s">
        <v>518</v>
      </c>
      <c r="G435" s="383">
        <f>H435+I435</f>
        <v>6287.3</v>
      </c>
      <c r="H435" s="383">
        <f>[1]lusav!F104</f>
        <v>6287.3</v>
      </c>
      <c r="I435" s="383"/>
    </row>
    <row r="436" spans="1:9" ht="18" customHeight="1">
      <c r="A436" s="373"/>
      <c r="B436" s="381"/>
      <c r="C436" s="382"/>
      <c r="D436" s="382"/>
      <c r="E436" s="384" t="s">
        <v>731</v>
      </c>
      <c r="F436" s="374">
        <v>5112</v>
      </c>
      <c r="G436" s="383"/>
      <c r="H436" s="383"/>
      <c r="I436" s="383">
        <f>[1]lusav!F153</f>
        <v>0</v>
      </c>
    </row>
    <row r="437" spans="1:9" ht="15.75" customHeight="1">
      <c r="A437" s="373"/>
      <c r="B437" s="381"/>
      <c r="C437" s="382"/>
      <c r="D437" s="382"/>
      <c r="E437" s="374" t="s">
        <v>707</v>
      </c>
      <c r="F437" s="374">
        <v>5113</v>
      </c>
      <c r="G437" s="383">
        <f>I437+H437</f>
        <v>0</v>
      </c>
      <c r="H437" s="383"/>
      <c r="I437" s="383">
        <f>[1]lusav!F154</f>
        <v>0</v>
      </c>
    </row>
    <row r="438" spans="1:9" ht="15" hidden="1" customHeight="1">
      <c r="A438" s="373">
        <v>2650</v>
      </c>
      <c r="B438" s="367" t="s">
        <v>299</v>
      </c>
      <c r="C438" s="368">
        <v>5</v>
      </c>
      <c r="D438" s="368">
        <v>0</v>
      </c>
      <c r="E438" s="376" t="s">
        <v>309</v>
      </c>
      <c r="F438" s="376"/>
      <c r="G438" s="375">
        <f>H438+I438</f>
        <v>0</v>
      </c>
      <c r="H438" s="375"/>
      <c r="I438" s="375">
        <f>I440</f>
        <v>0</v>
      </c>
    </row>
    <row r="439" spans="1:9" s="380" customFormat="1" ht="15" hidden="1" customHeight="1">
      <c r="A439" s="373"/>
      <c r="B439" s="367"/>
      <c r="C439" s="368"/>
      <c r="D439" s="368"/>
      <c r="E439" s="374" t="s">
        <v>197</v>
      </c>
      <c r="F439" s="374"/>
      <c r="G439" s="377"/>
      <c r="H439" s="377"/>
      <c r="I439" s="377"/>
    </row>
    <row r="440" spans="1:9" ht="15" hidden="1" customHeight="1">
      <c r="A440" s="373">
        <v>2651</v>
      </c>
      <c r="B440" s="381" t="s">
        <v>299</v>
      </c>
      <c r="C440" s="382">
        <v>5</v>
      </c>
      <c r="D440" s="382">
        <v>1</v>
      </c>
      <c r="E440" s="374" t="s">
        <v>309</v>
      </c>
      <c r="F440" s="374"/>
      <c r="G440" s="375">
        <f>H440+I440</f>
        <v>0</v>
      </c>
      <c r="H440" s="375"/>
      <c r="I440" s="375">
        <f>I442+I443</f>
        <v>0</v>
      </c>
    </row>
    <row r="441" spans="1:9" ht="15" hidden="1" customHeight="1">
      <c r="A441" s="373"/>
      <c r="B441" s="381"/>
      <c r="C441" s="382"/>
      <c r="D441" s="382"/>
      <c r="E441" s="374" t="s">
        <v>691</v>
      </c>
      <c r="F441" s="374"/>
      <c r="G441" s="375"/>
      <c r="H441" s="375"/>
      <c r="I441" s="375"/>
    </row>
    <row r="442" spans="1:9" ht="15" hidden="1" customHeight="1">
      <c r="A442" s="373"/>
      <c r="B442" s="381"/>
      <c r="C442" s="382"/>
      <c r="D442" s="382"/>
      <c r="E442" s="374" t="s">
        <v>707</v>
      </c>
      <c r="F442" s="374">
        <v>5113</v>
      </c>
      <c r="G442" s="375">
        <f>I442+H442</f>
        <v>0</v>
      </c>
      <c r="H442" s="375"/>
      <c r="I442" s="375"/>
    </row>
    <row r="443" spans="1:9" ht="15" hidden="1" customHeight="1">
      <c r="A443" s="373"/>
      <c r="B443" s="381"/>
      <c r="C443" s="382"/>
      <c r="D443" s="382"/>
      <c r="E443" s="384" t="str">
        <f>'[1]bnak shin'!B161</f>
        <v>-Նախագծահետազոտական ծախսեր</v>
      </c>
      <c r="F443" s="374">
        <v>5134</v>
      </c>
      <c r="G443" s="375">
        <f>I443+H443</f>
        <v>0</v>
      </c>
      <c r="H443" s="375"/>
      <c r="I443" s="375"/>
    </row>
    <row r="444" spans="1:9" ht="15" hidden="1" customHeight="1">
      <c r="A444" s="373">
        <v>2660</v>
      </c>
      <c r="B444" s="367" t="s">
        <v>299</v>
      </c>
      <c r="C444" s="368">
        <v>6</v>
      </c>
      <c r="D444" s="368">
        <v>0</v>
      </c>
      <c r="E444" s="376" t="s">
        <v>310</v>
      </c>
      <c r="F444" s="376"/>
      <c r="G444" s="375"/>
      <c r="H444" s="375"/>
      <c r="I444" s="375"/>
    </row>
    <row r="445" spans="1:9" s="380" customFormat="1" ht="15" hidden="1" customHeight="1">
      <c r="A445" s="373"/>
      <c r="B445" s="367"/>
      <c r="C445" s="368"/>
      <c r="D445" s="368"/>
      <c r="E445" s="374" t="s">
        <v>197</v>
      </c>
      <c r="F445" s="374"/>
      <c r="G445" s="377"/>
      <c r="H445" s="377"/>
      <c r="I445" s="377"/>
    </row>
    <row r="446" spans="1:9" ht="15" hidden="1" customHeight="1">
      <c r="A446" s="373">
        <v>2661</v>
      </c>
      <c r="B446" s="381" t="s">
        <v>299</v>
      </c>
      <c r="C446" s="382">
        <v>6</v>
      </c>
      <c r="D446" s="382">
        <v>1</v>
      </c>
      <c r="E446" s="374" t="s">
        <v>310</v>
      </c>
      <c r="F446" s="374"/>
      <c r="G446" s="375"/>
      <c r="H446" s="375"/>
      <c r="I446" s="375"/>
    </row>
    <row r="447" spans="1:9" ht="15" hidden="1" customHeight="1">
      <c r="A447" s="373"/>
      <c r="B447" s="381"/>
      <c r="C447" s="382"/>
      <c r="D447" s="382"/>
      <c r="E447" s="374" t="s">
        <v>691</v>
      </c>
      <c r="F447" s="374"/>
      <c r="G447" s="375"/>
      <c r="H447" s="375"/>
      <c r="I447" s="375"/>
    </row>
    <row r="448" spans="1:9" ht="15" hidden="1" customHeight="1">
      <c r="A448" s="373"/>
      <c r="B448" s="381"/>
      <c r="C448" s="382"/>
      <c r="D448" s="382"/>
      <c r="E448" s="374" t="s">
        <v>708</v>
      </c>
      <c r="F448" s="374"/>
      <c r="G448" s="375"/>
      <c r="H448" s="375"/>
      <c r="I448" s="375"/>
    </row>
    <row r="449" spans="1:9" ht="15" hidden="1" customHeight="1">
      <c r="A449" s="373"/>
      <c r="B449" s="381"/>
      <c r="C449" s="382"/>
      <c r="D449" s="382"/>
      <c r="E449" s="374" t="s">
        <v>708</v>
      </c>
      <c r="F449" s="374"/>
      <c r="G449" s="375"/>
      <c r="H449" s="375"/>
      <c r="I449" s="375"/>
    </row>
    <row r="450" spans="1:9" s="371" customFormat="1" ht="15" hidden="1" customHeight="1">
      <c r="A450" s="366">
        <v>2700</v>
      </c>
      <c r="B450" s="367" t="s">
        <v>311</v>
      </c>
      <c r="C450" s="368">
        <v>0</v>
      </c>
      <c r="D450" s="368">
        <v>0</v>
      </c>
      <c r="E450" s="369" t="s">
        <v>732</v>
      </c>
      <c r="F450" s="369"/>
      <c r="G450" s="361">
        <f>H450+I450</f>
        <v>0</v>
      </c>
      <c r="H450" s="361">
        <f>H452+H466+H484+H502+H508+H514</f>
        <v>0</v>
      </c>
      <c r="I450" s="361">
        <f>I452+I466+I484+I502+I508+I514</f>
        <v>0</v>
      </c>
    </row>
    <row r="451" spans="1:9" ht="15" hidden="1" customHeight="1">
      <c r="A451" s="373"/>
      <c r="B451" s="367"/>
      <c r="C451" s="368"/>
      <c r="D451" s="368"/>
      <c r="E451" s="374" t="s">
        <v>7</v>
      </c>
      <c r="F451" s="374"/>
      <c r="G451" s="375"/>
      <c r="H451" s="375"/>
      <c r="I451" s="375"/>
    </row>
    <row r="452" spans="1:9" ht="15" hidden="1" customHeight="1">
      <c r="A452" s="373">
        <v>2710</v>
      </c>
      <c r="B452" s="367" t="s">
        <v>311</v>
      </c>
      <c r="C452" s="368">
        <v>1</v>
      </c>
      <c r="D452" s="368">
        <v>0</v>
      </c>
      <c r="E452" s="376" t="s">
        <v>313</v>
      </c>
      <c r="F452" s="376"/>
      <c r="G452" s="375"/>
      <c r="H452" s="375"/>
      <c r="I452" s="375"/>
    </row>
    <row r="453" spans="1:9" s="380" customFormat="1" ht="15" hidden="1" customHeight="1">
      <c r="A453" s="373"/>
      <c r="B453" s="367"/>
      <c r="C453" s="368"/>
      <c r="D453" s="368"/>
      <c r="E453" s="374" t="s">
        <v>197</v>
      </c>
      <c r="F453" s="374"/>
      <c r="G453" s="377"/>
      <c r="H453" s="377"/>
      <c r="I453" s="377"/>
    </row>
    <row r="454" spans="1:9" ht="15" hidden="1" customHeight="1">
      <c r="A454" s="373">
        <v>2711</v>
      </c>
      <c r="B454" s="381" t="s">
        <v>311</v>
      </c>
      <c r="C454" s="382">
        <v>1</v>
      </c>
      <c r="D454" s="382">
        <v>1</v>
      </c>
      <c r="E454" s="374" t="s">
        <v>314</v>
      </c>
      <c r="F454" s="374"/>
      <c r="G454" s="375"/>
      <c r="H454" s="375"/>
      <c r="I454" s="375"/>
    </row>
    <row r="455" spans="1:9" ht="15" hidden="1" customHeight="1">
      <c r="A455" s="373"/>
      <c r="B455" s="381"/>
      <c r="C455" s="382"/>
      <c r="D455" s="382"/>
      <c r="E455" s="374" t="s">
        <v>691</v>
      </c>
      <c r="F455" s="374"/>
      <c r="G455" s="375"/>
      <c r="H455" s="375"/>
      <c r="I455" s="375"/>
    </row>
    <row r="456" spans="1:9" ht="0.75" hidden="1" customHeight="1">
      <c r="A456" s="373"/>
      <c r="B456" s="381"/>
      <c r="C456" s="382"/>
      <c r="D456" s="382"/>
      <c r="E456" s="374" t="s">
        <v>708</v>
      </c>
      <c r="F456" s="374"/>
      <c r="G456" s="375"/>
      <c r="H456" s="375"/>
      <c r="I456" s="375"/>
    </row>
    <row r="457" spans="1:9" ht="15" hidden="1" customHeight="1">
      <c r="A457" s="373"/>
      <c r="B457" s="381"/>
      <c r="C457" s="382"/>
      <c r="D457" s="382"/>
      <c r="E457" s="374" t="s">
        <v>708</v>
      </c>
      <c r="F457" s="374"/>
      <c r="G457" s="375"/>
      <c r="H457" s="375"/>
      <c r="I457" s="375"/>
    </row>
    <row r="458" spans="1:9" ht="15" hidden="1" customHeight="1">
      <c r="A458" s="373">
        <v>2712</v>
      </c>
      <c r="B458" s="381" t="s">
        <v>311</v>
      </c>
      <c r="C458" s="382">
        <v>1</v>
      </c>
      <c r="D458" s="382">
        <v>2</v>
      </c>
      <c r="E458" s="374" t="s">
        <v>315</v>
      </c>
      <c r="F458" s="374"/>
      <c r="G458" s="375"/>
      <c r="H458" s="375"/>
      <c r="I458" s="375"/>
    </row>
    <row r="459" spans="1:9" ht="15" hidden="1" customHeight="1">
      <c r="A459" s="373"/>
      <c r="B459" s="381"/>
      <c r="C459" s="382"/>
      <c r="D459" s="382"/>
      <c r="E459" s="374" t="s">
        <v>691</v>
      </c>
      <c r="F459" s="374"/>
      <c r="G459" s="375"/>
      <c r="H459" s="375"/>
      <c r="I459" s="375"/>
    </row>
    <row r="460" spans="1:9" ht="15" hidden="1" customHeight="1">
      <c r="A460" s="373"/>
      <c r="B460" s="381"/>
      <c r="C460" s="382"/>
      <c r="D460" s="382"/>
      <c r="E460" s="374" t="s">
        <v>708</v>
      </c>
      <c r="F460" s="374"/>
      <c r="G460" s="375"/>
      <c r="H460" s="375"/>
      <c r="I460" s="375"/>
    </row>
    <row r="461" spans="1:9" ht="15" hidden="1" customHeight="1">
      <c r="A461" s="373"/>
      <c r="B461" s="381"/>
      <c r="C461" s="382"/>
      <c r="D461" s="382"/>
      <c r="E461" s="374" t="s">
        <v>708</v>
      </c>
      <c r="F461" s="374"/>
      <c r="G461" s="375"/>
      <c r="H461" s="375"/>
      <c r="I461" s="375"/>
    </row>
    <row r="462" spans="1:9" ht="15" hidden="1" customHeight="1">
      <c r="A462" s="373">
        <v>2713</v>
      </c>
      <c r="B462" s="381" t="s">
        <v>311</v>
      </c>
      <c r="C462" s="382">
        <v>1</v>
      </c>
      <c r="D462" s="382">
        <v>3</v>
      </c>
      <c r="E462" s="374" t="s">
        <v>316</v>
      </c>
      <c r="F462" s="374"/>
      <c r="G462" s="375"/>
      <c r="H462" s="375"/>
      <c r="I462" s="375"/>
    </row>
    <row r="463" spans="1:9" ht="15" hidden="1" customHeight="1">
      <c r="A463" s="373"/>
      <c r="B463" s="381"/>
      <c r="C463" s="382"/>
      <c r="D463" s="382"/>
      <c r="E463" s="374" t="s">
        <v>691</v>
      </c>
      <c r="F463" s="374"/>
      <c r="G463" s="375"/>
      <c r="H463" s="375"/>
      <c r="I463" s="375"/>
    </row>
    <row r="464" spans="1:9" ht="15" hidden="1" customHeight="1">
      <c r="A464" s="373"/>
      <c r="B464" s="381"/>
      <c r="C464" s="382"/>
      <c r="D464" s="382"/>
      <c r="E464" s="374" t="s">
        <v>708</v>
      </c>
      <c r="F464" s="374"/>
      <c r="G464" s="375"/>
      <c r="H464" s="375"/>
      <c r="I464" s="375"/>
    </row>
    <row r="465" spans="1:9" ht="15" hidden="1" customHeight="1">
      <c r="A465" s="373"/>
      <c r="B465" s="381"/>
      <c r="C465" s="382"/>
      <c r="D465" s="382"/>
      <c r="E465" s="374" t="s">
        <v>708</v>
      </c>
      <c r="F465" s="374"/>
      <c r="G465" s="375"/>
      <c r="H465" s="375"/>
      <c r="I465" s="375"/>
    </row>
    <row r="466" spans="1:9" ht="15" hidden="1" customHeight="1">
      <c r="A466" s="373">
        <v>2720</v>
      </c>
      <c r="B466" s="367" t="s">
        <v>311</v>
      </c>
      <c r="C466" s="368">
        <v>2</v>
      </c>
      <c r="D466" s="368">
        <v>0</v>
      </c>
      <c r="E466" s="376" t="s">
        <v>317</v>
      </c>
      <c r="F466" s="376"/>
      <c r="G466" s="375"/>
      <c r="H466" s="375"/>
      <c r="I466" s="375"/>
    </row>
    <row r="467" spans="1:9" s="380" customFormat="1" ht="15" hidden="1" customHeight="1">
      <c r="A467" s="373"/>
      <c r="B467" s="367"/>
      <c r="C467" s="368"/>
      <c r="D467" s="368"/>
      <c r="E467" s="374" t="s">
        <v>197</v>
      </c>
      <c r="F467" s="374"/>
      <c r="G467" s="377"/>
      <c r="H467" s="377"/>
      <c r="I467" s="377"/>
    </row>
    <row r="468" spans="1:9" ht="15" hidden="1" customHeight="1">
      <c r="A468" s="373">
        <v>2721</v>
      </c>
      <c r="B468" s="381" t="s">
        <v>311</v>
      </c>
      <c r="C468" s="382">
        <v>2</v>
      </c>
      <c r="D468" s="382">
        <v>1</v>
      </c>
      <c r="E468" s="374" t="s">
        <v>318</v>
      </c>
      <c r="F468" s="374"/>
      <c r="G468" s="375"/>
      <c r="H468" s="375"/>
      <c r="I468" s="375"/>
    </row>
    <row r="469" spans="1:9" ht="15" hidden="1" customHeight="1">
      <c r="A469" s="373"/>
      <c r="B469" s="381"/>
      <c r="C469" s="382"/>
      <c r="D469" s="382"/>
      <c r="E469" s="374" t="s">
        <v>691</v>
      </c>
      <c r="F469" s="374"/>
      <c r="G469" s="375"/>
      <c r="H469" s="375"/>
      <c r="I469" s="375"/>
    </row>
    <row r="470" spans="1:9" ht="15" hidden="1" customHeight="1">
      <c r="A470" s="373"/>
      <c r="B470" s="381"/>
      <c r="C470" s="382"/>
      <c r="D470" s="382"/>
      <c r="E470" s="374" t="s">
        <v>708</v>
      </c>
      <c r="F470" s="374"/>
      <c r="G470" s="375"/>
      <c r="H470" s="375"/>
      <c r="I470" s="375"/>
    </row>
    <row r="471" spans="1:9" ht="15" hidden="1" customHeight="1">
      <c r="A471" s="373"/>
      <c r="B471" s="381"/>
      <c r="C471" s="382"/>
      <c r="D471" s="382"/>
      <c r="E471" s="374" t="s">
        <v>708</v>
      </c>
      <c r="F471" s="374"/>
      <c r="G471" s="375"/>
      <c r="H471" s="375"/>
      <c r="I471" s="375"/>
    </row>
    <row r="472" spans="1:9" ht="15" hidden="1" customHeight="1">
      <c r="A472" s="373">
        <v>2722</v>
      </c>
      <c r="B472" s="381" t="s">
        <v>311</v>
      </c>
      <c r="C472" s="382">
        <v>2</v>
      </c>
      <c r="D472" s="382">
        <v>2</v>
      </c>
      <c r="E472" s="374" t="s">
        <v>319</v>
      </c>
      <c r="F472" s="374"/>
      <c r="G472" s="375"/>
      <c r="H472" s="375"/>
      <c r="I472" s="375"/>
    </row>
    <row r="473" spans="1:9" ht="15" hidden="1" customHeight="1">
      <c r="A473" s="373"/>
      <c r="B473" s="381"/>
      <c r="C473" s="382"/>
      <c r="D473" s="382"/>
      <c r="E473" s="374" t="s">
        <v>691</v>
      </c>
      <c r="F473" s="374"/>
      <c r="G473" s="375"/>
      <c r="H473" s="375"/>
      <c r="I473" s="375"/>
    </row>
    <row r="474" spans="1:9" ht="15" hidden="1" customHeight="1">
      <c r="A474" s="373"/>
      <c r="B474" s="381"/>
      <c r="C474" s="382"/>
      <c r="D474" s="382"/>
      <c r="E474" s="374" t="s">
        <v>708</v>
      </c>
      <c r="F474" s="374"/>
      <c r="G474" s="375"/>
      <c r="H474" s="375"/>
      <c r="I474" s="375"/>
    </row>
    <row r="475" spans="1:9" ht="15" hidden="1" customHeight="1">
      <c r="A475" s="373"/>
      <c r="B475" s="381"/>
      <c r="C475" s="382"/>
      <c r="D475" s="382"/>
      <c r="E475" s="374" t="s">
        <v>708</v>
      </c>
      <c r="F475" s="374"/>
      <c r="G475" s="375"/>
      <c r="H475" s="375"/>
      <c r="I475" s="375"/>
    </row>
    <row r="476" spans="1:9" ht="15" hidden="1" customHeight="1">
      <c r="A476" s="373">
        <v>2723</v>
      </c>
      <c r="B476" s="381" t="s">
        <v>311</v>
      </c>
      <c r="C476" s="382">
        <v>2</v>
      </c>
      <c r="D476" s="382">
        <v>3</v>
      </c>
      <c r="E476" s="374" t="s">
        <v>320</v>
      </c>
      <c r="F476" s="374"/>
      <c r="G476" s="375"/>
      <c r="H476" s="375"/>
      <c r="I476" s="375"/>
    </row>
    <row r="477" spans="1:9" ht="15" hidden="1" customHeight="1">
      <c r="A477" s="373"/>
      <c r="B477" s="381"/>
      <c r="C477" s="382"/>
      <c r="D477" s="382"/>
      <c r="E477" s="374" t="s">
        <v>691</v>
      </c>
      <c r="F477" s="374"/>
      <c r="G477" s="375"/>
      <c r="H477" s="375"/>
      <c r="I477" s="375"/>
    </row>
    <row r="478" spans="1:9" ht="15" hidden="1" customHeight="1">
      <c r="A478" s="373"/>
      <c r="B478" s="381"/>
      <c r="C478" s="382"/>
      <c r="D478" s="382"/>
      <c r="E478" s="374" t="s">
        <v>708</v>
      </c>
      <c r="F478" s="374"/>
      <c r="G478" s="375"/>
      <c r="H478" s="375"/>
      <c r="I478" s="375"/>
    </row>
    <row r="479" spans="1:9" ht="15" hidden="1" customHeight="1">
      <c r="A479" s="373"/>
      <c r="B479" s="381"/>
      <c r="C479" s="382"/>
      <c r="D479" s="382"/>
      <c r="E479" s="374" t="s">
        <v>708</v>
      </c>
      <c r="F479" s="374"/>
      <c r="G479" s="375"/>
      <c r="H479" s="375"/>
      <c r="I479" s="375"/>
    </row>
    <row r="480" spans="1:9" ht="15" hidden="1" customHeight="1">
      <c r="A480" s="373">
        <v>2724</v>
      </c>
      <c r="B480" s="381" t="s">
        <v>311</v>
      </c>
      <c r="C480" s="382">
        <v>2</v>
      </c>
      <c r="D480" s="382">
        <v>4</v>
      </c>
      <c r="E480" s="374" t="s">
        <v>321</v>
      </c>
      <c r="F480" s="374"/>
      <c r="G480" s="375"/>
      <c r="H480" s="375"/>
      <c r="I480" s="375"/>
    </row>
    <row r="481" spans="1:9" ht="15" hidden="1" customHeight="1">
      <c r="A481" s="373"/>
      <c r="B481" s="381"/>
      <c r="C481" s="382"/>
      <c r="D481" s="382"/>
      <c r="E481" s="374" t="s">
        <v>691</v>
      </c>
      <c r="F481" s="374"/>
      <c r="G481" s="375"/>
      <c r="H481" s="375"/>
      <c r="I481" s="375"/>
    </row>
    <row r="482" spans="1:9" ht="15" hidden="1" customHeight="1">
      <c r="A482" s="373"/>
      <c r="B482" s="381"/>
      <c r="C482" s="382"/>
      <c r="D482" s="382"/>
      <c r="E482" s="374" t="s">
        <v>708</v>
      </c>
      <c r="F482" s="374"/>
      <c r="G482" s="375"/>
      <c r="H482" s="375"/>
      <c r="I482" s="375"/>
    </row>
    <row r="483" spans="1:9" ht="15" hidden="1" customHeight="1">
      <c r="A483" s="373"/>
      <c r="B483" s="381"/>
      <c r="C483" s="382"/>
      <c r="D483" s="382"/>
      <c r="E483" s="374" t="s">
        <v>708</v>
      </c>
      <c r="F483" s="374"/>
      <c r="G483" s="375"/>
      <c r="H483" s="375"/>
      <c r="I483" s="375"/>
    </row>
    <row r="484" spans="1:9" ht="15" hidden="1" customHeight="1">
      <c r="A484" s="373">
        <v>2730</v>
      </c>
      <c r="B484" s="367" t="s">
        <v>311</v>
      </c>
      <c r="C484" s="368">
        <v>3</v>
      </c>
      <c r="D484" s="368">
        <v>0</v>
      </c>
      <c r="E484" s="376" t="s">
        <v>322</v>
      </c>
      <c r="F484" s="376"/>
      <c r="G484" s="375"/>
      <c r="H484" s="375"/>
      <c r="I484" s="375"/>
    </row>
    <row r="485" spans="1:9" s="380" customFormat="1" ht="15" hidden="1" customHeight="1">
      <c r="A485" s="373"/>
      <c r="B485" s="367"/>
      <c r="C485" s="368"/>
      <c r="D485" s="368"/>
      <c r="E485" s="374" t="s">
        <v>197</v>
      </c>
      <c r="F485" s="374"/>
      <c r="G485" s="377"/>
      <c r="H485" s="377"/>
      <c r="I485" s="377"/>
    </row>
    <row r="486" spans="1:9" ht="15" hidden="1" customHeight="1">
      <c r="A486" s="373">
        <v>2731</v>
      </c>
      <c r="B486" s="381" t="s">
        <v>311</v>
      </c>
      <c r="C486" s="382">
        <v>3</v>
      </c>
      <c r="D486" s="382">
        <v>1</v>
      </c>
      <c r="E486" s="374" t="s">
        <v>323</v>
      </c>
      <c r="F486" s="374"/>
      <c r="G486" s="375"/>
      <c r="H486" s="375"/>
      <c r="I486" s="375"/>
    </row>
    <row r="487" spans="1:9" ht="15" hidden="1" customHeight="1">
      <c r="A487" s="373"/>
      <c r="B487" s="381"/>
      <c r="C487" s="382"/>
      <c r="D487" s="382"/>
      <c r="E487" s="374" t="s">
        <v>691</v>
      </c>
      <c r="F487" s="374"/>
      <c r="G487" s="375"/>
      <c r="H487" s="375"/>
      <c r="I487" s="375"/>
    </row>
    <row r="488" spans="1:9" ht="15" hidden="1" customHeight="1">
      <c r="A488" s="373"/>
      <c r="B488" s="381"/>
      <c r="C488" s="382"/>
      <c r="D488" s="382"/>
      <c r="E488" s="374" t="s">
        <v>708</v>
      </c>
      <c r="F488" s="374"/>
      <c r="G488" s="375"/>
      <c r="H488" s="375"/>
      <c r="I488" s="375"/>
    </row>
    <row r="489" spans="1:9" ht="15" hidden="1" customHeight="1">
      <c r="A489" s="373"/>
      <c r="B489" s="381"/>
      <c r="C489" s="382"/>
      <c r="D489" s="382"/>
      <c r="E489" s="374" t="s">
        <v>708</v>
      </c>
      <c r="F489" s="374"/>
      <c r="G489" s="375"/>
      <c r="H489" s="375"/>
      <c r="I489" s="375"/>
    </row>
    <row r="490" spans="1:9" ht="15" hidden="1" customHeight="1">
      <c r="A490" s="373">
        <v>2732</v>
      </c>
      <c r="B490" s="381" t="s">
        <v>311</v>
      </c>
      <c r="C490" s="382">
        <v>3</v>
      </c>
      <c r="D490" s="382">
        <v>2</v>
      </c>
      <c r="E490" s="374" t="s">
        <v>324</v>
      </c>
      <c r="F490" s="374"/>
      <c r="G490" s="375"/>
      <c r="H490" s="375"/>
      <c r="I490" s="375"/>
    </row>
    <row r="491" spans="1:9" ht="15" hidden="1" customHeight="1">
      <c r="A491" s="373"/>
      <c r="B491" s="381"/>
      <c r="C491" s="382"/>
      <c r="D491" s="382"/>
      <c r="E491" s="374" t="s">
        <v>691</v>
      </c>
      <c r="F491" s="374"/>
      <c r="G491" s="375"/>
      <c r="H491" s="375"/>
      <c r="I491" s="375"/>
    </row>
    <row r="492" spans="1:9" ht="15" hidden="1" customHeight="1">
      <c r="A492" s="373"/>
      <c r="B492" s="381"/>
      <c r="C492" s="382"/>
      <c r="D492" s="382"/>
      <c r="E492" s="374" t="s">
        <v>708</v>
      </c>
      <c r="F492" s="374"/>
      <c r="G492" s="375"/>
      <c r="H492" s="375"/>
      <c r="I492" s="375"/>
    </row>
    <row r="493" spans="1:9" ht="15" hidden="1" customHeight="1">
      <c r="A493" s="373"/>
      <c r="B493" s="381"/>
      <c r="C493" s="382"/>
      <c r="D493" s="382"/>
      <c r="E493" s="374" t="s">
        <v>708</v>
      </c>
      <c r="F493" s="374"/>
      <c r="G493" s="375"/>
      <c r="H493" s="375"/>
      <c r="I493" s="375"/>
    </row>
    <row r="494" spans="1:9" ht="15" hidden="1" customHeight="1">
      <c r="A494" s="373">
        <v>2733</v>
      </c>
      <c r="B494" s="381" t="s">
        <v>311</v>
      </c>
      <c r="C494" s="382">
        <v>3</v>
      </c>
      <c r="D494" s="382">
        <v>3</v>
      </c>
      <c r="E494" s="374" t="s">
        <v>325</v>
      </c>
      <c r="F494" s="374"/>
      <c r="G494" s="375"/>
      <c r="H494" s="375"/>
      <c r="I494" s="375"/>
    </row>
    <row r="495" spans="1:9" ht="15" hidden="1" customHeight="1">
      <c r="A495" s="373"/>
      <c r="B495" s="381"/>
      <c r="C495" s="382"/>
      <c r="D495" s="382"/>
      <c r="E495" s="374" t="s">
        <v>691</v>
      </c>
      <c r="F495" s="374"/>
      <c r="G495" s="375"/>
      <c r="H495" s="375"/>
      <c r="I495" s="375"/>
    </row>
    <row r="496" spans="1:9" ht="15" hidden="1" customHeight="1">
      <c r="A496" s="373"/>
      <c r="B496" s="381"/>
      <c r="C496" s="382"/>
      <c r="D496" s="382"/>
      <c r="E496" s="374" t="s">
        <v>708</v>
      </c>
      <c r="F496" s="374"/>
      <c r="G496" s="375"/>
      <c r="H496" s="375"/>
      <c r="I496" s="375"/>
    </row>
    <row r="497" spans="1:9" ht="15" hidden="1" customHeight="1">
      <c r="A497" s="373"/>
      <c r="B497" s="381"/>
      <c r="C497" s="382"/>
      <c r="D497" s="382"/>
      <c r="E497" s="374" t="s">
        <v>708</v>
      </c>
      <c r="F497" s="374"/>
      <c r="G497" s="375"/>
      <c r="H497" s="375"/>
      <c r="I497" s="375"/>
    </row>
    <row r="498" spans="1:9" ht="15" hidden="1" customHeight="1">
      <c r="A498" s="373">
        <v>2734</v>
      </c>
      <c r="B498" s="381" t="s">
        <v>311</v>
      </c>
      <c r="C498" s="382">
        <v>3</v>
      </c>
      <c r="D498" s="382">
        <v>4</v>
      </c>
      <c r="E498" s="374" t="s">
        <v>326</v>
      </c>
      <c r="F498" s="374"/>
      <c r="G498" s="375"/>
      <c r="H498" s="375"/>
      <c r="I498" s="375"/>
    </row>
    <row r="499" spans="1:9" ht="15" hidden="1" customHeight="1">
      <c r="A499" s="373"/>
      <c r="B499" s="381"/>
      <c r="C499" s="382"/>
      <c r="D499" s="382"/>
      <c r="E499" s="374" t="s">
        <v>691</v>
      </c>
      <c r="F499" s="374"/>
      <c r="G499" s="375"/>
      <c r="H499" s="375"/>
      <c r="I499" s="375"/>
    </row>
    <row r="500" spans="1:9" ht="15" hidden="1" customHeight="1">
      <c r="A500" s="373"/>
      <c r="B500" s="381"/>
      <c r="C500" s="382"/>
      <c r="D500" s="382"/>
      <c r="E500" s="374" t="s">
        <v>708</v>
      </c>
      <c r="F500" s="374"/>
      <c r="G500" s="375"/>
      <c r="H500" s="375"/>
      <c r="I500" s="375"/>
    </row>
    <row r="501" spans="1:9" ht="15" hidden="1" customHeight="1">
      <c r="A501" s="373"/>
      <c r="B501" s="381"/>
      <c r="C501" s="382"/>
      <c r="D501" s="382"/>
      <c r="E501" s="374" t="s">
        <v>708</v>
      </c>
      <c r="F501" s="374"/>
      <c r="G501" s="375"/>
      <c r="H501" s="375"/>
      <c r="I501" s="375"/>
    </row>
    <row r="502" spans="1:9" ht="15" hidden="1" customHeight="1">
      <c r="A502" s="373">
        <v>2740</v>
      </c>
      <c r="B502" s="367" t="s">
        <v>311</v>
      </c>
      <c r="C502" s="368">
        <v>4</v>
      </c>
      <c r="D502" s="368">
        <v>0</v>
      </c>
      <c r="E502" s="376" t="s">
        <v>327</v>
      </c>
      <c r="F502" s="376"/>
      <c r="G502" s="375"/>
      <c r="H502" s="375"/>
      <c r="I502" s="375"/>
    </row>
    <row r="503" spans="1:9" s="380" customFormat="1" ht="15" hidden="1" customHeight="1">
      <c r="A503" s="373"/>
      <c r="B503" s="367"/>
      <c r="C503" s="368"/>
      <c r="D503" s="368"/>
      <c r="E503" s="374" t="s">
        <v>197</v>
      </c>
      <c r="F503" s="374"/>
      <c r="G503" s="377"/>
      <c r="H503" s="377"/>
      <c r="I503" s="377"/>
    </row>
    <row r="504" spans="1:9" ht="15" hidden="1" customHeight="1">
      <c r="A504" s="373">
        <v>2741</v>
      </c>
      <c r="B504" s="381" t="s">
        <v>311</v>
      </c>
      <c r="C504" s="382">
        <v>4</v>
      </c>
      <c r="D504" s="382">
        <v>1</v>
      </c>
      <c r="E504" s="374" t="s">
        <v>327</v>
      </c>
      <c r="F504" s="374"/>
      <c r="G504" s="375"/>
      <c r="H504" s="375"/>
      <c r="I504" s="375"/>
    </row>
    <row r="505" spans="1:9" ht="15" hidden="1" customHeight="1">
      <c r="A505" s="373"/>
      <c r="B505" s="381"/>
      <c r="C505" s="382"/>
      <c r="D505" s="382"/>
      <c r="E505" s="374" t="s">
        <v>691</v>
      </c>
      <c r="F505" s="374"/>
      <c r="G505" s="375"/>
      <c r="H505" s="375"/>
      <c r="I505" s="375"/>
    </row>
    <row r="506" spans="1:9" ht="15" hidden="1" customHeight="1">
      <c r="A506" s="373"/>
      <c r="B506" s="381"/>
      <c r="C506" s="382"/>
      <c r="D506" s="382"/>
      <c r="E506" s="374" t="s">
        <v>708</v>
      </c>
      <c r="F506" s="374"/>
      <c r="G506" s="375"/>
      <c r="H506" s="375"/>
      <c r="I506" s="375"/>
    </row>
    <row r="507" spans="1:9" ht="15" hidden="1" customHeight="1">
      <c r="A507" s="373"/>
      <c r="B507" s="381"/>
      <c r="C507" s="382"/>
      <c r="D507" s="382"/>
      <c r="E507" s="374" t="s">
        <v>708</v>
      </c>
      <c r="F507" s="374"/>
      <c r="G507" s="375"/>
      <c r="H507" s="375"/>
      <c r="I507" s="375"/>
    </row>
    <row r="508" spans="1:9" ht="15" hidden="1" customHeight="1">
      <c r="A508" s="373">
        <v>2750</v>
      </c>
      <c r="B508" s="367" t="s">
        <v>311</v>
      </c>
      <c r="C508" s="368">
        <v>5</v>
      </c>
      <c r="D508" s="368">
        <v>0</v>
      </c>
      <c r="E508" s="376" t="s">
        <v>328</v>
      </c>
      <c r="F508" s="376"/>
      <c r="G508" s="375"/>
      <c r="H508" s="375"/>
      <c r="I508" s="375"/>
    </row>
    <row r="509" spans="1:9" s="380" customFormat="1" ht="15" hidden="1" customHeight="1">
      <c r="A509" s="373"/>
      <c r="B509" s="367"/>
      <c r="C509" s="368"/>
      <c r="D509" s="368"/>
      <c r="E509" s="374" t="s">
        <v>197</v>
      </c>
      <c r="F509" s="374"/>
      <c r="G509" s="377"/>
      <c r="H509" s="377"/>
      <c r="I509" s="377"/>
    </row>
    <row r="510" spans="1:9" ht="15" hidden="1" customHeight="1">
      <c r="A510" s="373">
        <v>2751</v>
      </c>
      <c r="B510" s="381" t="s">
        <v>311</v>
      </c>
      <c r="C510" s="382">
        <v>5</v>
      </c>
      <c r="D510" s="382">
        <v>1</v>
      </c>
      <c r="E510" s="374" t="s">
        <v>328</v>
      </c>
      <c r="F510" s="374"/>
      <c r="G510" s="375"/>
      <c r="H510" s="375"/>
      <c r="I510" s="375"/>
    </row>
    <row r="511" spans="1:9" ht="15" hidden="1" customHeight="1">
      <c r="A511" s="373"/>
      <c r="B511" s="381"/>
      <c r="C511" s="382"/>
      <c r="D511" s="382"/>
      <c r="E511" s="374" t="s">
        <v>691</v>
      </c>
      <c r="F511" s="374"/>
      <c r="G511" s="375"/>
      <c r="H511" s="375"/>
      <c r="I511" s="375"/>
    </row>
    <row r="512" spans="1:9" ht="15" hidden="1" customHeight="1">
      <c r="A512" s="373"/>
      <c r="B512" s="381"/>
      <c r="C512" s="382"/>
      <c r="D512" s="382"/>
      <c r="E512" s="374" t="s">
        <v>708</v>
      </c>
      <c r="F512" s="374"/>
      <c r="G512" s="375"/>
      <c r="H512" s="375"/>
      <c r="I512" s="375"/>
    </row>
    <row r="513" spans="1:9" ht="15" hidden="1" customHeight="1">
      <c r="A513" s="373"/>
      <c r="B513" s="381"/>
      <c r="C513" s="382"/>
      <c r="D513" s="382"/>
      <c r="E513" s="374" t="s">
        <v>708</v>
      </c>
      <c r="F513" s="374"/>
      <c r="G513" s="375"/>
      <c r="H513" s="375"/>
      <c r="I513" s="375"/>
    </row>
    <row r="514" spans="1:9" ht="15" hidden="1" customHeight="1">
      <c r="A514" s="373">
        <v>2760</v>
      </c>
      <c r="B514" s="367" t="s">
        <v>311</v>
      </c>
      <c r="C514" s="368">
        <v>6</v>
      </c>
      <c r="D514" s="368">
        <v>0</v>
      </c>
      <c r="E514" s="376" t="s">
        <v>329</v>
      </c>
      <c r="F514" s="376"/>
      <c r="G514" s="375"/>
      <c r="H514" s="375"/>
      <c r="I514" s="375"/>
    </row>
    <row r="515" spans="1:9" s="380" customFormat="1" ht="15" hidden="1" customHeight="1">
      <c r="A515" s="373"/>
      <c r="B515" s="367"/>
      <c r="C515" s="368"/>
      <c r="D515" s="368"/>
      <c r="E515" s="374" t="s">
        <v>197</v>
      </c>
      <c r="F515" s="374"/>
      <c r="G515" s="377"/>
      <c r="H515" s="377"/>
      <c r="I515" s="377"/>
    </row>
    <row r="516" spans="1:9" ht="15" hidden="1" customHeight="1">
      <c r="A516" s="373">
        <v>2761</v>
      </c>
      <c r="B516" s="381" t="s">
        <v>311</v>
      </c>
      <c r="C516" s="382">
        <v>6</v>
      </c>
      <c r="D516" s="382">
        <v>1</v>
      </c>
      <c r="E516" s="374" t="s">
        <v>330</v>
      </c>
      <c r="F516" s="374"/>
      <c r="G516" s="375"/>
      <c r="H516" s="375"/>
      <c r="I516" s="375"/>
    </row>
    <row r="517" spans="1:9" ht="15" hidden="1" customHeight="1">
      <c r="A517" s="373"/>
      <c r="B517" s="381"/>
      <c r="C517" s="382"/>
      <c r="D517" s="382"/>
      <c r="E517" s="374" t="s">
        <v>691</v>
      </c>
      <c r="F517" s="374"/>
      <c r="G517" s="375"/>
      <c r="H517" s="375"/>
      <c r="I517" s="375"/>
    </row>
    <row r="518" spans="1:9" ht="15" hidden="1" customHeight="1">
      <c r="A518" s="373"/>
      <c r="B518" s="381"/>
      <c r="C518" s="382"/>
      <c r="D518" s="382"/>
      <c r="E518" s="374" t="s">
        <v>708</v>
      </c>
      <c r="F518" s="374"/>
      <c r="G518" s="375"/>
      <c r="H518" s="375"/>
      <c r="I518" s="375"/>
    </row>
    <row r="519" spans="1:9" ht="15" hidden="1" customHeight="1">
      <c r="A519" s="373"/>
      <c r="B519" s="381"/>
      <c r="C519" s="382"/>
      <c r="D519" s="382"/>
      <c r="E519" s="374" t="s">
        <v>708</v>
      </c>
      <c r="F519" s="374"/>
      <c r="G519" s="375"/>
      <c r="H519" s="375"/>
      <c r="I519" s="375"/>
    </row>
    <row r="520" spans="1:9" ht="15" hidden="1" customHeight="1">
      <c r="A520" s="373">
        <v>2762</v>
      </c>
      <c r="B520" s="381" t="s">
        <v>311</v>
      </c>
      <c r="C520" s="382">
        <v>6</v>
      </c>
      <c r="D520" s="382">
        <v>2</v>
      </c>
      <c r="E520" s="374" t="s">
        <v>329</v>
      </c>
      <c r="F520" s="374"/>
      <c r="G520" s="375"/>
      <c r="H520" s="375"/>
      <c r="I520" s="375"/>
    </row>
    <row r="521" spans="1:9" ht="15" hidden="1" customHeight="1">
      <c r="A521" s="373"/>
      <c r="B521" s="381"/>
      <c r="C521" s="382"/>
      <c r="D521" s="382"/>
      <c r="E521" s="374" t="s">
        <v>691</v>
      </c>
      <c r="F521" s="374"/>
      <c r="G521" s="375"/>
      <c r="H521" s="375"/>
      <c r="I521" s="375"/>
    </row>
    <row r="522" spans="1:9" ht="15" hidden="1" customHeight="1">
      <c r="A522" s="373"/>
      <c r="B522" s="381"/>
      <c r="C522" s="382"/>
      <c r="D522" s="382"/>
      <c r="E522" s="374" t="s">
        <v>708</v>
      </c>
      <c r="F522" s="374"/>
      <c r="G522" s="375"/>
      <c r="H522" s="375"/>
      <c r="I522" s="375"/>
    </row>
    <row r="523" spans="1:9" ht="15" hidden="1" customHeight="1">
      <c r="A523" s="373"/>
      <c r="B523" s="381"/>
      <c r="C523" s="382"/>
      <c r="D523" s="382"/>
      <c r="E523" s="374" t="s">
        <v>708</v>
      </c>
      <c r="F523" s="374"/>
      <c r="G523" s="375"/>
      <c r="H523" s="375"/>
      <c r="I523" s="375"/>
    </row>
    <row r="524" spans="1:9" ht="15" hidden="1" customHeight="1">
      <c r="A524" s="373"/>
      <c r="B524" s="381"/>
      <c r="C524" s="382"/>
      <c r="D524" s="382"/>
      <c r="E524" s="387" t="s">
        <v>709</v>
      </c>
      <c r="F524" s="374">
        <v>5134</v>
      </c>
      <c r="G524" s="375"/>
      <c r="H524" s="375"/>
      <c r="I524" s="375">
        <f>[1]lusav!F161</f>
        <v>0</v>
      </c>
    </row>
    <row r="525" spans="1:9" s="371" customFormat="1" ht="15" customHeight="1">
      <c r="A525" s="366">
        <v>2800</v>
      </c>
      <c r="B525" s="367" t="s">
        <v>331</v>
      </c>
      <c r="C525" s="368">
        <v>0</v>
      </c>
      <c r="D525" s="368">
        <v>0</v>
      </c>
      <c r="E525" s="369" t="s">
        <v>733</v>
      </c>
      <c r="F525" s="369"/>
      <c r="G525" s="361">
        <f>H525+I525</f>
        <v>1253076.0734000001</v>
      </c>
      <c r="H525" s="361">
        <f>H527+H543+H590+H603+H619+H625</f>
        <v>57701.090400000001</v>
      </c>
      <c r="I525" s="392">
        <f>I527+I543+I590+I603+I619+I625</f>
        <v>1195374.983</v>
      </c>
    </row>
    <row r="526" spans="1:9" ht="15" customHeight="1">
      <c r="A526" s="373"/>
      <c r="B526" s="367"/>
      <c r="C526" s="368"/>
      <c r="D526" s="368"/>
      <c r="E526" s="374" t="s">
        <v>7</v>
      </c>
      <c r="F526" s="374"/>
      <c r="G526" s="375"/>
      <c r="H526" s="375"/>
      <c r="I526" s="383"/>
    </row>
    <row r="527" spans="1:9" ht="13.5" customHeight="1">
      <c r="A527" s="373">
        <v>2810</v>
      </c>
      <c r="B527" s="381" t="s">
        <v>331</v>
      </c>
      <c r="C527" s="382">
        <v>1</v>
      </c>
      <c r="D527" s="382">
        <v>0</v>
      </c>
      <c r="E527" s="376" t="s">
        <v>333</v>
      </c>
      <c r="F527" s="376"/>
      <c r="G527" s="383">
        <f>H527+I527</f>
        <v>942861.39999999991</v>
      </c>
      <c r="H527" s="383">
        <f>H529</f>
        <v>8450</v>
      </c>
      <c r="I527" s="383">
        <f>I529</f>
        <v>934411.39999999991</v>
      </c>
    </row>
    <row r="528" spans="1:9" s="380" customFormat="1" ht="13.5" customHeight="1">
      <c r="A528" s="373"/>
      <c r="B528" s="367"/>
      <c r="C528" s="368"/>
      <c r="D528" s="368"/>
      <c r="E528" s="374" t="s">
        <v>197</v>
      </c>
      <c r="F528" s="374"/>
      <c r="G528" s="378"/>
      <c r="H528" s="378"/>
      <c r="I528" s="378"/>
    </row>
    <row r="529" spans="1:11" ht="13.5" customHeight="1">
      <c r="A529" s="373">
        <v>2811</v>
      </c>
      <c r="B529" s="381" t="s">
        <v>331</v>
      </c>
      <c r="C529" s="382">
        <v>1</v>
      </c>
      <c r="D529" s="382">
        <v>1</v>
      </c>
      <c r="E529" s="374" t="s">
        <v>333</v>
      </c>
      <c r="F529" s="374"/>
      <c r="G529" s="383">
        <f>H529+I529</f>
        <v>942861.39999999991</v>
      </c>
      <c r="H529" s="383">
        <f>SUM(H531:H542)</f>
        <v>8450</v>
      </c>
      <c r="I529" s="383">
        <f>SUM(I530:I542)</f>
        <v>934411.39999999991</v>
      </c>
    </row>
    <row r="530" spans="1:11" ht="27" customHeight="1">
      <c r="A530" s="373"/>
      <c r="B530" s="381"/>
      <c r="C530" s="382"/>
      <c r="D530" s="382"/>
      <c r="E530" s="374" t="s">
        <v>691</v>
      </c>
      <c r="F530" s="374"/>
      <c r="G530" s="375"/>
      <c r="H530" s="375"/>
      <c r="I530" s="375"/>
      <c r="K530" s="394"/>
    </row>
    <row r="531" spans="1:11" ht="15.75">
      <c r="A531" s="373"/>
      <c r="B531" s="381"/>
      <c r="C531" s="382"/>
      <c r="D531" s="382"/>
      <c r="E531" s="384" t="s">
        <v>734</v>
      </c>
      <c r="F531" s="384" t="s">
        <v>450</v>
      </c>
      <c r="G531" s="383">
        <f t="shared" ref="G531:G543" si="3">H531+I531</f>
        <v>7000</v>
      </c>
      <c r="H531" s="383">
        <f>'[1]hangst sport'!F62</f>
        <v>7000</v>
      </c>
      <c r="I531" s="383"/>
    </row>
    <row r="532" spans="1:11" ht="15.75">
      <c r="A532" s="373"/>
      <c r="B532" s="381"/>
      <c r="C532" s="382"/>
      <c r="D532" s="382"/>
      <c r="E532" s="384" t="s">
        <v>735</v>
      </c>
      <c r="F532" s="384" t="s">
        <v>443</v>
      </c>
      <c r="G532" s="383">
        <f t="shared" si="3"/>
        <v>0</v>
      </c>
      <c r="H532" s="383">
        <f>'[1]hangst sport'!F58</f>
        <v>0</v>
      </c>
      <c r="I532" s="383"/>
    </row>
    <row r="533" spans="1:11" ht="15.75">
      <c r="A533" s="373"/>
      <c r="B533" s="381"/>
      <c r="C533" s="382"/>
      <c r="D533" s="382"/>
      <c r="E533" s="384" t="s">
        <v>702</v>
      </c>
      <c r="F533" s="384" t="s">
        <v>461</v>
      </c>
      <c r="G533" s="383">
        <f t="shared" si="3"/>
        <v>0</v>
      </c>
      <c r="H533" s="383">
        <f>'[1]hangst sport'!F69</f>
        <v>0</v>
      </c>
      <c r="I533" s="383"/>
    </row>
    <row r="534" spans="1:11" ht="15.75">
      <c r="A534" s="373"/>
      <c r="B534" s="381"/>
      <c r="C534" s="382"/>
      <c r="D534" s="382"/>
      <c r="E534" s="384" t="s">
        <v>711</v>
      </c>
      <c r="F534" s="384" t="s">
        <v>475</v>
      </c>
      <c r="G534" s="383">
        <f t="shared" si="3"/>
        <v>1050</v>
      </c>
      <c r="H534" s="383">
        <f>'[1]hangst sport'!F76</f>
        <v>1050</v>
      </c>
      <c r="I534" s="383"/>
    </row>
    <row r="535" spans="1:11" ht="28.5" customHeight="1">
      <c r="A535" s="373"/>
      <c r="B535" s="381"/>
      <c r="C535" s="382"/>
      <c r="D535" s="382"/>
      <c r="E535" s="384" t="s">
        <v>712</v>
      </c>
      <c r="F535" s="384" t="s">
        <v>518</v>
      </c>
      <c r="G535" s="383">
        <f t="shared" si="3"/>
        <v>0</v>
      </c>
      <c r="H535" s="383">
        <f>'[1]hangst sport'!F104</f>
        <v>0</v>
      </c>
      <c r="I535" s="383"/>
    </row>
    <row r="536" spans="1:11" ht="17.25" customHeight="1">
      <c r="A536" s="373"/>
      <c r="B536" s="381"/>
      <c r="C536" s="382"/>
      <c r="D536" s="382"/>
      <c r="E536" s="384" t="s">
        <v>736</v>
      </c>
      <c r="F536" s="384" t="s">
        <v>522</v>
      </c>
      <c r="G536" s="383">
        <f t="shared" si="3"/>
        <v>0</v>
      </c>
      <c r="H536" s="383">
        <f>'[1]hangst sport'!F106</f>
        <v>0</v>
      </c>
      <c r="I536" s="383"/>
    </row>
    <row r="537" spans="1:11" ht="17.25" customHeight="1">
      <c r="A537" s="373"/>
      <c r="B537" s="381"/>
      <c r="C537" s="382"/>
      <c r="D537" s="382"/>
      <c r="E537" s="384" t="s">
        <v>713</v>
      </c>
      <c r="F537" s="384" t="s">
        <v>535</v>
      </c>
      <c r="G537" s="383">
        <f t="shared" si="3"/>
        <v>0</v>
      </c>
      <c r="H537" s="383">
        <f>'[1]hangst sport'!F113</f>
        <v>0</v>
      </c>
      <c r="I537" s="383"/>
    </row>
    <row r="538" spans="1:11" ht="17.25" customHeight="1">
      <c r="A538" s="373"/>
      <c r="B538" s="381"/>
      <c r="C538" s="382"/>
      <c r="D538" s="382"/>
      <c r="E538" s="374" t="s">
        <v>737</v>
      </c>
      <c r="F538" s="384" t="s">
        <v>552</v>
      </c>
      <c r="G538" s="383">
        <f t="shared" si="3"/>
        <v>400</v>
      </c>
      <c r="H538" s="383">
        <f>'[1]hangst sport'!J127</f>
        <v>400</v>
      </c>
      <c r="I538" s="383"/>
    </row>
    <row r="539" spans="1:11" ht="17.25" customHeight="1">
      <c r="A539" s="373"/>
      <c r="B539" s="381"/>
      <c r="C539" s="382"/>
      <c r="D539" s="382"/>
      <c r="E539" s="384" t="s">
        <v>721</v>
      </c>
      <c r="F539" s="384" t="s">
        <v>594</v>
      </c>
      <c r="G539" s="383">
        <f t="shared" si="3"/>
        <v>0</v>
      </c>
      <c r="H539" s="383"/>
      <c r="I539" s="383"/>
    </row>
    <row r="540" spans="1:11" ht="17.25" customHeight="1">
      <c r="A540" s="373"/>
      <c r="B540" s="381"/>
      <c r="C540" s="382"/>
      <c r="D540" s="382"/>
      <c r="E540" s="387" t="s">
        <v>723</v>
      </c>
      <c r="F540" s="384" t="s">
        <v>596</v>
      </c>
      <c r="G540" s="383">
        <f t="shared" si="3"/>
        <v>927396.39999999991</v>
      </c>
      <c r="H540" s="383"/>
      <c r="I540" s="383">
        <f>'[1]hangst sport'!F154</f>
        <v>927396.39999999991</v>
      </c>
    </row>
    <row r="541" spans="1:11" ht="17.25" customHeight="1">
      <c r="A541" s="373"/>
      <c r="B541" s="381"/>
      <c r="C541" s="382"/>
      <c r="D541" s="382"/>
      <c r="E541" s="387" t="s">
        <v>706</v>
      </c>
      <c r="F541" s="384" t="s">
        <v>603</v>
      </c>
      <c r="G541" s="383">
        <f t="shared" si="3"/>
        <v>0</v>
      </c>
      <c r="H541" s="383"/>
      <c r="I541" s="383">
        <f>'[1]hangst sport'!F157</f>
        <v>0</v>
      </c>
    </row>
    <row r="542" spans="1:11" ht="17.25" customHeight="1">
      <c r="A542" s="373"/>
      <c r="B542" s="381"/>
      <c r="C542" s="382"/>
      <c r="D542" s="382"/>
      <c r="E542" s="387" t="s">
        <v>709</v>
      </c>
      <c r="F542" s="384" t="s">
        <v>612</v>
      </c>
      <c r="G542" s="383">
        <f t="shared" si="3"/>
        <v>7015</v>
      </c>
      <c r="H542" s="383"/>
      <c r="I542" s="383">
        <f>'[1]hangst sport'!F161</f>
        <v>7015</v>
      </c>
    </row>
    <row r="543" spans="1:11" ht="14.25" customHeight="1">
      <c r="A543" s="373">
        <v>2820</v>
      </c>
      <c r="B543" s="367" t="s">
        <v>331</v>
      </c>
      <c r="C543" s="368">
        <v>2</v>
      </c>
      <c r="D543" s="368">
        <v>0</v>
      </c>
      <c r="E543" s="376" t="s">
        <v>334</v>
      </c>
      <c r="F543" s="376"/>
      <c r="G543" s="375">
        <f t="shared" si="3"/>
        <v>304119.67340000003</v>
      </c>
      <c r="H543" s="375">
        <f>H545+H558+H562+H569+H578+H582+H586</f>
        <v>43156.090400000001</v>
      </c>
      <c r="I543" s="383">
        <f>I545+I558+I562+I569+I578+I582+I586</f>
        <v>260963.58300000001</v>
      </c>
    </row>
    <row r="544" spans="1:11" s="380" customFormat="1" ht="12.75" customHeight="1">
      <c r="A544" s="373"/>
      <c r="B544" s="367"/>
      <c r="C544" s="368"/>
      <c r="D544" s="368"/>
      <c r="E544" s="374" t="s">
        <v>197</v>
      </c>
      <c r="F544" s="374"/>
      <c r="G544" s="377"/>
      <c r="H544" s="377"/>
      <c r="I544" s="378"/>
    </row>
    <row r="545" spans="1:9" ht="13.5" customHeight="1">
      <c r="A545" s="373">
        <v>2821</v>
      </c>
      <c r="B545" s="381" t="s">
        <v>331</v>
      </c>
      <c r="C545" s="382">
        <v>2</v>
      </c>
      <c r="D545" s="382">
        <v>1</v>
      </c>
      <c r="E545" s="374" t="s">
        <v>335</v>
      </c>
      <c r="F545" s="374"/>
      <c r="G545" s="383">
        <f>H545+I545</f>
        <v>66408.282999999996</v>
      </c>
      <c r="H545" s="383">
        <f>H547+H548+H549+H550+H551+H552+H553+H554+H557</f>
        <v>17739.400000000001</v>
      </c>
      <c r="I545" s="383">
        <f>SUM(I554:I556)</f>
        <v>48668.883000000002</v>
      </c>
    </row>
    <row r="546" spans="1:9" ht="27.75" hidden="1" customHeight="1">
      <c r="A546" s="373"/>
      <c r="B546" s="381"/>
      <c r="C546" s="382"/>
      <c r="D546" s="382"/>
      <c r="E546" s="374" t="s">
        <v>691</v>
      </c>
      <c r="F546" s="374"/>
      <c r="G546" s="383"/>
      <c r="H546" s="383"/>
      <c r="I546" s="375"/>
    </row>
    <row r="547" spans="1:9" ht="27" hidden="1">
      <c r="A547" s="373"/>
      <c r="B547" s="381"/>
      <c r="C547" s="382"/>
      <c r="D547" s="382"/>
      <c r="E547" s="374" t="s">
        <v>401</v>
      </c>
      <c r="F547" s="374"/>
      <c r="G547" s="383">
        <f t="shared" ref="G547:G553" si="4">H547+I547</f>
        <v>0</v>
      </c>
      <c r="H547" s="383"/>
      <c r="I547" s="375"/>
    </row>
    <row r="548" spans="1:9" ht="15.75" hidden="1">
      <c r="A548" s="373"/>
      <c r="B548" s="381"/>
      <c r="C548" s="382"/>
      <c r="D548" s="382"/>
      <c r="E548" s="374" t="s">
        <v>710</v>
      </c>
      <c r="F548" s="374"/>
      <c r="G548" s="383">
        <f t="shared" si="4"/>
        <v>0</v>
      </c>
      <c r="H548" s="383"/>
      <c r="I548" s="375"/>
    </row>
    <row r="549" spans="1:9" ht="15.75" hidden="1">
      <c r="A549" s="373"/>
      <c r="B549" s="381"/>
      <c r="C549" s="382"/>
      <c r="D549" s="382"/>
      <c r="E549" s="374" t="s">
        <v>419</v>
      </c>
      <c r="F549" s="374"/>
      <c r="G549" s="383">
        <f t="shared" si="4"/>
        <v>0</v>
      </c>
      <c r="H549" s="383"/>
      <c r="I549" s="375"/>
    </row>
    <row r="550" spans="1:9" ht="12.75" hidden="1" customHeight="1">
      <c r="A550" s="373"/>
      <c r="B550" s="381"/>
      <c r="C550" s="382"/>
      <c r="D550" s="382"/>
      <c r="E550" s="374" t="s">
        <v>421</v>
      </c>
      <c r="F550" s="374"/>
      <c r="G550" s="383">
        <f t="shared" si="4"/>
        <v>0</v>
      </c>
      <c r="H550" s="383"/>
      <c r="I550" s="375"/>
    </row>
    <row r="551" spans="1:9" ht="14.25" hidden="1" customHeight="1">
      <c r="A551" s="373"/>
      <c r="B551" s="381"/>
      <c r="C551" s="382"/>
      <c r="D551" s="382"/>
      <c r="E551" s="384" t="s">
        <v>738</v>
      </c>
      <c r="F551" s="384"/>
      <c r="G551" s="383">
        <f t="shared" si="4"/>
        <v>0</v>
      </c>
      <c r="H551" s="383"/>
      <c r="I551" s="375"/>
    </row>
    <row r="552" spans="1:9" ht="12.75" hidden="1" customHeight="1">
      <c r="A552" s="373"/>
      <c r="B552" s="381"/>
      <c r="C552" s="382"/>
      <c r="D552" s="382"/>
      <c r="E552" s="384" t="s">
        <v>460</v>
      </c>
      <c r="F552" s="384"/>
      <c r="G552" s="383">
        <f t="shared" si="4"/>
        <v>0</v>
      </c>
      <c r="H552" s="383"/>
      <c r="I552" s="375"/>
    </row>
    <row r="553" spans="1:9" ht="15" hidden="1" customHeight="1">
      <c r="A553" s="373"/>
      <c r="B553" s="381"/>
      <c r="C553" s="382"/>
      <c r="D553" s="382"/>
      <c r="E553" s="384" t="s">
        <v>474</v>
      </c>
      <c r="F553" s="384"/>
      <c r="G553" s="383">
        <f t="shared" si="4"/>
        <v>0</v>
      </c>
      <c r="H553" s="383"/>
      <c r="I553" s="375"/>
    </row>
    <row r="554" spans="1:9" ht="29.25" customHeight="1">
      <c r="A554" s="373"/>
      <c r="B554" s="381"/>
      <c r="C554" s="382"/>
      <c r="D554" s="382"/>
      <c r="E554" s="374" t="s">
        <v>712</v>
      </c>
      <c r="F554" s="374">
        <v>4637</v>
      </c>
      <c r="G554" s="383">
        <f>H554+I554</f>
        <v>17739.400000000001</v>
      </c>
      <c r="H554" s="383">
        <f>'[1]kentr. grad'!F105</f>
        <v>17739.400000000001</v>
      </c>
      <c r="I554" s="375"/>
    </row>
    <row r="555" spans="1:9" ht="29.25" customHeight="1">
      <c r="A555" s="373"/>
      <c r="B555" s="381"/>
      <c r="C555" s="382"/>
      <c r="D555" s="382"/>
      <c r="E555" s="374" t="s">
        <v>707</v>
      </c>
      <c r="F555" s="374">
        <v>5113</v>
      </c>
      <c r="G555" s="383">
        <f>H555+I555</f>
        <v>48668.883000000002</v>
      </c>
      <c r="H555" s="383"/>
      <c r="I555" s="383">
        <f>'[1]kentr. grad'!F155</f>
        <v>48668.883000000002</v>
      </c>
    </row>
    <row r="556" spans="1:9" ht="29.25" customHeight="1">
      <c r="A556" s="373"/>
      <c r="B556" s="381"/>
      <c r="C556" s="382"/>
      <c r="D556" s="382"/>
      <c r="E556" s="374" t="s">
        <v>709</v>
      </c>
      <c r="F556" s="374">
        <v>5134</v>
      </c>
      <c r="G556" s="383">
        <f>H556+I556</f>
        <v>0</v>
      </c>
      <c r="H556" s="383"/>
      <c r="I556" s="383">
        <f>'[1]kentr. grad'!F162</f>
        <v>0</v>
      </c>
    </row>
    <row r="557" spans="1:9" ht="14.25" hidden="1" customHeight="1">
      <c r="A557" s="373"/>
      <c r="B557" s="381"/>
      <c r="C557" s="382"/>
      <c r="D557" s="382"/>
      <c r="E557" s="374" t="s">
        <v>703</v>
      </c>
      <c r="F557" s="374"/>
      <c r="G557" s="383">
        <f>H557+I557</f>
        <v>0</v>
      </c>
      <c r="H557" s="383">
        <f>'[1]kentr. grad'!F138</f>
        <v>0</v>
      </c>
      <c r="I557" s="375"/>
    </row>
    <row r="558" spans="1:9" ht="11.25" hidden="1" customHeight="1">
      <c r="A558" s="373">
        <v>2822</v>
      </c>
      <c r="B558" s="381" t="s">
        <v>331</v>
      </c>
      <c r="C558" s="382">
        <v>2</v>
      </c>
      <c r="D558" s="382">
        <v>2</v>
      </c>
      <c r="E558" s="374" t="s">
        <v>336</v>
      </c>
      <c r="F558" s="374"/>
      <c r="G558" s="375"/>
      <c r="H558" s="375"/>
      <c r="I558" s="375"/>
    </row>
    <row r="559" spans="1:9" ht="11.25" hidden="1" customHeight="1">
      <c r="A559" s="373"/>
      <c r="B559" s="381"/>
      <c r="C559" s="382"/>
      <c r="D559" s="382"/>
      <c r="E559" s="374" t="s">
        <v>691</v>
      </c>
      <c r="F559" s="374"/>
      <c r="G559" s="375"/>
      <c r="H559" s="375"/>
      <c r="I559" s="375"/>
    </row>
    <row r="560" spans="1:9" ht="11.25" hidden="1" customHeight="1">
      <c r="A560" s="373"/>
      <c r="B560" s="381"/>
      <c r="C560" s="382"/>
      <c r="D560" s="382"/>
      <c r="E560" s="374" t="s">
        <v>708</v>
      </c>
      <c r="F560" s="374"/>
      <c r="G560" s="375"/>
      <c r="H560" s="375"/>
      <c r="I560" s="375"/>
    </row>
    <row r="561" spans="1:9" ht="11.25" hidden="1" customHeight="1">
      <c r="A561" s="373"/>
      <c r="B561" s="381"/>
      <c r="C561" s="382"/>
      <c r="D561" s="382"/>
      <c r="E561" s="374" t="s">
        <v>708</v>
      </c>
      <c r="F561" s="374"/>
      <c r="G561" s="375"/>
      <c r="H561" s="375"/>
      <c r="I561" s="375"/>
    </row>
    <row r="562" spans="1:9" ht="16.5" customHeight="1">
      <c r="A562" s="373">
        <v>2823</v>
      </c>
      <c r="B562" s="381" t="s">
        <v>331</v>
      </c>
      <c r="C562" s="382">
        <v>2</v>
      </c>
      <c r="D562" s="382">
        <v>3</v>
      </c>
      <c r="E562" s="374" t="s">
        <v>337</v>
      </c>
      <c r="F562" s="374"/>
      <c r="G562" s="375">
        <f>H562+I562</f>
        <v>236480.46000000002</v>
      </c>
      <c r="H562" s="375">
        <f>H564+H566+H565</f>
        <v>24185.759999999998</v>
      </c>
      <c r="I562" s="383">
        <f>SUM(I563:I568)</f>
        <v>212294.7</v>
      </c>
    </row>
    <row r="563" spans="1:9" ht="27.75" customHeight="1">
      <c r="A563" s="373"/>
      <c r="B563" s="381"/>
      <c r="C563" s="382"/>
      <c r="D563" s="382"/>
      <c r="E563" s="374" t="s">
        <v>691</v>
      </c>
      <c r="F563" s="374"/>
      <c r="G563" s="375"/>
      <c r="H563" s="375"/>
      <c r="I563" s="375"/>
    </row>
    <row r="564" spans="1:9" ht="40.5">
      <c r="A564" s="373"/>
      <c r="B564" s="381"/>
      <c r="C564" s="382"/>
      <c r="D564" s="382"/>
      <c r="E564" s="374" t="s">
        <v>712</v>
      </c>
      <c r="F564" s="374">
        <v>4637</v>
      </c>
      <c r="G564" s="375">
        <f>H564+I564</f>
        <v>23910.76</v>
      </c>
      <c r="H564" s="375">
        <f>'[1]mshak palat'!F104</f>
        <v>23910.76</v>
      </c>
      <c r="I564" s="375"/>
    </row>
    <row r="565" spans="1:9" ht="40.5">
      <c r="A565" s="373"/>
      <c r="B565" s="381"/>
      <c r="C565" s="382"/>
      <c r="D565" s="382"/>
      <c r="E565" s="374" t="s">
        <v>739</v>
      </c>
      <c r="F565" s="374">
        <v>4655</v>
      </c>
      <c r="G565" s="375">
        <f>H565</f>
        <v>275</v>
      </c>
      <c r="H565" s="375">
        <f>'[1]mshak palat'!F111</f>
        <v>275</v>
      </c>
      <c r="I565" s="375"/>
    </row>
    <row r="566" spans="1:9" ht="15.75">
      <c r="A566" s="373"/>
      <c r="B566" s="381"/>
      <c r="C566" s="382"/>
      <c r="D566" s="382"/>
      <c r="E566" s="374" t="s">
        <v>713</v>
      </c>
      <c r="F566" s="374">
        <v>4657</v>
      </c>
      <c r="G566" s="383">
        <f>H566+I566</f>
        <v>0</v>
      </c>
      <c r="H566" s="383">
        <f>'[1]mshak palat'!F113</f>
        <v>0</v>
      </c>
      <c r="I566" s="383"/>
    </row>
    <row r="567" spans="1:9" ht="27">
      <c r="A567" s="373"/>
      <c r="B567" s="381"/>
      <c r="C567" s="382"/>
      <c r="D567" s="382"/>
      <c r="E567" s="374" t="s">
        <v>707</v>
      </c>
      <c r="F567" s="374">
        <v>5113</v>
      </c>
      <c r="G567" s="383">
        <f>H567+I567</f>
        <v>211415.2</v>
      </c>
      <c r="H567" s="383"/>
      <c r="I567" s="383">
        <f>'[1]mshak palat'!F154</f>
        <v>211415.2</v>
      </c>
    </row>
    <row r="568" spans="1:9" ht="15.75">
      <c r="A568" s="373"/>
      <c r="B568" s="381"/>
      <c r="C568" s="382"/>
      <c r="D568" s="382"/>
      <c r="E568" s="374" t="s">
        <v>709</v>
      </c>
      <c r="F568" s="374">
        <v>5134</v>
      </c>
      <c r="G568" s="383">
        <f>H568+I568</f>
        <v>879.5</v>
      </c>
      <c r="H568" s="383"/>
      <c r="I568" s="383">
        <f>'[1]mshak palat'!F161</f>
        <v>879.5</v>
      </c>
    </row>
    <row r="569" spans="1:9" ht="15.75">
      <c r="A569" s="373">
        <v>2824</v>
      </c>
      <c r="B569" s="381" t="s">
        <v>331</v>
      </c>
      <c r="C569" s="382">
        <v>2</v>
      </c>
      <c r="D569" s="382">
        <v>4</v>
      </c>
      <c r="E569" s="374" t="s">
        <v>338</v>
      </c>
      <c r="F569" s="374"/>
      <c r="G569" s="383">
        <f>H569+I569</f>
        <v>1230.9304</v>
      </c>
      <c r="H569" s="375">
        <f>H576+H574+H573+H571+H572+H575</f>
        <v>1230.9304</v>
      </c>
      <c r="I569" s="383"/>
    </row>
    <row r="570" spans="1:9" ht="26.25" customHeight="1">
      <c r="A570" s="373"/>
      <c r="B570" s="381"/>
      <c r="C570" s="382"/>
      <c r="D570" s="382"/>
      <c r="E570" s="374" t="s">
        <v>691</v>
      </c>
      <c r="F570" s="374"/>
      <c r="G570" s="383"/>
      <c r="H570" s="383"/>
      <c r="I570" s="383"/>
    </row>
    <row r="571" spans="1:9" ht="17.25" customHeight="1">
      <c r="A571" s="373"/>
      <c r="B571" s="381"/>
      <c r="C571" s="382"/>
      <c r="D571" s="382"/>
      <c r="E571" s="374" t="s">
        <v>696</v>
      </c>
      <c r="F571" s="374">
        <v>4216</v>
      </c>
      <c r="G571" s="383">
        <f>H571+I571</f>
        <v>0</v>
      </c>
      <c r="H571" s="383">
        <f>'[1]mshak kazm'!F48</f>
        <v>0</v>
      </c>
      <c r="I571" s="383"/>
    </row>
    <row r="572" spans="1:9" ht="17.25" customHeight="1">
      <c r="A572" s="373"/>
      <c r="B572" s="381"/>
      <c r="C572" s="382"/>
      <c r="D572" s="382"/>
      <c r="E572" s="237" t="s">
        <v>449</v>
      </c>
      <c r="F572" s="374">
        <v>4239</v>
      </c>
      <c r="G572" s="375">
        <f>H572+I572</f>
        <v>730.93039999999996</v>
      </c>
      <c r="H572" s="375">
        <f>'[1]mshak kazm'!F62</f>
        <v>730.93039999999996</v>
      </c>
      <c r="I572" s="383"/>
    </row>
    <row r="573" spans="1:9" ht="18" customHeight="1">
      <c r="A573" s="373"/>
      <c r="B573" s="381"/>
      <c r="C573" s="382"/>
      <c r="D573" s="382"/>
      <c r="E573" s="374" t="s">
        <v>740</v>
      </c>
      <c r="F573" s="374">
        <v>4237</v>
      </c>
      <c r="G573" s="383">
        <f>H573+I573</f>
        <v>0</v>
      </c>
      <c r="H573" s="383">
        <f>'[1]mshak kazm'!F61</f>
        <v>0</v>
      </c>
      <c r="I573" s="383"/>
    </row>
    <row r="574" spans="1:9" ht="20.25" customHeight="1">
      <c r="A574" s="373"/>
      <c r="B574" s="381"/>
      <c r="C574" s="382"/>
      <c r="D574" s="382"/>
      <c r="E574" s="374" t="s">
        <v>741</v>
      </c>
      <c r="F574" s="374">
        <v>4261</v>
      </c>
      <c r="G574" s="383">
        <f>H574+I574</f>
        <v>0</v>
      </c>
      <c r="H574" s="383">
        <f>'[1]mshak kazm'!F69</f>
        <v>0</v>
      </c>
      <c r="I574" s="383"/>
    </row>
    <row r="575" spans="1:9" ht="20.25" customHeight="1">
      <c r="A575" s="373"/>
      <c r="B575" s="381"/>
      <c r="C575" s="382"/>
      <c r="D575" s="382"/>
      <c r="E575" s="384" t="s">
        <v>711</v>
      </c>
      <c r="F575" s="374">
        <v>4269</v>
      </c>
      <c r="G575" s="383">
        <f>I575+H575</f>
        <v>0</v>
      </c>
      <c r="H575" s="383">
        <f>'[1]mshak kazm'!F76</f>
        <v>0</v>
      </c>
      <c r="I575" s="383"/>
    </row>
    <row r="576" spans="1:9" ht="27">
      <c r="A576" s="373"/>
      <c r="B576" s="381"/>
      <c r="C576" s="382"/>
      <c r="D576" s="382"/>
      <c r="E576" s="374" t="s">
        <v>560</v>
      </c>
      <c r="F576" s="374">
        <v>4819</v>
      </c>
      <c r="G576" s="383">
        <f>H576+I576</f>
        <v>500</v>
      </c>
      <c r="H576" s="383">
        <f>'[1]mshak kazm'!F133</f>
        <v>500</v>
      </c>
      <c r="I576" s="383"/>
    </row>
    <row r="577" spans="1:9" ht="15.75" hidden="1">
      <c r="A577" s="373"/>
      <c r="B577" s="381"/>
      <c r="C577" s="382"/>
      <c r="D577" s="382"/>
      <c r="E577" s="374" t="s">
        <v>708</v>
      </c>
      <c r="F577" s="374"/>
      <c r="G577" s="383"/>
      <c r="H577" s="383"/>
      <c r="I577" s="383"/>
    </row>
    <row r="578" spans="1:9" ht="15.75" hidden="1">
      <c r="A578" s="373">
        <v>2825</v>
      </c>
      <c r="B578" s="381" t="s">
        <v>331</v>
      </c>
      <c r="C578" s="382">
        <v>2</v>
      </c>
      <c r="D578" s="382">
        <v>5</v>
      </c>
      <c r="E578" s="374" t="s">
        <v>339</v>
      </c>
      <c r="F578" s="374"/>
      <c r="G578" s="383"/>
      <c r="H578" s="383"/>
      <c r="I578" s="383"/>
    </row>
    <row r="579" spans="1:9" ht="40.5" hidden="1">
      <c r="A579" s="373"/>
      <c r="B579" s="381"/>
      <c r="C579" s="382"/>
      <c r="D579" s="382"/>
      <c r="E579" s="374" t="s">
        <v>691</v>
      </c>
      <c r="F579" s="374"/>
      <c r="G579" s="383"/>
      <c r="H579" s="383"/>
      <c r="I579" s="383"/>
    </row>
    <row r="580" spans="1:9" ht="15.75" hidden="1">
      <c r="A580" s="373"/>
      <c r="B580" s="381"/>
      <c r="C580" s="382"/>
      <c r="D580" s="382"/>
      <c r="E580" s="374" t="s">
        <v>708</v>
      </c>
      <c r="F580" s="374"/>
      <c r="G580" s="383"/>
      <c r="H580" s="383"/>
      <c r="I580" s="383"/>
    </row>
    <row r="581" spans="1:9" ht="15.75" hidden="1">
      <c r="A581" s="373"/>
      <c r="B581" s="381"/>
      <c r="C581" s="382"/>
      <c r="D581" s="382"/>
      <c r="E581" s="374" t="s">
        <v>708</v>
      </c>
      <c r="F581" s="374"/>
      <c r="G581" s="383"/>
      <c r="H581" s="383"/>
      <c r="I581" s="383"/>
    </row>
    <row r="582" spans="1:9" ht="15.75" hidden="1">
      <c r="A582" s="373">
        <v>2826</v>
      </c>
      <c r="B582" s="381" t="s">
        <v>331</v>
      </c>
      <c r="C582" s="382">
        <v>2</v>
      </c>
      <c r="D582" s="382">
        <v>6</v>
      </c>
      <c r="E582" s="374" t="s">
        <v>340</v>
      </c>
      <c r="F582" s="374"/>
      <c r="G582" s="383"/>
      <c r="H582" s="383"/>
      <c r="I582" s="383"/>
    </row>
    <row r="583" spans="1:9" ht="40.5" hidden="1">
      <c r="A583" s="373"/>
      <c r="B583" s="381"/>
      <c r="C583" s="382"/>
      <c r="D583" s="382"/>
      <c r="E583" s="374" t="s">
        <v>691</v>
      </c>
      <c r="F583" s="374"/>
      <c r="G583" s="383"/>
      <c r="H583" s="383"/>
      <c r="I583" s="383"/>
    </row>
    <row r="584" spans="1:9" ht="15.75" hidden="1">
      <c r="A584" s="373"/>
      <c r="B584" s="381"/>
      <c r="C584" s="382"/>
      <c r="D584" s="382"/>
      <c r="E584" s="374" t="s">
        <v>708</v>
      </c>
      <c r="F584" s="374"/>
      <c r="G584" s="383"/>
      <c r="H584" s="383"/>
      <c r="I584" s="383"/>
    </row>
    <row r="585" spans="1:9" ht="15.75" hidden="1">
      <c r="A585" s="373"/>
      <c r="B585" s="381"/>
      <c r="C585" s="382"/>
      <c r="D585" s="382"/>
      <c r="E585" s="374" t="s">
        <v>708</v>
      </c>
      <c r="F585" s="374"/>
      <c r="G585" s="383"/>
      <c r="H585" s="383"/>
      <c r="I585" s="383"/>
    </row>
    <row r="586" spans="1:9" ht="33.75" hidden="1" customHeight="1">
      <c r="A586" s="373">
        <v>2827</v>
      </c>
      <c r="B586" s="381" t="s">
        <v>331</v>
      </c>
      <c r="C586" s="382">
        <v>2</v>
      </c>
      <c r="D586" s="382">
        <v>7</v>
      </c>
      <c r="E586" s="374" t="s">
        <v>341</v>
      </c>
      <c r="F586" s="374"/>
      <c r="G586" s="383"/>
      <c r="H586" s="383"/>
      <c r="I586" s="383"/>
    </row>
    <row r="587" spans="1:9" ht="40.5" hidden="1">
      <c r="A587" s="373"/>
      <c r="B587" s="381"/>
      <c r="C587" s="382"/>
      <c r="D587" s="382"/>
      <c r="E587" s="374" t="s">
        <v>691</v>
      </c>
      <c r="F587" s="374"/>
      <c r="G587" s="383"/>
      <c r="H587" s="383"/>
      <c r="I587" s="383"/>
    </row>
    <row r="588" spans="1:9" ht="15.75" hidden="1">
      <c r="A588" s="373"/>
      <c r="B588" s="381"/>
      <c r="C588" s="382"/>
      <c r="D588" s="382"/>
      <c r="E588" s="374" t="s">
        <v>708</v>
      </c>
      <c r="F588" s="374"/>
      <c r="G588" s="383"/>
      <c r="H588" s="383"/>
      <c r="I588" s="383"/>
    </row>
    <row r="589" spans="1:9" ht="15.75" hidden="1">
      <c r="A589" s="373"/>
      <c r="B589" s="381"/>
      <c r="C589" s="382"/>
      <c r="D589" s="382"/>
      <c r="E589" s="374" t="s">
        <v>708</v>
      </c>
      <c r="F589" s="374"/>
      <c r="G589" s="383"/>
      <c r="H589" s="383"/>
      <c r="I589" s="383"/>
    </row>
    <row r="590" spans="1:9" ht="26.25" customHeight="1">
      <c r="A590" s="373">
        <v>2830</v>
      </c>
      <c r="B590" s="367" t="s">
        <v>331</v>
      </c>
      <c r="C590" s="368">
        <v>3</v>
      </c>
      <c r="D590" s="368">
        <v>0</v>
      </c>
      <c r="E590" s="376" t="s">
        <v>342</v>
      </c>
      <c r="F590" s="376"/>
      <c r="G590" s="383">
        <f>H590+I590</f>
        <v>3810</v>
      </c>
      <c r="H590" s="383">
        <f>H592+H595+H599</f>
        <v>3810</v>
      </c>
      <c r="I590" s="383">
        <f>I592+I595+I599</f>
        <v>0</v>
      </c>
    </row>
    <row r="591" spans="1:9" s="380" customFormat="1" ht="15" customHeight="1">
      <c r="A591" s="373"/>
      <c r="B591" s="367"/>
      <c r="C591" s="368"/>
      <c r="D591" s="368"/>
      <c r="E591" s="374" t="s">
        <v>197</v>
      </c>
      <c r="F591" s="374"/>
      <c r="G591" s="378"/>
      <c r="H591" s="378"/>
      <c r="I591" s="378"/>
    </row>
    <row r="592" spans="1:9" ht="14.25" customHeight="1">
      <c r="A592" s="373">
        <v>2831</v>
      </c>
      <c r="B592" s="381" t="s">
        <v>331</v>
      </c>
      <c r="C592" s="382">
        <v>3</v>
      </c>
      <c r="D592" s="382">
        <v>1</v>
      </c>
      <c r="E592" s="374" t="s">
        <v>343</v>
      </c>
      <c r="F592" s="374">
        <v>4234</v>
      </c>
      <c r="G592" s="383">
        <f>H592+I592</f>
        <v>950</v>
      </c>
      <c r="H592" s="383">
        <f>H594</f>
        <v>950</v>
      </c>
      <c r="I592" s="383"/>
    </row>
    <row r="593" spans="1:9" ht="27" customHeight="1">
      <c r="A593" s="373"/>
      <c r="B593" s="381"/>
      <c r="C593" s="382"/>
      <c r="D593" s="382"/>
      <c r="E593" s="374" t="s">
        <v>691</v>
      </c>
      <c r="F593" s="374"/>
      <c r="G593" s="383"/>
      <c r="H593" s="383"/>
      <c r="I593" s="383"/>
    </row>
    <row r="594" spans="1:9" ht="13.5" customHeight="1">
      <c r="A594" s="373"/>
      <c r="B594" s="381"/>
      <c r="C594" s="382"/>
      <c r="D594" s="382"/>
      <c r="E594" s="384" t="s">
        <v>735</v>
      </c>
      <c r="F594" s="384"/>
      <c r="G594" s="383">
        <f>H594+I594</f>
        <v>950</v>
      </c>
      <c r="H594" s="383">
        <f>[1]herutahax!F58</f>
        <v>950</v>
      </c>
      <c r="I594" s="383"/>
    </row>
    <row r="595" spans="1:9" ht="13.5" hidden="1" customHeight="1">
      <c r="A595" s="373">
        <v>2832</v>
      </c>
      <c r="B595" s="381" t="s">
        <v>331</v>
      </c>
      <c r="C595" s="382">
        <v>3</v>
      </c>
      <c r="D595" s="382">
        <v>2</v>
      </c>
      <c r="E595" s="374" t="s">
        <v>344</v>
      </c>
      <c r="F595" s="374"/>
      <c r="G595" s="383"/>
      <c r="H595" s="383"/>
      <c r="I595" s="383"/>
    </row>
    <row r="596" spans="1:9" ht="13.5" hidden="1" customHeight="1">
      <c r="A596" s="373"/>
      <c r="B596" s="381"/>
      <c r="C596" s="382"/>
      <c r="D596" s="382"/>
      <c r="E596" s="374" t="s">
        <v>691</v>
      </c>
      <c r="F596" s="374"/>
      <c r="G596" s="383"/>
      <c r="H596" s="383"/>
      <c r="I596" s="383"/>
    </row>
    <row r="597" spans="1:9" ht="13.5" hidden="1" customHeight="1">
      <c r="A597" s="373"/>
      <c r="B597" s="381"/>
      <c r="C597" s="382"/>
      <c r="D597" s="382"/>
      <c r="E597" s="374" t="s">
        <v>708</v>
      </c>
      <c r="F597" s="374"/>
      <c r="G597" s="383"/>
      <c r="H597" s="383"/>
      <c r="I597" s="383"/>
    </row>
    <row r="598" spans="1:9" ht="13.5" hidden="1" customHeight="1">
      <c r="A598" s="373"/>
      <c r="B598" s="381"/>
      <c r="C598" s="382"/>
      <c r="D598" s="382"/>
      <c r="E598" s="374" t="s">
        <v>708</v>
      </c>
      <c r="F598" s="374"/>
      <c r="G598" s="383"/>
      <c r="H598" s="383"/>
      <c r="I598" s="383"/>
    </row>
    <row r="599" spans="1:9" ht="13.5" customHeight="1">
      <c r="A599" s="373">
        <v>2833</v>
      </c>
      <c r="B599" s="381" t="s">
        <v>331</v>
      </c>
      <c r="C599" s="382">
        <v>3</v>
      </c>
      <c r="D599" s="382">
        <v>3</v>
      </c>
      <c r="E599" s="374" t="s">
        <v>345</v>
      </c>
      <c r="F599" s="374"/>
      <c r="G599" s="383">
        <f>H599+I599</f>
        <v>2860</v>
      </c>
      <c r="H599" s="383">
        <f>H601+H602</f>
        <v>2860</v>
      </c>
      <c r="I599" s="383"/>
    </row>
    <row r="600" spans="1:9" ht="26.25" customHeight="1">
      <c r="A600" s="373"/>
      <c r="B600" s="381"/>
      <c r="C600" s="382"/>
      <c r="D600" s="382"/>
      <c r="E600" s="374" t="s">
        <v>691</v>
      </c>
      <c r="F600" s="374"/>
      <c r="G600" s="383"/>
      <c r="H600" s="383"/>
      <c r="I600" s="383"/>
    </row>
    <row r="601" spans="1:9" ht="13.5" customHeight="1">
      <c r="A601" s="373"/>
      <c r="B601" s="381"/>
      <c r="C601" s="382"/>
      <c r="D601" s="382"/>
      <c r="E601" s="374" t="s">
        <v>421</v>
      </c>
      <c r="F601" s="374">
        <v>4214</v>
      </c>
      <c r="G601" s="383">
        <f>H601+I601</f>
        <v>1980</v>
      </c>
      <c r="H601" s="383">
        <f>[1]texekat!F46</f>
        <v>1980</v>
      </c>
      <c r="I601" s="383"/>
    </row>
    <row r="602" spans="1:9" ht="15" customHeight="1">
      <c r="A602" s="373"/>
      <c r="B602" s="381"/>
      <c r="C602" s="382"/>
      <c r="D602" s="382"/>
      <c r="E602" s="374" t="s">
        <v>442</v>
      </c>
      <c r="F602" s="374">
        <v>4234</v>
      </c>
      <c r="G602" s="383">
        <f>H602+I602</f>
        <v>880</v>
      </c>
      <c r="H602" s="383">
        <f>[1]texekat!F58</f>
        <v>880</v>
      </c>
      <c r="I602" s="383"/>
    </row>
    <row r="603" spans="1:9" ht="14.25" customHeight="1">
      <c r="A603" s="373">
        <v>2840</v>
      </c>
      <c r="B603" s="367" t="s">
        <v>331</v>
      </c>
      <c r="C603" s="368">
        <v>4</v>
      </c>
      <c r="D603" s="368">
        <v>0</v>
      </c>
      <c r="E603" s="376" t="s">
        <v>346</v>
      </c>
      <c r="F603" s="376"/>
      <c r="G603" s="383">
        <f t="shared" ref="G603:G635" si="5">H603+I603</f>
        <v>2285</v>
      </c>
      <c r="H603" s="383">
        <f>H609+H615</f>
        <v>2285</v>
      </c>
      <c r="I603" s="383"/>
    </row>
    <row r="604" spans="1:9" s="380" customFormat="1" ht="13.5" customHeight="1">
      <c r="A604" s="373"/>
      <c r="B604" s="367"/>
      <c r="C604" s="368"/>
      <c r="D604" s="368"/>
      <c r="E604" s="374" t="s">
        <v>197</v>
      </c>
      <c r="F604" s="374"/>
      <c r="G604" s="383">
        <f t="shared" si="5"/>
        <v>0</v>
      </c>
      <c r="H604" s="378"/>
      <c r="I604" s="378"/>
    </row>
    <row r="605" spans="1:9" ht="22.5" hidden="1" customHeight="1">
      <c r="A605" s="373">
        <v>2841</v>
      </c>
      <c r="B605" s="381" t="s">
        <v>331</v>
      </c>
      <c r="C605" s="382">
        <v>4</v>
      </c>
      <c r="D605" s="382">
        <v>1</v>
      </c>
      <c r="E605" s="374" t="s">
        <v>347</v>
      </c>
      <c r="F605" s="374"/>
      <c r="G605" s="383">
        <f t="shared" si="5"/>
        <v>0</v>
      </c>
      <c r="H605" s="383"/>
      <c r="I605" s="383"/>
    </row>
    <row r="606" spans="1:9" ht="22.5" hidden="1" customHeight="1">
      <c r="A606" s="373"/>
      <c r="B606" s="381"/>
      <c r="C606" s="382"/>
      <c r="D606" s="382"/>
      <c r="E606" s="374" t="s">
        <v>691</v>
      </c>
      <c r="F606" s="374"/>
      <c r="G606" s="383">
        <f t="shared" si="5"/>
        <v>0</v>
      </c>
      <c r="H606" s="383"/>
      <c r="I606" s="383"/>
    </row>
    <row r="607" spans="1:9" ht="22.5" hidden="1" customHeight="1">
      <c r="A607" s="373"/>
      <c r="B607" s="381"/>
      <c r="C607" s="382"/>
      <c r="D607" s="382"/>
      <c r="E607" s="374" t="s">
        <v>708</v>
      </c>
      <c r="F607" s="374"/>
      <c r="G607" s="383">
        <f t="shared" si="5"/>
        <v>0</v>
      </c>
      <c r="H607" s="383"/>
      <c r="I607" s="383"/>
    </row>
    <row r="608" spans="1:9" ht="22.5" hidden="1" customHeight="1">
      <c r="A608" s="373"/>
      <c r="B608" s="381"/>
      <c r="C608" s="382"/>
      <c r="D608" s="382"/>
      <c r="E608" s="374" t="s">
        <v>708</v>
      </c>
      <c r="F608" s="374"/>
      <c r="G608" s="383">
        <f t="shared" si="5"/>
        <v>0</v>
      </c>
      <c r="H608" s="383"/>
      <c r="I608" s="383"/>
    </row>
    <row r="609" spans="1:9" ht="26.25" customHeight="1">
      <c r="A609" s="373">
        <v>2842</v>
      </c>
      <c r="B609" s="381" t="s">
        <v>331</v>
      </c>
      <c r="C609" s="382">
        <v>4</v>
      </c>
      <c r="D609" s="382">
        <v>2</v>
      </c>
      <c r="E609" s="374" t="s">
        <v>348</v>
      </c>
      <c r="F609" s="374"/>
      <c r="G609" s="383">
        <f t="shared" si="5"/>
        <v>1335</v>
      </c>
      <c r="H609" s="383">
        <f>H611+H612+H613</f>
        <v>1335</v>
      </c>
      <c r="I609" s="383"/>
    </row>
    <row r="610" spans="1:9" ht="30" customHeight="1">
      <c r="A610" s="373"/>
      <c r="B610" s="381"/>
      <c r="C610" s="382"/>
      <c r="D610" s="382"/>
      <c r="E610" s="374" t="s">
        <v>691</v>
      </c>
      <c r="F610" s="374"/>
      <c r="G610" s="383"/>
      <c r="H610" s="383"/>
      <c r="I610" s="383"/>
    </row>
    <row r="611" spans="1:9" ht="30" customHeight="1">
      <c r="A611" s="373"/>
      <c r="B611" s="381"/>
      <c r="C611" s="382"/>
      <c r="D611" s="382"/>
      <c r="E611" s="384" t="s">
        <v>472</v>
      </c>
      <c r="F611" s="374">
        <v>4267</v>
      </c>
      <c r="G611" s="383">
        <f>H611</f>
        <v>0</v>
      </c>
      <c r="H611" s="383">
        <f>'[1]qax. kusakc.'!F75</f>
        <v>0</v>
      </c>
      <c r="I611" s="383"/>
    </row>
    <row r="612" spans="1:9" ht="30" customHeight="1">
      <c r="A612" s="373"/>
      <c r="B612" s="381"/>
      <c r="C612" s="382"/>
      <c r="D612" s="382"/>
      <c r="E612" s="384" t="s">
        <v>711</v>
      </c>
      <c r="F612" s="374">
        <v>4269</v>
      </c>
      <c r="G612" s="383">
        <f>H612</f>
        <v>0</v>
      </c>
      <c r="H612" s="383">
        <f>'[1]qax. kusakc.'!F76</f>
        <v>0</v>
      </c>
      <c r="I612" s="383"/>
    </row>
    <row r="613" spans="1:9" ht="30" customHeight="1">
      <c r="A613" s="373"/>
      <c r="B613" s="381"/>
      <c r="C613" s="382"/>
      <c r="D613" s="382"/>
      <c r="E613" s="374" t="s">
        <v>742</v>
      </c>
      <c r="F613" s="374">
        <v>4819</v>
      </c>
      <c r="G613" s="383">
        <f t="shared" si="5"/>
        <v>1335</v>
      </c>
      <c r="H613" s="383">
        <f>'[1]qax. kusakc.'!F133</f>
        <v>1335</v>
      </c>
      <c r="I613" s="383"/>
    </row>
    <row r="614" spans="1:9" ht="30" hidden="1" customHeight="1">
      <c r="A614" s="373"/>
      <c r="B614" s="381"/>
      <c r="C614" s="382"/>
      <c r="D614" s="382"/>
      <c r="E614" s="374" t="s">
        <v>708</v>
      </c>
      <c r="F614" s="374"/>
      <c r="G614" s="383">
        <f t="shared" si="5"/>
        <v>0</v>
      </c>
      <c r="H614" s="383"/>
      <c r="I614" s="383"/>
    </row>
    <row r="615" spans="1:9" ht="30" customHeight="1">
      <c r="A615" s="373">
        <v>2843</v>
      </c>
      <c r="B615" s="381" t="s">
        <v>331</v>
      </c>
      <c r="C615" s="382">
        <v>4</v>
      </c>
      <c r="D615" s="382">
        <v>3</v>
      </c>
      <c r="E615" s="374" t="s">
        <v>346</v>
      </c>
      <c r="F615" s="374"/>
      <c r="G615" s="383">
        <f t="shared" si="5"/>
        <v>950</v>
      </c>
      <c r="H615" s="383">
        <f>H617</f>
        <v>950</v>
      </c>
      <c r="I615" s="383"/>
    </row>
    <row r="616" spans="1:9" ht="24" customHeight="1">
      <c r="A616" s="373"/>
      <c r="B616" s="381"/>
      <c r="C616" s="382"/>
      <c r="D616" s="382"/>
      <c r="E616" s="389" t="s">
        <v>691</v>
      </c>
      <c r="F616" s="374"/>
      <c r="G616" s="383">
        <f t="shared" si="5"/>
        <v>0</v>
      </c>
      <c r="H616" s="383"/>
      <c r="I616" s="383"/>
    </row>
    <row r="617" spans="1:9" ht="30" customHeight="1">
      <c r="A617" s="373"/>
      <c r="B617" s="381"/>
      <c r="C617" s="382"/>
      <c r="D617" s="382"/>
      <c r="E617" s="374" t="s">
        <v>742</v>
      </c>
      <c r="F617" s="374"/>
      <c r="G617" s="383">
        <f t="shared" si="5"/>
        <v>950</v>
      </c>
      <c r="H617" s="383">
        <f>[1]kronakan!F133</f>
        <v>950</v>
      </c>
      <c r="I617" s="383"/>
    </row>
    <row r="618" spans="1:9" ht="30" hidden="1" customHeight="1">
      <c r="A618" s="373"/>
      <c r="B618" s="381"/>
      <c r="C618" s="382"/>
      <c r="D618" s="382"/>
      <c r="E618" s="374" t="s">
        <v>708</v>
      </c>
      <c r="F618" s="374"/>
      <c r="G618" s="375">
        <f t="shared" si="5"/>
        <v>0</v>
      </c>
      <c r="H618" s="375"/>
      <c r="I618" s="375"/>
    </row>
    <row r="619" spans="1:9" ht="30" hidden="1" customHeight="1">
      <c r="A619" s="373">
        <v>2850</v>
      </c>
      <c r="B619" s="367" t="s">
        <v>331</v>
      </c>
      <c r="C619" s="368">
        <v>5</v>
      </c>
      <c r="D619" s="368">
        <v>0</v>
      </c>
      <c r="E619" s="395" t="s">
        <v>349</v>
      </c>
      <c r="F619" s="395"/>
      <c r="G619" s="375">
        <f t="shared" si="5"/>
        <v>0</v>
      </c>
      <c r="H619" s="375"/>
      <c r="I619" s="375"/>
    </row>
    <row r="620" spans="1:9" s="380" customFormat="1" ht="30" hidden="1" customHeight="1">
      <c r="A620" s="373"/>
      <c r="B620" s="367"/>
      <c r="C620" s="368"/>
      <c r="D620" s="368"/>
      <c r="E620" s="374" t="s">
        <v>197</v>
      </c>
      <c r="F620" s="374"/>
      <c r="G620" s="375">
        <f t="shared" si="5"/>
        <v>0</v>
      </c>
      <c r="H620" s="377"/>
      <c r="I620" s="377"/>
    </row>
    <row r="621" spans="1:9" ht="30" hidden="1" customHeight="1">
      <c r="A621" s="373">
        <v>2851</v>
      </c>
      <c r="B621" s="367" t="s">
        <v>331</v>
      </c>
      <c r="C621" s="368">
        <v>5</v>
      </c>
      <c r="D621" s="368">
        <v>1</v>
      </c>
      <c r="E621" s="396" t="s">
        <v>349</v>
      </c>
      <c r="F621" s="396"/>
      <c r="G621" s="375">
        <f t="shared" si="5"/>
        <v>0</v>
      </c>
      <c r="H621" s="375"/>
      <c r="I621" s="375"/>
    </row>
    <row r="622" spans="1:9" ht="30" hidden="1" customHeight="1">
      <c r="A622" s="373"/>
      <c r="B622" s="381"/>
      <c r="C622" s="382"/>
      <c r="D622" s="382"/>
      <c r="E622" s="374" t="s">
        <v>691</v>
      </c>
      <c r="F622" s="374"/>
      <c r="G622" s="375">
        <f t="shared" si="5"/>
        <v>0</v>
      </c>
      <c r="H622" s="375"/>
      <c r="I622" s="375"/>
    </row>
    <row r="623" spans="1:9" ht="30" hidden="1" customHeight="1">
      <c r="A623" s="373"/>
      <c r="B623" s="381"/>
      <c r="C623" s="382"/>
      <c r="D623" s="382"/>
      <c r="E623" s="374" t="s">
        <v>708</v>
      </c>
      <c r="F623" s="374"/>
      <c r="G623" s="375">
        <f t="shared" si="5"/>
        <v>0</v>
      </c>
      <c r="H623" s="375"/>
      <c r="I623" s="375"/>
    </row>
    <row r="624" spans="1:9" ht="30" hidden="1" customHeight="1">
      <c r="A624" s="373"/>
      <c r="B624" s="381"/>
      <c r="C624" s="382"/>
      <c r="D624" s="382"/>
      <c r="E624" s="374" t="s">
        <v>708</v>
      </c>
      <c r="F624" s="374"/>
      <c r="G624" s="375">
        <f t="shared" si="5"/>
        <v>0</v>
      </c>
      <c r="H624" s="375"/>
      <c r="I624" s="375"/>
    </row>
    <row r="625" spans="1:9" ht="30" hidden="1" customHeight="1">
      <c r="A625" s="373">
        <v>2860</v>
      </c>
      <c r="B625" s="367" t="s">
        <v>331</v>
      </c>
      <c r="C625" s="368">
        <v>6</v>
      </c>
      <c r="D625" s="368">
        <v>0</v>
      </c>
      <c r="E625" s="395" t="s">
        <v>350</v>
      </c>
      <c r="F625" s="395"/>
      <c r="G625" s="375">
        <f t="shared" si="5"/>
        <v>0</v>
      </c>
      <c r="H625" s="375"/>
      <c r="I625" s="375"/>
    </row>
    <row r="626" spans="1:9" s="380" customFormat="1" ht="30" hidden="1" customHeight="1">
      <c r="A626" s="373"/>
      <c r="B626" s="367"/>
      <c r="C626" s="368"/>
      <c r="D626" s="368"/>
      <c r="E626" s="374" t="s">
        <v>197</v>
      </c>
      <c r="F626" s="374"/>
      <c r="G626" s="375">
        <f t="shared" si="5"/>
        <v>0</v>
      </c>
      <c r="H626" s="377"/>
      <c r="I626" s="377"/>
    </row>
    <row r="627" spans="1:9" ht="30" hidden="1" customHeight="1">
      <c r="A627" s="373">
        <v>2861</v>
      </c>
      <c r="B627" s="381" t="s">
        <v>331</v>
      </c>
      <c r="C627" s="382">
        <v>6</v>
      </c>
      <c r="D627" s="382">
        <v>1</v>
      </c>
      <c r="E627" s="396" t="s">
        <v>350</v>
      </c>
      <c r="F627" s="396"/>
      <c r="G627" s="375">
        <f t="shared" si="5"/>
        <v>0</v>
      </c>
      <c r="H627" s="375"/>
      <c r="I627" s="375"/>
    </row>
    <row r="628" spans="1:9" ht="30" hidden="1" customHeight="1">
      <c r="A628" s="373"/>
      <c r="B628" s="381"/>
      <c r="C628" s="382"/>
      <c r="D628" s="382"/>
      <c r="E628" s="374" t="s">
        <v>691</v>
      </c>
      <c r="F628" s="374"/>
      <c r="G628" s="375">
        <f t="shared" si="5"/>
        <v>0</v>
      </c>
      <c r="H628" s="375"/>
      <c r="I628" s="375"/>
    </row>
    <row r="629" spans="1:9" ht="30" hidden="1" customHeight="1">
      <c r="A629" s="373"/>
      <c r="B629" s="381"/>
      <c r="C629" s="382"/>
      <c r="D629" s="382"/>
      <c r="E629" s="374" t="s">
        <v>708</v>
      </c>
      <c r="F629" s="374"/>
      <c r="G629" s="375">
        <f t="shared" si="5"/>
        <v>0</v>
      </c>
      <c r="H629" s="375"/>
      <c r="I629" s="375"/>
    </row>
    <row r="630" spans="1:9" ht="30" hidden="1" customHeight="1">
      <c r="A630" s="373"/>
      <c r="B630" s="381"/>
      <c r="C630" s="382"/>
      <c r="D630" s="382"/>
      <c r="E630" s="374" t="s">
        <v>708</v>
      </c>
      <c r="F630" s="374"/>
      <c r="G630" s="375">
        <f t="shared" si="5"/>
        <v>0</v>
      </c>
      <c r="H630" s="375"/>
      <c r="I630" s="375"/>
    </row>
    <row r="631" spans="1:9" s="371" customFormat="1" ht="30" customHeight="1">
      <c r="A631" s="366">
        <v>2900</v>
      </c>
      <c r="B631" s="367" t="s">
        <v>351</v>
      </c>
      <c r="C631" s="368">
        <v>0</v>
      </c>
      <c r="D631" s="368">
        <v>0</v>
      </c>
      <c r="E631" s="369" t="s">
        <v>743</v>
      </c>
      <c r="F631" s="369"/>
      <c r="G631" s="375">
        <f>H631+I631</f>
        <v>287159.33600000001</v>
      </c>
      <c r="H631" s="397">
        <f>H633+H648+H658+H668+H685+H703+H709+H715+H680</f>
        <v>256494.5</v>
      </c>
      <c r="I631" s="398">
        <f>I633+I648+I658+I668+I685+I703+I709+I715</f>
        <v>30664.835999999999</v>
      </c>
    </row>
    <row r="632" spans="1:9" ht="11.25" customHeight="1">
      <c r="A632" s="373"/>
      <c r="B632" s="367"/>
      <c r="C632" s="368"/>
      <c r="D632" s="368"/>
      <c r="E632" s="374" t="s">
        <v>7</v>
      </c>
      <c r="F632" s="374"/>
      <c r="G632" s="375"/>
      <c r="H632" s="375"/>
      <c r="I632" s="383"/>
    </row>
    <row r="633" spans="1:9" ht="15" customHeight="1">
      <c r="A633" s="373">
        <v>2910</v>
      </c>
      <c r="B633" s="367" t="s">
        <v>351</v>
      </c>
      <c r="C633" s="368">
        <v>1</v>
      </c>
      <c r="D633" s="368">
        <v>0</v>
      </c>
      <c r="E633" s="376" t="s">
        <v>353</v>
      </c>
      <c r="F633" s="376"/>
      <c r="G633" s="375">
        <f t="shared" si="5"/>
        <v>201552.55600000001</v>
      </c>
      <c r="H633" s="375">
        <f>H635+H644</f>
        <v>170913.1</v>
      </c>
      <c r="I633" s="375">
        <f>I635+I644</f>
        <v>30639.455999999998</v>
      </c>
    </row>
    <row r="634" spans="1:9" s="380" customFormat="1" ht="13.5" customHeight="1">
      <c r="A634" s="373"/>
      <c r="B634" s="367"/>
      <c r="C634" s="368"/>
      <c r="D634" s="368"/>
      <c r="E634" s="374" t="s">
        <v>197</v>
      </c>
      <c r="F634" s="374"/>
      <c r="G634" s="377"/>
      <c r="H634" s="377"/>
      <c r="I634" s="378"/>
    </row>
    <row r="635" spans="1:9" ht="15" customHeight="1">
      <c r="A635" s="373">
        <v>2911</v>
      </c>
      <c r="B635" s="381" t="s">
        <v>351</v>
      </c>
      <c r="C635" s="382">
        <v>1</v>
      </c>
      <c r="D635" s="382">
        <v>1</v>
      </c>
      <c r="E635" s="374" t="s">
        <v>354</v>
      </c>
      <c r="F635" s="374"/>
      <c r="G635" s="375">
        <f t="shared" si="5"/>
        <v>201552.55600000001</v>
      </c>
      <c r="H635" s="375">
        <f>SUM(H638:H679)</f>
        <v>170913.1</v>
      </c>
      <c r="I635" s="383">
        <f>SUM(I636:I679)+I684</f>
        <v>30639.455999999998</v>
      </c>
    </row>
    <row r="636" spans="1:9" s="404" customFormat="1" ht="21.75" customHeight="1">
      <c r="A636" s="399"/>
      <c r="B636" s="400"/>
      <c r="C636" s="401"/>
      <c r="D636" s="401"/>
      <c r="E636" s="402" t="s">
        <v>691</v>
      </c>
      <c r="F636" s="402"/>
      <c r="G636" s="403"/>
      <c r="H636" s="403"/>
      <c r="I636" s="403"/>
    </row>
    <row r="637" spans="1:9" ht="27" hidden="1" customHeight="1">
      <c r="A637" s="373"/>
      <c r="B637" s="381"/>
      <c r="C637" s="382"/>
      <c r="D637" s="382"/>
      <c r="E637" s="405" t="s">
        <v>744</v>
      </c>
      <c r="F637" s="374">
        <v>4241</v>
      </c>
      <c r="G637" s="375">
        <f>H637+I637</f>
        <v>0</v>
      </c>
      <c r="H637" s="375">
        <f>'[1]yndameny mankap.'!F64</f>
        <v>0</v>
      </c>
      <c r="I637" s="375"/>
    </row>
    <row r="638" spans="1:9" ht="27" customHeight="1">
      <c r="A638" s="373"/>
      <c r="B638" s="381"/>
      <c r="C638" s="382"/>
      <c r="D638" s="382"/>
      <c r="E638" s="405" t="s">
        <v>455</v>
      </c>
      <c r="F638" s="374">
        <v>4251</v>
      </c>
      <c r="G638" s="375">
        <f>H638+I638</f>
        <v>0</v>
      </c>
      <c r="H638" s="375">
        <f>'[1]yndameny mankap.'!F66</f>
        <v>0</v>
      </c>
      <c r="I638" s="375"/>
    </row>
    <row r="639" spans="1:9" ht="28.5" customHeight="1">
      <c r="A639" s="373"/>
      <c r="B639" s="381"/>
      <c r="C639" s="382"/>
      <c r="D639" s="382"/>
      <c r="E639" s="374" t="s">
        <v>712</v>
      </c>
      <c r="F639" s="374">
        <v>4637</v>
      </c>
      <c r="G639" s="375">
        <f>H639+I639</f>
        <v>167186.1</v>
      </c>
      <c r="H639" s="375">
        <f>'[1]yndameny mankap.'!F104</f>
        <v>167186.1</v>
      </c>
      <c r="I639" s="375"/>
    </row>
    <row r="640" spans="1:9" ht="28.5" customHeight="1">
      <c r="A640" s="373"/>
      <c r="B640" s="381"/>
      <c r="C640" s="382"/>
      <c r="D640" s="382"/>
      <c r="E640" s="238" t="s">
        <v>530</v>
      </c>
      <c r="F640" s="374">
        <v>4655</v>
      </c>
      <c r="G640" s="375">
        <f>H640</f>
        <v>2127</v>
      </c>
      <c r="H640" s="375">
        <f>'[1]yndameny mankap.'!F111</f>
        <v>2127</v>
      </c>
      <c r="I640" s="375"/>
    </row>
    <row r="641" spans="1:9" ht="28.5" customHeight="1">
      <c r="A641" s="373"/>
      <c r="B641" s="381"/>
      <c r="C641" s="382"/>
      <c r="D641" s="382"/>
      <c r="E641" s="221" t="s">
        <v>745</v>
      </c>
      <c r="F641" s="374">
        <v>4657</v>
      </c>
      <c r="G641" s="375">
        <f>H641+I641</f>
        <v>1600</v>
      </c>
      <c r="H641" s="375">
        <f>'[1]yndameny mankap.'!F113</f>
        <v>1600</v>
      </c>
      <c r="I641" s="375"/>
    </row>
    <row r="642" spans="1:9" ht="27">
      <c r="A642" s="373"/>
      <c r="B642" s="381"/>
      <c r="C642" s="382"/>
      <c r="D642" s="382"/>
      <c r="E642" s="374" t="s">
        <v>707</v>
      </c>
      <c r="F642" s="374">
        <v>5113</v>
      </c>
      <c r="G642" s="375">
        <f>H642+I642</f>
        <v>30519.455999999998</v>
      </c>
      <c r="H642" s="375"/>
      <c r="I642" s="375">
        <f>'[1]yndameny mankap.'!F154</f>
        <v>30519.455999999998</v>
      </c>
    </row>
    <row r="643" spans="1:9" ht="15.75">
      <c r="A643" s="373"/>
      <c r="B643" s="381"/>
      <c r="C643" s="382"/>
      <c r="D643" s="382"/>
      <c r="E643" s="374" t="s">
        <v>709</v>
      </c>
      <c r="F643" s="374">
        <v>5134</v>
      </c>
      <c r="G643" s="375">
        <f>H643+I643</f>
        <v>120</v>
      </c>
      <c r="H643" s="375"/>
      <c r="I643" s="375">
        <f>'[1]yndameny mankap.'!F161</f>
        <v>120</v>
      </c>
    </row>
    <row r="644" spans="1:9" ht="15.75" hidden="1">
      <c r="A644" s="373">
        <v>2912</v>
      </c>
      <c r="B644" s="381" t="s">
        <v>351</v>
      </c>
      <c r="C644" s="382">
        <v>1</v>
      </c>
      <c r="D644" s="382">
        <v>2</v>
      </c>
      <c r="E644" s="374" t="s">
        <v>355</v>
      </c>
      <c r="F644" s="374"/>
      <c r="G644" s="375"/>
      <c r="H644" s="375"/>
      <c r="I644" s="375"/>
    </row>
    <row r="645" spans="1:9" ht="40.5" hidden="1">
      <c r="A645" s="373"/>
      <c r="B645" s="381"/>
      <c r="C645" s="382"/>
      <c r="D645" s="382"/>
      <c r="E645" s="374" t="s">
        <v>691</v>
      </c>
      <c r="F645" s="374"/>
      <c r="G645" s="375"/>
      <c r="H645" s="375"/>
      <c r="I645" s="375"/>
    </row>
    <row r="646" spans="1:9" ht="15.75" hidden="1">
      <c r="A646" s="373"/>
      <c r="B646" s="381"/>
      <c r="C646" s="382"/>
      <c r="D646" s="382"/>
      <c r="E646" s="374" t="s">
        <v>708</v>
      </c>
      <c r="F646" s="374"/>
      <c r="G646" s="375"/>
      <c r="H646" s="375"/>
      <c r="I646" s="375"/>
    </row>
    <row r="647" spans="1:9" ht="15.75" hidden="1">
      <c r="A647" s="373"/>
      <c r="B647" s="381"/>
      <c r="C647" s="382"/>
      <c r="D647" s="382"/>
      <c r="E647" s="374" t="s">
        <v>708</v>
      </c>
      <c r="F647" s="374"/>
      <c r="G647" s="375"/>
      <c r="H647" s="375"/>
      <c r="I647" s="375"/>
    </row>
    <row r="648" spans="1:9" ht="15.75">
      <c r="A648" s="373">
        <v>2920</v>
      </c>
      <c r="B648" s="367" t="s">
        <v>351</v>
      </c>
      <c r="C648" s="368">
        <v>2</v>
      </c>
      <c r="D648" s="368">
        <v>0</v>
      </c>
      <c r="E648" s="376" t="s">
        <v>356</v>
      </c>
      <c r="F648" s="376"/>
      <c r="G648" s="375"/>
      <c r="H648" s="375"/>
      <c r="I648" s="375"/>
    </row>
    <row r="649" spans="1:9" s="380" customFormat="1" ht="10.5" customHeight="1">
      <c r="A649" s="373"/>
      <c r="B649" s="367"/>
      <c r="C649" s="368"/>
      <c r="D649" s="368"/>
      <c r="E649" s="374" t="s">
        <v>197</v>
      </c>
      <c r="F649" s="374"/>
      <c r="G649" s="377"/>
      <c r="H649" s="377"/>
      <c r="I649" s="377"/>
    </row>
    <row r="650" spans="1:9" ht="15.75">
      <c r="A650" s="373">
        <v>2921</v>
      </c>
      <c r="B650" s="381" t="s">
        <v>351</v>
      </c>
      <c r="C650" s="382">
        <v>2</v>
      </c>
      <c r="D650" s="382">
        <v>1</v>
      </c>
      <c r="E650" s="374" t="s">
        <v>357</v>
      </c>
      <c r="F650" s="374"/>
      <c r="G650" s="375"/>
      <c r="H650" s="375"/>
      <c r="I650" s="375"/>
    </row>
    <row r="651" spans="1:9" ht="40.5">
      <c r="A651" s="373"/>
      <c r="B651" s="381"/>
      <c r="C651" s="382"/>
      <c r="D651" s="382"/>
      <c r="E651" s="374" t="s">
        <v>691</v>
      </c>
      <c r="F651" s="374"/>
      <c r="G651" s="375"/>
      <c r="H651" s="375"/>
      <c r="I651" s="375"/>
    </row>
    <row r="652" spans="1:9" ht="15.75" hidden="1">
      <c r="A652" s="373"/>
      <c r="B652" s="381"/>
      <c r="C652" s="382"/>
      <c r="D652" s="382"/>
      <c r="E652" s="374" t="s">
        <v>708</v>
      </c>
      <c r="F652" s="374"/>
      <c r="G652" s="375"/>
      <c r="H652" s="375"/>
      <c r="I652" s="375"/>
    </row>
    <row r="653" spans="1:9" ht="27">
      <c r="A653" s="373"/>
      <c r="B653" s="381"/>
      <c r="C653" s="382"/>
      <c r="D653" s="382"/>
      <c r="E653" s="374" t="s">
        <v>742</v>
      </c>
      <c r="F653" s="374">
        <v>4819</v>
      </c>
      <c r="G653" s="375"/>
      <c r="H653" s="375">
        <f>'[1]himn,krt'!F32</f>
        <v>0</v>
      </c>
      <c r="I653" s="375"/>
    </row>
    <row r="654" spans="1:9" ht="15.75" hidden="1">
      <c r="A654" s="373">
        <v>2922</v>
      </c>
      <c r="B654" s="381" t="s">
        <v>351</v>
      </c>
      <c r="C654" s="382">
        <v>2</v>
      </c>
      <c r="D654" s="382">
        <v>2</v>
      </c>
      <c r="E654" s="374" t="s">
        <v>358</v>
      </c>
      <c r="F654" s="374"/>
      <c r="G654" s="375"/>
      <c r="H654" s="375"/>
      <c r="I654" s="375"/>
    </row>
    <row r="655" spans="1:9" ht="40.5" hidden="1">
      <c r="A655" s="373"/>
      <c r="B655" s="381"/>
      <c r="C655" s="382"/>
      <c r="D655" s="382"/>
      <c r="E655" s="374" t="s">
        <v>691</v>
      </c>
      <c r="F655" s="374"/>
      <c r="G655" s="375"/>
      <c r="H655" s="375"/>
      <c r="I655" s="375"/>
    </row>
    <row r="656" spans="1:9" ht="15.75" hidden="1">
      <c r="A656" s="373"/>
      <c r="B656" s="381"/>
      <c r="C656" s="382"/>
      <c r="D656" s="382"/>
      <c r="E656" s="374" t="s">
        <v>708</v>
      </c>
      <c r="F656" s="374"/>
      <c r="G656" s="375"/>
      <c r="H656" s="375"/>
      <c r="I656" s="375"/>
    </row>
    <row r="657" spans="1:9" ht="15.75" hidden="1">
      <c r="A657" s="373"/>
      <c r="B657" s="381"/>
      <c r="C657" s="382"/>
      <c r="D657" s="382"/>
      <c r="E657" s="374" t="s">
        <v>708</v>
      </c>
      <c r="F657" s="374"/>
      <c r="G657" s="375"/>
      <c r="H657" s="375"/>
      <c r="I657" s="375"/>
    </row>
    <row r="658" spans="1:9" ht="40.5" hidden="1">
      <c r="A658" s="373">
        <v>2930</v>
      </c>
      <c r="B658" s="367" t="s">
        <v>351</v>
      </c>
      <c r="C658" s="368">
        <v>3</v>
      </c>
      <c r="D658" s="368">
        <v>0</v>
      </c>
      <c r="E658" s="376" t="s">
        <v>359</v>
      </c>
      <c r="F658" s="376"/>
      <c r="G658" s="375"/>
      <c r="H658" s="375"/>
      <c r="I658" s="375"/>
    </row>
    <row r="659" spans="1:9" s="380" customFormat="1" ht="0.75" hidden="1" customHeight="1">
      <c r="A659" s="373"/>
      <c r="B659" s="367"/>
      <c r="C659" s="368"/>
      <c r="D659" s="368"/>
      <c r="E659" s="374" t="s">
        <v>197</v>
      </c>
      <c r="F659" s="374"/>
      <c r="G659" s="377"/>
      <c r="H659" s="377"/>
      <c r="I659" s="377"/>
    </row>
    <row r="660" spans="1:9" ht="27" hidden="1">
      <c r="A660" s="373">
        <v>2931</v>
      </c>
      <c r="B660" s="381" t="s">
        <v>351</v>
      </c>
      <c r="C660" s="382">
        <v>3</v>
      </c>
      <c r="D660" s="382">
        <v>1</v>
      </c>
      <c r="E660" s="374" t="s">
        <v>360</v>
      </c>
      <c r="F660" s="374"/>
      <c r="G660" s="375"/>
      <c r="H660" s="375"/>
      <c r="I660" s="375"/>
    </row>
    <row r="661" spans="1:9" ht="40.5" hidden="1">
      <c r="A661" s="373"/>
      <c r="B661" s="381"/>
      <c r="C661" s="382"/>
      <c r="D661" s="382"/>
      <c r="E661" s="374" t="s">
        <v>691</v>
      </c>
      <c r="F661" s="374"/>
      <c r="G661" s="375"/>
      <c r="H661" s="375"/>
      <c r="I661" s="375"/>
    </row>
    <row r="662" spans="1:9" ht="15.75" hidden="1">
      <c r="A662" s="373"/>
      <c r="B662" s="381"/>
      <c r="C662" s="382"/>
      <c r="D662" s="382"/>
      <c r="E662" s="374" t="s">
        <v>708</v>
      </c>
      <c r="F662" s="374"/>
      <c r="G662" s="375"/>
      <c r="H662" s="375"/>
      <c r="I662" s="375"/>
    </row>
    <row r="663" spans="1:9" ht="15.75" hidden="1">
      <c r="A663" s="373"/>
      <c r="B663" s="381"/>
      <c r="C663" s="382"/>
      <c r="D663" s="382"/>
      <c r="E663" s="374" t="s">
        <v>708</v>
      </c>
      <c r="F663" s="374"/>
      <c r="G663" s="375"/>
      <c r="H663" s="375"/>
      <c r="I663" s="375"/>
    </row>
    <row r="664" spans="1:9" ht="15.75" hidden="1">
      <c r="A664" s="373">
        <v>2932</v>
      </c>
      <c r="B664" s="381" t="s">
        <v>351</v>
      </c>
      <c r="C664" s="382">
        <v>3</v>
      </c>
      <c r="D664" s="382">
        <v>2</v>
      </c>
      <c r="E664" s="374" t="s">
        <v>361</v>
      </c>
      <c r="F664" s="374"/>
      <c r="G664" s="375"/>
      <c r="H664" s="375"/>
      <c r="I664" s="375"/>
    </row>
    <row r="665" spans="1:9" ht="40.5" hidden="1">
      <c r="A665" s="373"/>
      <c r="B665" s="381"/>
      <c r="C665" s="382"/>
      <c r="D665" s="382"/>
      <c r="E665" s="374" t="s">
        <v>691</v>
      </c>
      <c r="F665" s="374"/>
      <c r="G665" s="375"/>
      <c r="H665" s="375"/>
      <c r="I665" s="375"/>
    </row>
    <row r="666" spans="1:9" ht="15.75" hidden="1">
      <c r="A666" s="373"/>
      <c r="B666" s="381"/>
      <c r="C666" s="382"/>
      <c r="D666" s="382"/>
      <c r="E666" s="374" t="s">
        <v>708</v>
      </c>
      <c r="F666" s="374"/>
      <c r="G666" s="375"/>
      <c r="H666" s="375"/>
      <c r="I666" s="375"/>
    </row>
    <row r="667" spans="1:9" ht="15.75" hidden="1">
      <c r="A667" s="373"/>
      <c r="B667" s="381"/>
      <c r="C667" s="382"/>
      <c r="D667" s="382"/>
      <c r="E667" s="374" t="s">
        <v>708</v>
      </c>
      <c r="F667" s="374"/>
      <c r="G667" s="375"/>
      <c r="H667" s="375"/>
      <c r="I667" s="375"/>
    </row>
    <row r="668" spans="1:9" ht="15.75" hidden="1">
      <c r="A668" s="373">
        <v>2940</v>
      </c>
      <c r="B668" s="367" t="s">
        <v>351</v>
      </c>
      <c r="C668" s="368">
        <v>4</v>
      </c>
      <c r="D668" s="368">
        <v>0</v>
      </c>
      <c r="E668" s="376" t="s">
        <v>362</v>
      </c>
      <c r="F668" s="376"/>
      <c r="G668" s="375"/>
      <c r="H668" s="375"/>
      <c r="I668" s="375"/>
    </row>
    <row r="669" spans="1:9" s="380" customFormat="1" ht="0.75" hidden="1" customHeight="1">
      <c r="A669" s="373"/>
      <c r="B669" s="367"/>
      <c r="C669" s="368"/>
      <c r="D669" s="368"/>
      <c r="E669" s="374" t="s">
        <v>197</v>
      </c>
      <c r="F669" s="374"/>
      <c r="G669" s="377"/>
      <c r="H669" s="377"/>
      <c r="I669" s="377"/>
    </row>
    <row r="670" spans="1:9" ht="15.75" hidden="1">
      <c r="A670" s="373">
        <v>2941</v>
      </c>
      <c r="B670" s="381" t="s">
        <v>351</v>
      </c>
      <c r="C670" s="382">
        <v>4</v>
      </c>
      <c r="D670" s="382">
        <v>1</v>
      </c>
      <c r="E670" s="374" t="s">
        <v>363</v>
      </c>
      <c r="F670" s="374"/>
      <c r="G670" s="375"/>
      <c r="H670" s="375"/>
      <c r="I670" s="375"/>
    </row>
    <row r="671" spans="1:9" ht="40.5" hidden="1">
      <c r="A671" s="373"/>
      <c r="B671" s="381"/>
      <c r="C671" s="382"/>
      <c r="D671" s="382"/>
      <c r="E671" s="374" t="s">
        <v>691</v>
      </c>
      <c r="F671" s="374"/>
      <c r="G671" s="375"/>
      <c r="H671" s="375"/>
      <c r="I671" s="375"/>
    </row>
    <row r="672" spans="1:9" ht="15.75" hidden="1">
      <c r="A672" s="373"/>
      <c r="B672" s="381"/>
      <c r="C672" s="382"/>
      <c r="D672" s="382"/>
      <c r="E672" s="374" t="s">
        <v>708</v>
      </c>
      <c r="F672" s="374"/>
      <c r="G672" s="375"/>
      <c r="H672" s="375"/>
      <c r="I672" s="375"/>
    </row>
    <row r="673" spans="1:9" ht="15.75" hidden="1">
      <c r="A673" s="373"/>
      <c r="B673" s="381"/>
      <c r="C673" s="382"/>
      <c r="D673" s="382"/>
      <c r="E673" s="374" t="s">
        <v>708</v>
      </c>
      <c r="F673" s="374"/>
      <c r="G673" s="375"/>
      <c r="H673" s="375"/>
      <c r="I673" s="375"/>
    </row>
    <row r="674" spans="1:9" ht="15.75" hidden="1">
      <c r="A674" s="373">
        <v>2942</v>
      </c>
      <c r="B674" s="381" t="s">
        <v>351</v>
      </c>
      <c r="C674" s="382">
        <v>4</v>
      </c>
      <c r="D674" s="382">
        <v>2</v>
      </c>
      <c r="E674" s="374" t="s">
        <v>364</v>
      </c>
      <c r="F674" s="374"/>
      <c r="G674" s="375"/>
      <c r="H674" s="375"/>
      <c r="I674" s="375"/>
    </row>
    <row r="675" spans="1:9" ht="40.5" hidden="1">
      <c r="A675" s="373"/>
      <c r="B675" s="381"/>
      <c r="C675" s="382"/>
      <c r="D675" s="382"/>
      <c r="E675" s="374" t="s">
        <v>691</v>
      </c>
      <c r="F675" s="374"/>
      <c r="G675" s="375"/>
      <c r="H675" s="375"/>
      <c r="I675" s="375"/>
    </row>
    <row r="676" spans="1:9" ht="15.75" hidden="1">
      <c r="A676" s="373"/>
      <c r="B676" s="381"/>
      <c r="C676" s="382"/>
      <c r="D676" s="382"/>
      <c r="E676" s="374" t="s">
        <v>708</v>
      </c>
      <c r="F676" s="374"/>
      <c r="G676" s="375"/>
      <c r="H676" s="375"/>
      <c r="I676" s="375"/>
    </row>
    <row r="677" spans="1:9" ht="15.75" hidden="1">
      <c r="A677" s="373"/>
      <c r="B677" s="381"/>
      <c r="C677" s="382"/>
      <c r="D677" s="382"/>
      <c r="E677" s="374" t="s">
        <v>708</v>
      </c>
      <c r="F677" s="374"/>
      <c r="G677" s="375"/>
      <c r="H677" s="375"/>
      <c r="I677" s="375"/>
    </row>
    <row r="678" spans="1:9" ht="15.75" hidden="1">
      <c r="A678" s="373"/>
      <c r="B678" s="381"/>
      <c r="C678" s="382"/>
      <c r="D678" s="382"/>
      <c r="E678" s="374" t="s">
        <v>703</v>
      </c>
      <c r="F678" s="374">
        <v>4823</v>
      </c>
      <c r="G678" s="375">
        <f>H678+I678</f>
        <v>0</v>
      </c>
      <c r="H678" s="375">
        <f>'[1]yndameny mankap.'!F137</f>
        <v>0</v>
      </c>
      <c r="I678" s="375"/>
    </row>
    <row r="679" spans="1:9" ht="15.75" hidden="1">
      <c r="A679" s="373"/>
      <c r="B679" s="381"/>
      <c r="C679" s="382"/>
      <c r="D679" s="382"/>
      <c r="E679" s="237" t="s">
        <v>600</v>
      </c>
      <c r="F679" s="374">
        <v>5122</v>
      </c>
      <c r="G679" s="375">
        <f>H679+I679</f>
        <v>0</v>
      </c>
      <c r="H679" s="375"/>
      <c r="I679" s="375">
        <f>'[1]yndameny mankap.'!F156</f>
        <v>0</v>
      </c>
    </row>
    <row r="680" spans="1:9" ht="15.75" hidden="1">
      <c r="A680" s="373">
        <v>2940</v>
      </c>
      <c r="B680" s="381" t="s">
        <v>351</v>
      </c>
      <c r="C680" s="382">
        <v>4</v>
      </c>
      <c r="D680" s="382">
        <v>0</v>
      </c>
      <c r="E680" s="406" t="s">
        <v>362</v>
      </c>
      <c r="F680" s="374"/>
      <c r="G680" s="375">
        <f>H680+I680</f>
        <v>0</v>
      </c>
      <c r="H680" s="375">
        <f>H682</f>
        <v>0</v>
      </c>
      <c r="I680" s="375"/>
    </row>
    <row r="681" spans="1:9" ht="15.75" hidden="1">
      <c r="A681" s="373"/>
      <c r="B681" s="381"/>
      <c r="C681" s="382"/>
      <c r="D681" s="382"/>
      <c r="E681" s="389" t="s">
        <v>197</v>
      </c>
      <c r="F681" s="374"/>
      <c r="G681" s="375"/>
      <c r="H681" s="375"/>
      <c r="I681" s="375"/>
    </row>
    <row r="682" spans="1:9" ht="15.75" hidden="1">
      <c r="A682" s="373">
        <v>2941</v>
      </c>
      <c r="B682" s="381" t="s">
        <v>351</v>
      </c>
      <c r="C682" s="382">
        <v>4</v>
      </c>
      <c r="D682" s="382">
        <v>1</v>
      </c>
      <c r="E682" s="407" t="s">
        <v>363</v>
      </c>
      <c r="F682" s="374"/>
      <c r="G682" s="375">
        <f>H682+I682</f>
        <v>0</v>
      </c>
      <c r="H682" s="375">
        <f>H683</f>
        <v>0</v>
      </c>
      <c r="I682" s="375"/>
    </row>
    <row r="683" spans="1:9" ht="15.75" hidden="1">
      <c r="A683" s="373"/>
      <c r="B683" s="381"/>
      <c r="C683" s="382"/>
      <c r="D683" s="382"/>
      <c r="E683" s="389" t="s">
        <v>746</v>
      </c>
      <c r="F683" s="374">
        <v>4729</v>
      </c>
      <c r="G683" s="375">
        <f>H683+I683</f>
        <v>0</v>
      </c>
      <c r="H683" s="375">
        <f>'[1]barcraguyn krt.'!F127</f>
        <v>0</v>
      </c>
      <c r="I683" s="375"/>
    </row>
    <row r="684" spans="1:9" ht="15.75" hidden="1">
      <c r="A684" s="373"/>
      <c r="B684" s="381"/>
      <c r="C684" s="382"/>
      <c r="D684" s="382"/>
      <c r="E684" s="237" t="s">
        <v>602</v>
      </c>
      <c r="F684" s="374">
        <v>5129</v>
      </c>
      <c r="G684" s="375"/>
      <c r="H684" s="375"/>
      <c r="I684" s="375">
        <f>'[1]yndameny mankap.'!F157</f>
        <v>0</v>
      </c>
    </row>
    <row r="685" spans="1:9" ht="15" customHeight="1">
      <c r="A685" s="373">
        <v>2950</v>
      </c>
      <c r="B685" s="367" t="s">
        <v>351</v>
      </c>
      <c r="C685" s="368">
        <v>5</v>
      </c>
      <c r="D685" s="368">
        <v>0</v>
      </c>
      <c r="E685" s="376" t="s">
        <v>365</v>
      </c>
      <c r="F685" s="376"/>
      <c r="G685" s="375">
        <f t="shared" ref="G685:G696" si="6">H685+I685</f>
        <v>85606.78</v>
      </c>
      <c r="H685" s="375">
        <f>H687+H699</f>
        <v>85581.4</v>
      </c>
      <c r="I685" s="383">
        <f>I687+I699</f>
        <v>25.38</v>
      </c>
    </row>
    <row r="686" spans="1:9" s="380" customFormat="1" ht="14.25" customHeight="1">
      <c r="A686" s="373"/>
      <c r="B686" s="367"/>
      <c r="C686" s="368"/>
      <c r="D686" s="368"/>
      <c r="E686" s="374" t="s">
        <v>197</v>
      </c>
      <c r="F686" s="374"/>
      <c r="G686" s="377"/>
      <c r="H686" s="377"/>
      <c r="I686" s="378"/>
    </row>
    <row r="687" spans="1:9" ht="13.5" customHeight="1">
      <c r="A687" s="373">
        <v>2951</v>
      </c>
      <c r="B687" s="381" t="s">
        <v>351</v>
      </c>
      <c r="C687" s="382">
        <v>5</v>
      </c>
      <c r="D687" s="382">
        <v>1</v>
      </c>
      <c r="E687" s="374" t="s">
        <v>366</v>
      </c>
      <c r="F687" s="374"/>
      <c r="G687" s="375">
        <f t="shared" si="6"/>
        <v>85606.78</v>
      </c>
      <c r="H687" s="375">
        <f>H689+H690+H691+H692+H693+H694+H695+H696+H698+H721+H697</f>
        <v>85581.4</v>
      </c>
      <c r="I687" s="383">
        <f>I698</f>
        <v>25.38</v>
      </c>
    </row>
    <row r="688" spans="1:9" ht="18.75" customHeight="1">
      <c r="A688" s="373"/>
      <c r="B688" s="381"/>
      <c r="C688" s="382"/>
      <c r="D688" s="382"/>
      <c r="E688" s="389" t="s">
        <v>691</v>
      </c>
      <c r="F688" s="374"/>
      <c r="G688" s="375"/>
      <c r="H688" s="375"/>
      <c r="I688" s="375"/>
    </row>
    <row r="689" spans="1:9" ht="27" hidden="1">
      <c r="A689" s="373"/>
      <c r="B689" s="381"/>
      <c r="C689" s="382"/>
      <c r="D689" s="382"/>
      <c r="E689" s="374" t="s">
        <v>401</v>
      </c>
      <c r="F689" s="374"/>
      <c r="G689" s="375">
        <f t="shared" si="6"/>
        <v>0</v>
      </c>
      <c r="H689" s="375"/>
      <c r="I689" s="375"/>
    </row>
    <row r="690" spans="1:9" ht="15.75" hidden="1">
      <c r="A690" s="373"/>
      <c r="B690" s="381"/>
      <c r="C690" s="382"/>
      <c r="D690" s="382"/>
      <c r="E690" s="374" t="s">
        <v>710</v>
      </c>
      <c r="F690" s="374"/>
      <c r="G690" s="375">
        <f t="shared" si="6"/>
        <v>0</v>
      </c>
      <c r="H690" s="375"/>
      <c r="I690" s="375"/>
    </row>
    <row r="691" spans="1:9" ht="15.75" hidden="1">
      <c r="A691" s="373"/>
      <c r="B691" s="381"/>
      <c r="C691" s="382"/>
      <c r="D691" s="382"/>
      <c r="E691" s="384" t="s">
        <v>747</v>
      </c>
      <c r="F691" s="384"/>
      <c r="G691" s="375">
        <f t="shared" si="6"/>
        <v>0</v>
      </c>
      <c r="H691" s="375"/>
      <c r="I691" s="375"/>
    </row>
    <row r="692" spans="1:9" ht="15.75" hidden="1">
      <c r="A692" s="373"/>
      <c r="B692" s="381"/>
      <c r="C692" s="382"/>
      <c r="D692" s="382"/>
      <c r="E692" s="374" t="s">
        <v>430</v>
      </c>
      <c r="F692" s="374"/>
      <c r="G692" s="375">
        <f t="shared" si="6"/>
        <v>0</v>
      </c>
      <c r="H692" s="375"/>
      <c r="I692" s="375"/>
    </row>
    <row r="693" spans="1:9" ht="15.75" hidden="1">
      <c r="A693" s="373"/>
      <c r="B693" s="381"/>
      <c r="C693" s="382"/>
      <c r="D693" s="382"/>
      <c r="E693" s="374" t="s">
        <v>460</v>
      </c>
      <c r="F693" s="374"/>
      <c r="G693" s="375">
        <f t="shared" si="6"/>
        <v>0</v>
      </c>
      <c r="H693" s="375"/>
      <c r="I693" s="375"/>
    </row>
    <row r="694" spans="1:9" ht="15.75" hidden="1">
      <c r="A694" s="373"/>
      <c r="B694" s="381"/>
      <c r="C694" s="382"/>
      <c r="D694" s="382"/>
      <c r="E694" s="374" t="s">
        <v>472</v>
      </c>
      <c r="F694" s="374"/>
      <c r="G694" s="375">
        <f t="shared" si="6"/>
        <v>0</v>
      </c>
      <c r="H694" s="375"/>
      <c r="I694" s="375"/>
    </row>
    <row r="695" spans="1:9" ht="15.75" hidden="1">
      <c r="A695" s="373"/>
      <c r="B695" s="381"/>
      <c r="C695" s="382"/>
      <c r="D695" s="382"/>
      <c r="E695" s="374" t="s">
        <v>474</v>
      </c>
      <c r="F695" s="374"/>
      <c r="G695" s="375">
        <f t="shared" si="6"/>
        <v>0</v>
      </c>
      <c r="H695" s="375"/>
      <c r="I695" s="375"/>
    </row>
    <row r="696" spans="1:9" ht="27.75" customHeight="1">
      <c r="A696" s="373"/>
      <c r="B696" s="381"/>
      <c r="C696" s="382"/>
      <c r="D696" s="382"/>
      <c r="E696" s="374" t="s">
        <v>712</v>
      </c>
      <c r="F696" s="374">
        <v>4637</v>
      </c>
      <c r="G696" s="375">
        <f t="shared" si="6"/>
        <v>85089.5</v>
      </c>
      <c r="H696" s="375">
        <f>'[1]yndam arvest erash'!F104</f>
        <v>85089.5</v>
      </c>
      <c r="I696" s="375"/>
    </row>
    <row r="697" spans="1:9" ht="27.75" customHeight="1">
      <c r="A697" s="373"/>
      <c r="B697" s="381"/>
      <c r="C697" s="382"/>
      <c r="D697" s="382"/>
      <c r="E697" s="238" t="s">
        <v>530</v>
      </c>
      <c r="F697" s="374">
        <v>4655</v>
      </c>
      <c r="G697" s="383">
        <f>H697</f>
        <v>491.9</v>
      </c>
      <c r="H697" s="383">
        <f>'[1]yndam arvest erash'!F111</f>
        <v>491.9</v>
      </c>
      <c r="I697" s="375"/>
    </row>
    <row r="698" spans="1:9" ht="15.75" customHeight="1">
      <c r="A698" s="373"/>
      <c r="B698" s="381"/>
      <c r="C698" s="382"/>
      <c r="D698" s="382"/>
      <c r="E698" s="374" t="s">
        <v>707</v>
      </c>
      <c r="F698" s="374">
        <v>5113</v>
      </c>
      <c r="G698" s="375">
        <f>H698+I698</f>
        <v>25.38</v>
      </c>
      <c r="H698" s="375">
        <f>'[1]yndam arvest erash'!F137</f>
        <v>0</v>
      </c>
      <c r="I698" s="375">
        <f>[1]marzadproc!F154</f>
        <v>25.38</v>
      </c>
    </row>
    <row r="699" spans="1:9" ht="9.75" hidden="1" customHeight="1">
      <c r="A699" s="373">
        <v>2952</v>
      </c>
      <c r="B699" s="381" t="s">
        <v>351</v>
      </c>
      <c r="C699" s="382">
        <v>5</v>
      </c>
      <c r="D699" s="382">
        <v>2</v>
      </c>
      <c r="E699" s="374" t="s">
        <v>367</v>
      </c>
      <c r="F699" s="374"/>
      <c r="G699" s="375"/>
      <c r="H699" s="375"/>
      <c r="I699" s="375"/>
    </row>
    <row r="700" spans="1:9" ht="9.75" hidden="1" customHeight="1">
      <c r="A700" s="373"/>
      <c r="B700" s="381"/>
      <c r="C700" s="382"/>
      <c r="D700" s="382"/>
      <c r="E700" s="374" t="s">
        <v>691</v>
      </c>
      <c r="F700" s="374"/>
      <c r="G700" s="375"/>
      <c r="H700" s="375"/>
      <c r="I700" s="375"/>
    </row>
    <row r="701" spans="1:9" ht="9.75" hidden="1" customHeight="1">
      <c r="A701" s="373"/>
      <c r="B701" s="381"/>
      <c r="C701" s="382"/>
      <c r="D701" s="382"/>
      <c r="E701" s="374" t="s">
        <v>708</v>
      </c>
      <c r="F701" s="374"/>
      <c r="G701" s="375"/>
      <c r="H701" s="375"/>
      <c r="I701" s="375"/>
    </row>
    <row r="702" spans="1:9" ht="9.75" hidden="1" customHeight="1">
      <c r="A702" s="373"/>
      <c r="B702" s="381"/>
      <c r="C702" s="382"/>
      <c r="D702" s="382"/>
      <c r="E702" s="374" t="s">
        <v>708</v>
      </c>
      <c r="F702" s="374"/>
      <c r="G702" s="375"/>
      <c r="H702" s="375"/>
      <c r="I702" s="375"/>
    </row>
    <row r="703" spans="1:9" ht="9.75" hidden="1" customHeight="1">
      <c r="A703" s="373">
        <v>2960</v>
      </c>
      <c r="B703" s="367" t="s">
        <v>351</v>
      </c>
      <c r="C703" s="368">
        <v>6</v>
      </c>
      <c r="D703" s="368">
        <v>0</v>
      </c>
      <c r="E703" s="376" t="s">
        <v>368</v>
      </c>
      <c r="F703" s="376"/>
      <c r="G703" s="375"/>
      <c r="H703" s="375"/>
      <c r="I703" s="375"/>
    </row>
    <row r="704" spans="1:9" s="380" customFormat="1" ht="9.75" hidden="1" customHeight="1">
      <c r="A704" s="373"/>
      <c r="B704" s="367"/>
      <c r="C704" s="368"/>
      <c r="D704" s="368"/>
      <c r="E704" s="374" t="s">
        <v>197</v>
      </c>
      <c r="F704" s="374"/>
      <c r="G704" s="377"/>
      <c r="H704" s="377"/>
      <c r="I704" s="377"/>
    </row>
    <row r="705" spans="1:9" ht="9.75" hidden="1" customHeight="1">
      <c r="A705" s="373">
        <v>2961</v>
      </c>
      <c r="B705" s="381" t="s">
        <v>351</v>
      </c>
      <c r="C705" s="382">
        <v>6</v>
      </c>
      <c r="D705" s="382">
        <v>1</v>
      </c>
      <c r="E705" s="374" t="s">
        <v>368</v>
      </c>
      <c r="F705" s="374"/>
      <c r="G705" s="375"/>
      <c r="H705" s="375"/>
      <c r="I705" s="375"/>
    </row>
    <row r="706" spans="1:9" ht="9.75" hidden="1" customHeight="1">
      <c r="A706" s="373"/>
      <c r="B706" s="381"/>
      <c r="C706" s="382"/>
      <c r="D706" s="382"/>
      <c r="E706" s="374" t="s">
        <v>691</v>
      </c>
      <c r="F706" s="374"/>
      <c r="G706" s="375"/>
      <c r="H706" s="375"/>
      <c r="I706" s="375"/>
    </row>
    <row r="707" spans="1:9" ht="9.75" hidden="1" customHeight="1">
      <c r="A707" s="373"/>
      <c r="B707" s="381"/>
      <c r="C707" s="382"/>
      <c r="D707" s="382"/>
      <c r="E707" s="374" t="s">
        <v>708</v>
      </c>
      <c r="F707" s="374"/>
      <c r="G707" s="375"/>
      <c r="H707" s="375"/>
      <c r="I707" s="375"/>
    </row>
    <row r="708" spans="1:9" ht="9.75" hidden="1" customHeight="1">
      <c r="A708" s="373"/>
      <c r="B708" s="381"/>
      <c r="C708" s="382"/>
      <c r="D708" s="382"/>
      <c r="E708" s="374" t="s">
        <v>708</v>
      </c>
      <c r="F708" s="374"/>
      <c r="G708" s="375"/>
      <c r="H708" s="375"/>
      <c r="I708" s="375"/>
    </row>
    <row r="709" spans="1:9" ht="9.75" hidden="1" customHeight="1">
      <c r="A709" s="373">
        <v>2970</v>
      </c>
      <c r="B709" s="367" t="s">
        <v>351</v>
      </c>
      <c r="C709" s="368">
        <v>7</v>
      </c>
      <c r="D709" s="368">
        <v>0</v>
      </c>
      <c r="E709" s="376" t="s">
        <v>369</v>
      </c>
      <c r="F709" s="376"/>
      <c r="G709" s="375"/>
      <c r="H709" s="375"/>
      <c r="I709" s="375"/>
    </row>
    <row r="710" spans="1:9" s="380" customFormat="1" ht="9.75" hidden="1" customHeight="1">
      <c r="A710" s="373"/>
      <c r="B710" s="367"/>
      <c r="C710" s="368"/>
      <c r="D710" s="368"/>
      <c r="E710" s="374" t="s">
        <v>197</v>
      </c>
      <c r="F710" s="374"/>
      <c r="G710" s="377"/>
      <c r="H710" s="377"/>
      <c r="I710" s="377"/>
    </row>
    <row r="711" spans="1:9" ht="9.75" hidden="1" customHeight="1">
      <c r="A711" s="373">
        <v>2971</v>
      </c>
      <c r="B711" s="381" t="s">
        <v>351</v>
      </c>
      <c r="C711" s="382">
        <v>7</v>
      </c>
      <c r="D711" s="382">
        <v>1</v>
      </c>
      <c r="E711" s="374" t="s">
        <v>369</v>
      </c>
      <c r="F711" s="374"/>
      <c r="G711" s="375"/>
      <c r="H711" s="375"/>
      <c r="I711" s="375"/>
    </row>
    <row r="712" spans="1:9" ht="9.75" hidden="1" customHeight="1">
      <c r="A712" s="373"/>
      <c r="B712" s="381"/>
      <c r="C712" s="382"/>
      <c r="D712" s="382"/>
      <c r="E712" s="374" t="s">
        <v>691</v>
      </c>
      <c r="F712" s="374"/>
      <c r="G712" s="375"/>
      <c r="H712" s="375"/>
      <c r="I712" s="375"/>
    </row>
    <row r="713" spans="1:9" ht="9.75" hidden="1" customHeight="1">
      <c r="A713" s="373"/>
      <c r="B713" s="381"/>
      <c r="C713" s="382"/>
      <c r="D713" s="382"/>
      <c r="E713" s="374" t="s">
        <v>708</v>
      </c>
      <c r="F713" s="374"/>
      <c r="G713" s="375"/>
      <c r="H713" s="375"/>
      <c r="I713" s="375"/>
    </row>
    <row r="714" spans="1:9" ht="9.75" hidden="1" customHeight="1">
      <c r="A714" s="373"/>
      <c r="B714" s="381"/>
      <c r="C714" s="382"/>
      <c r="D714" s="382"/>
      <c r="E714" s="374" t="s">
        <v>708</v>
      </c>
      <c r="F714" s="374"/>
      <c r="G714" s="375"/>
      <c r="H714" s="375"/>
      <c r="I714" s="375"/>
    </row>
    <row r="715" spans="1:9" ht="9.75" hidden="1" customHeight="1">
      <c r="A715" s="373">
        <v>2980</v>
      </c>
      <c r="B715" s="367" t="s">
        <v>351</v>
      </c>
      <c r="C715" s="368">
        <v>8</v>
      </c>
      <c r="D715" s="368">
        <v>0</v>
      </c>
      <c r="E715" s="376" t="s">
        <v>370</v>
      </c>
      <c r="F715" s="376"/>
      <c r="G715" s="375"/>
      <c r="H715" s="375"/>
      <c r="I715" s="375"/>
    </row>
    <row r="716" spans="1:9" s="380" customFormat="1" ht="9.75" hidden="1" customHeight="1">
      <c r="A716" s="373"/>
      <c r="B716" s="367"/>
      <c r="C716" s="368"/>
      <c r="D716" s="368"/>
      <c r="E716" s="374" t="s">
        <v>197</v>
      </c>
      <c r="F716" s="374"/>
      <c r="G716" s="377"/>
      <c r="H716" s="377"/>
      <c r="I716" s="377"/>
    </row>
    <row r="717" spans="1:9" ht="9.75" hidden="1" customHeight="1">
      <c r="A717" s="373">
        <v>2981</v>
      </c>
      <c r="B717" s="381" t="s">
        <v>351</v>
      </c>
      <c r="C717" s="382">
        <v>8</v>
      </c>
      <c r="D717" s="382">
        <v>1</v>
      </c>
      <c r="E717" s="374" t="s">
        <v>370</v>
      </c>
      <c r="F717" s="374"/>
      <c r="G717" s="375"/>
      <c r="H717" s="375"/>
      <c r="I717" s="375"/>
    </row>
    <row r="718" spans="1:9" ht="9.75" hidden="1" customHeight="1">
      <c r="A718" s="373"/>
      <c r="B718" s="381"/>
      <c r="C718" s="382"/>
      <c r="D718" s="382"/>
      <c r="E718" s="374" t="s">
        <v>691</v>
      </c>
      <c r="F718" s="374"/>
      <c r="G718" s="375"/>
      <c r="H718" s="375"/>
      <c r="I718" s="375"/>
    </row>
    <row r="719" spans="1:9" ht="7.5" customHeight="1">
      <c r="A719" s="373"/>
      <c r="B719" s="381"/>
      <c r="C719" s="382"/>
      <c r="D719" s="382"/>
      <c r="E719" s="374" t="s">
        <v>708</v>
      </c>
      <c r="F719" s="374"/>
      <c r="G719" s="375"/>
      <c r="H719" s="375"/>
      <c r="I719" s="375"/>
    </row>
    <row r="720" spans="1:9" ht="9.75" customHeight="1">
      <c r="A720" s="373"/>
      <c r="B720" s="381"/>
      <c r="C720" s="382"/>
      <c r="D720" s="382"/>
      <c r="E720" s="374" t="s">
        <v>708</v>
      </c>
      <c r="F720" s="374"/>
      <c r="G720" s="375"/>
      <c r="H720" s="375"/>
      <c r="I720" s="375"/>
    </row>
    <row r="721" spans="1:9" ht="18.75" customHeight="1">
      <c r="A721" s="373"/>
      <c r="B721" s="381"/>
      <c r="C721" s="382"/>
      <c r="D721" s="382"/>
      <c r="E721" s="374" t="s">
        <v>713</v>
      </c>
      <c r="F721" s="374">
        <v>4657</v>
      </c>
      <c r="G721" s="375">
        <f>H721+I721</f>
        <v>0</v>
      </c>
      <c r="H721" s="375">
        <f>'[1]yndam arvest erash'!F113</f>
        <v>0</v>
      </c>
      <c r="I721" s="375"/>
    </row>
    <row r="722" spans="1:9" s="371" customFormat="1" ht="39" customHeight="1">
      <c r="A722" s="366">
        <v>3000</v>
      </c>
      <c r="B722" s="367" t="s">
        <v>371</v>
      </c>
      <c r="C722" s="368">
        <v>0</v>
      </c>
      <c r="D722" s="368">
        <v>0</v>
      </c>
      <c r="E722" s="369" t="s">
        <v>748</v>
      </c>
      <c r="F722" s="369"/>
      <c r="G722" s="383">
        <f>H722+I722</f>
        <v>4900</v>
      </c>
      <c r="H722" s="398">
        <f>H724+H734+H740+H743+H749+H755+H761+H769+H773</f>
        <v>4900</v>
      </c>
      <c r="I722" s="398">
        <f>I724+I734+I740+I743+I749+I755+I761+I769+I773</f>
        <v>0</v>
      </c>
    </row>
    <row r="723" spans="1:9" ht="11.25" customHeight="1">
      <c r="A723" s="373"/>
      <c r="B723" s="367"/>
      <c r="C723" s="368"/>
      <c r="D723" s="368"/>
      <c r="E723" s="374" t="s">
        <v>7</v>
      </c>
      <c r="F723" s="374"/>
      <c r="G723" s="383"/>
      <c r="H723" s="383"/>
      <c r="I723" s="383"/>
    </row>
    <row r="724" spans="1:9" ht="15.75" hidden="1">
      <c r="A724" s="373">
        <v>3010</v>
      </c>
      <c r="B724" s="367" t="s">
        <v>371</v>
      </c>
      <c r="C724" s="368">
        <v>1</v>
      </c>
      <c r="D724" s="368">
        <v>0</v>
      </c>
      <c r="E724" s="376" t="s">
        <v>373</v>
      </c>
      <c r="F724" s="376"/>
      <c r="G724" s="383">
        <f>H724+I724</f>
        <v>0</v>
      </c>
      <c r="H724" s="383">
        <f>H726+H730</f>
        <v>0</v>
      </c>
      <c r="I724" s="383"/>
    </row>
    <row r="725" spans="1:9" s="380" customFormat="1" ht="10.5" hidden="1" customHeight="1">
      <c r="A725" s="373"/>
      <c r="B725" s="367"/>
      <c r="C725" s="368"/>
      <c r="D725" s="368"/>
      <c r="E725" s="374" t="s">
        <v>197</v>
      </c>
      <c r="F725" s="374"/>
      <c r="G725" s="378"/>
      <c r="H725" s="378"/>
      <c r="I725" s="378"/>
    </row>
    <row r="726" spans="1:9" ht="15.75" hidden="1">
      <c r="A726" s="373">
        <v>3011</v>
      </c>
      <c r="B726" s="381" t="s">
        <v>371</v>
      </c>
      <c r="C726" s="382">
        <v>1</v>
      </c>
      <c r="D726" s="382">
        <v>1</v>
      </c>
      <c r="E726" s="374" t="s">
        <v>374</v>
      </c>
      <c r="F726" s="374"/>
      <c r="G726" s="383"/>
      <c r="H726" s="383"/>
      <c r="I726" s="383"/>
    </row>
    <row r="727" spans="1:9" ht="40.5" hidden="1">
      <c r="A727" s="373"/>
      <c r="B727" s="381"/>
      <c r="C727" s="382"/>
      <c r="D727" s="382"/>
      <c r="E727" s="374" t="s">
        <v>691</v>
      </c>
      <c r="F727" s="374"/>
      <c r="G727" s="383"/>
      <c r="H727" s="383"/>
      <c r="I727" s="383"/>
    </row>
    <row r="728" spans="1:9" ht="15.75" hidden="1">
      <c r="A728" s="373"/>
      <c r="B728" s="381"/>
      <c r="C728" s="382"/>
      <c r="D728" s="382"/>
      <c r="E728" s="374" t="s">
        <v>708</v>
      </c>
      <c r="F728" s="374"/>
      <c r="G728" s="383"/>
      <c r="H728" s="383"/>
      <c r="I728" s="383"/>
    </row>
    <row r="729" spans="1:9" ht="15.75" hidden="1">
      <c r="A729" s="373"/>
      <c r="B729" s="381"/>
      <c r="C729" s="382"/>
      <c r="D729" s="382"/>
      <c r="E729" s="374" t="s">
        <v>708</v>
      </c>
      <c r="F729" s="374"/>
      <c r="G729" s="383"/>
      <c r="H729" s="383"/>
      <c r="I729" s="383"/>
    </row>
    <row r="730" spans="1:9" ht="15.75" hidden="1">
      <c r="A730" s="373">
        <v>3012</v>
      </c>
      <c r="B730" s="381" t="s">
        <v>371</v>
      </c>
      <c r="C730" s="382">
        <v>1</v>
      </c>
      <c r="D730" s="382">
        <v>2</v>
      </c>
      <c r="E730" s="374" t="s">
        <v>375</v>
      </c>
      <c r="F730" s="374"/>
      <c r="G730" s="383"/>
      <c r="H730" s="383"/>
      <c r="I730" s="383"/>
    </row>
    <row r="731" spans="1:9" ht="40.5" hidden="1">
      <c r="A731" s="373"/>
      <c r="B731" s="381"/>
      <c r="C731" s="382"/>
      <c r="D731" s="382"/>
      <c r="E731" s="374" t="s">
        <v>691</v>
      </c>
      <c r="F731" s="374"/>
      <c r="G731" s="383"/>
      <c r="H731" s="383"/>
      <c r="I731" s="383"/>
    </row>
    <row r="732" spans="1:9" ht="15.75" hidden="1">
      <c r="A732" s="373"/>
      <c r="B732" s="381"/>
      <c r="C732" s="382"/>
      <c r="D732" s="382"/>
      <c r="E732" s="374" t="s">
        <v>708</v>
      </c>
      <c r="F732" s="374"/>
      <c r="G732" s="383"/>
      <c r="H732" s="383"/>
      <c r="I732" s="383"/>
    </row>
    <row r="733" spans="1:9" ht="15.75" hidden="1">
      <c r="A733" s="373"/>
      <c r="B733" s="381"/>
      <c r="C733" s="382"/>
      <c r="D733" s="382"/>
      <c r="E733" s="374" t="s">
        <v>708</v>
      </c>
      <c r="F733" s="374"/>
      <c r="G733" s="383"/>
      <c r="H733" s="383"/>
      <c r="I733" s="383"/>
    </row>
    <row r="734" spans="1:9" ht="15" hidden="1" customHeight="1">
      <c r="A734" s="373">
        <v>3020</v>
      </c>
      <c r="B734" s="367" t="s">
        <v>371</v>
      </c>
      <c r="C734" s="368">
        <v>2</v>
      </c>
      <c r="D734" s="368">
        <v>0</v>
      </c>
      <c r="E734" s="376" t="s">
        <v>376</v>
      </c>
      <c r="F734" s="376"/>
      <c r="G734" s="383">
        <f>H734+I734</f>
        <v>0</v>
      </c>
      <c r="H734" s="383">
        <f>H736</f>
        <v>0</v>
      </c>
      <c r="I734" s="383"/>
    </row>
    <row r="735" spans="1:9" s="380" customFormat="1" ht="10.5" hidden="1" customHeight="1">
      <c r="A735" s="373"/>
      <c r="B735" s="367"/>
      <c r="C735" s="368"/>
      <c r="D735" s="368"/>
      <c r="E735" s="374" t="s">
        <v>197</v>
      </c>
      <c r="F735" s="374"/>
      <c r="G735" s="378"/>
      <c r="H735" s="378"/>
      <c r="I735" s="378"/>
    </row>
    <row r="736" spans="1:9" ht="15.75" hidden="1">
      <c r="A736" s="373">
        <v>3021</v>
      </c>
      <c r="B736" s="381" t="s">
        <v>371</v>
      </c>
      <c r="C736" s="382">
        <v>2</v>
      </c>
      <c r="D736" s="382">
        <v>1</v>
      </c>
      <c r="E736" s="374" t="s">
        <v>376</v>
      </c>
      <c r="F736" s="374"/>
      <c r="G736" s="383"/>
      <c r="H736" s="383"/>
      <c r="I736" s="383"/>
    </row>
    <row r="737" spans="1:9" ht="40.5" hidden="1">
      <c r="A737" s="373"/>
      <c r="B737" s="381"/>
      <c r="C737" s="382"/>
      <c r="D737" s="382"/>
      <c r="E737" s="374" t="s">
        <v>691</v>
      </c>
      <c r="F737" s="374"/>
      <c r="G737" s="383"/>
      <c r="H737" s="383"/>
      <c r="I737" s="383"/>
    </row>
    <row r="738" spans="1:9" ht="15.75" hidden="1">
      <c r="A738" s="373"/>
      <c r="B738" s="381"/>
      <c r="C738" s="382"/>
      <c r="D738" s="382"/>
      <c r="E738" s="374" t="s">
        <v>708</v>
      </c>
      <c r="F738" s="374"/>
      <c r="G738" s="383"/>
      <c r="H738" s="383"/>
      <c r="I738" s="383"/>
    </row>
    <row r="739" spans="1:9" ht="15.75" hidden="1">
      <c r="A739" s="373"/>
      <c r="B739" s="381"/>
      <c r="C739" s="382"/>
      <c r="D739" s="382"/>
      <c r="E739" s="374" t="s">
        <v>708</v>
      </c>
      <c r="F739" s="374"/>
      <c r="G739" s="383"/>
      <c r="H739" s="383"/>
      <c r="I739" s="383"/>
    </row>
    <row r="740" spans="1:9" ht="15.75" hidden="1">
      <c r="A740" s="373">
        <v>3030</v>
      </c>
      <c r="B740" s="367" t="s">
        <v>371</v>
      </c>
      <c r="C740" s="368">
        <v>3</v>
      </c>
      <c r="D740" s="368">
        <v>0</v>
      </c>
      <c r="E740" s="376" t="s">
        <v>377</v>
      </c>
      <c r="F740" s="376"/>
      <c r="G740" s="383">
        <f>H740+I740</f>
        <v>0</v>
      </c>
      <c r="H740" s="383">
        <f>H742</f>
        <v>0</v>
      </c>
      <c r="I740" s="383"/>
    </row>
    <row r="741" spans="1:9" s="380" customFormat="1" ht="10.5" hidden="1" customHeight="1">
      <c r="A741" s="373"/>
      <c r="B741" s="367"/>
      <c r="C741" s="368"/>
      <c r="D741" s="368"/>
      <c r="E741" s="374" t="s">
        <v>197</v>
      </c>
      <c r="F741" s="374"/>
      <c r="G741" s="378"/>
      <c r="H741" s="378"/>
      <c r="I741" s="378"/>
    </row>
    <row r="742" spans="1:9" s="380" customFormat="1" ht="10.5" hidden="1" customHeight="1">
      <c r="A742" s="373">
        <v>3031</v>
      </c>
      <c r="B742" s="381" t="s">
        <v>371</v>
      </c>
      <c r="C742" s="382">
        <v>3</v>
      </c>
      <c r="D742" s="382">
        <v>1</v>
      </c>
      <c r="E742" s="374" t="s">
        <v>377</v>
      </c>
      <c r="F742" s="374"/>
      <c r="G742" s="378"/>
      <c r="H742" s="378"/>
      <c r="I742" s="378"/>
    </row>
    <row r="743" spans="1:9" ht="15.75" hidden="1">
      <c r="A743" s="373">
        <v>3040</v>
      </c>
      <c r="B743" s="367" t="s">
        <v>371</v>
      </c>
      <c r="C743" s="368">
        <v>4</v>
      </c>
      <c r="D743" s="368">
        <v>0</v>
      </c>
      <c r="E743" s="376" t="s">
        <v>378</v>
      </c>
      <c r="F743" s="376"/>
      <c r="G743" s="383">
        <f>H743+I743</f>
        <v>0</v>
      </c>
      <c r="H743" s="383">
        <f>H745</f>
        <v>0</v>
      </c>
      <c r="I743" s="383"/>
    </row>
    <row r="744" spans="1:9" s="380" customFormat="1" ht="10.5" hidden="1" customHeight="1">
      <c r="A744" s="373"/>
      <c r="B744" s="367"/>
      <c r="C744" s="368"/>
      <c r="D744" s="368"/>
      <c r="E744" s="374" t="s">
        <v>197</v>
      </c>
      <c r="F744" s="374"/>
      <c r="G744" s="378"/>
      <c r="H744" s="378"/>
      <c r="I744" s="378"/>
    </row>
    <row r="745" spans="1:9" ht="15.75" hidden="1">
      <c r="A745" s="373">
        <v>3041</v>
      </c>
      <c r="B745" s="381" t="s">
        <v>371</v>
      </c>
      <c r="C745" s="382">
        <v>4</v>
      </c>
      <c r="D745" s="382">
        <v>1</v>
      </c>
      <c r="E745" s="374" t="s">
        <v>378</v>
      </c>
      <c r="F745" s="374"/>
      <c r="G745" s="383"/>
      <c r="H745" s="383"/>
      <c r="I745" s="383"/>
    </row>
    <row r="746" spans="1:9" ht="40.5" hidden="1">
      <c r="A746" s="373"/>
      <c r="B746" s="381"/>
      <c r="C746" s="382"/>
      <c r="D746" s="382"/>
      <c r="E746" s="374" t="s">
        <v>691</v>
      </c>
      <c r="F746" s="374"/>
      <c r="G746" s="383"/>
      <c r="H746" s="383"/>
      <c r="I746" s="383"/>
    </row>
    <row r="747" spans="1:9" ht="15.75" hidden="1">
      <c r="A747" s="373"/>
      <c r="B747" s="381"/>
      <c r="C747" s="382"/>
      <c r="D747" s="382"/>
      <c r="E747" s="374" t="s">
        <v>708</v>
      </c>
      <c r="F747" s="374"/>
      <c r="G747" s="383"/>
      <c r="H747" s="383"/>
      <c r="I747" s="383"/>
    </row>
    <row r="748" spans="1:9" ht="15.75" hidden="1">
      <c r="A748" s="373"/>
      <c r="B748" s="381"/>
      <c r="C748" s="382"/>
      <c r="D748" s="382"/>
      <c r="E748" s="374" t="s">
        <v>708</v>
      </c>
      <c r="F748" s="374"/>
      <c r="G748" s="383"/>
      <c r="H748" s="383"/>
      <c r="I748" s="383"/>
    </row>
    <row r="749" spans="1:9" ht="15.75" hidden="1">
      <c r="A749" s="373">
        <v>3050</v>
      </c>
      <c r="B749" s="367" t="s">
        <v>371</v>
      </c>
      <c r="C749" s="368">
        <v>5</v>
      </c>
      <c r="D749" s="368">
        <v>0</v>
      </c>
      <c r="E749" s="376" t="s">
        <v>379</v>
      </c>
      <c r="F749" s="376"/>
      <c r="G749" s="383">
        <f>H749+I749</f>
        <v>0</v>
      </c>
      <c r="H749" s="383">
        <f>H751</f>
        <v>0</v>
      </c>
      <c r="I749" s="383"/>
    </row>
    <row r="750" spans="1:9" s="380" customFormat="1" ht="10.5" hidden="1" customHeight="1">
      <c r="A750" s="373"/>
      <c r="B750" s="367"/>
      <c r="C750" s="368"/>
      <c r="D750" s="368"/>
      <c r="E750" s="374" t="s">
        <v>197</v>
      </c>
      <c r="F750" s="374"/>
      <c r="G750" s="378"/>
      <c r="H750" s="378"/>
      <c r="I750" s="378"/>
    </row>
    <row r="751" spans="1:9" ht="15.75" hidden="1">
      <c r="A751" s="373">
        <v>3051</v>
      </c>
      <c r="B751" s="381" t="s">
        <v>371</v>
      </c>
      <c r="C751" s="382">
        <v>5</v>
      </c>
      <c r="D751" s="382">
        <v>1</v>
      </c>
      <c r="E751" s="374" t="s">
        <v>379</v>
      </c>
      <c r="F751" s="374"/>
      <c r="G751" s="383"/>
      <c r="H751" s="383"/>
      <c r="I751" s="383"/>
    </row>
    <row r="752" spans="1:9" ht="13.5" hidden="1" customHeight="1">
      <c r="A752" s="373"/>
      <c r="B752" s="381"/>
      <c r="C752" s="382"/>
      <c r="D752" s="382"/>
      <c r="E752" s="374" t="s">
        <v>691</v>
      </c>
      <c r="F752" s="374"/>
      <c r="G752" s="383"/>
      <c r="H752" s="383"/>
      <c r="I752" s="383"/>
    </row>
    <row r="753" spans="1:11" ht="15.75" hidden="1">
      <c r="A753" s="373"/>
      <c r="B753" s="381"/>
      <c r="C753" s="382"/>
      <c r="D753" s="382"/>
      <c r="E753" s="374" t="s">
        <v>708</v>
      </c>
      <c r="F753" s="374"/>
      <c r="G753" s="383"/>
      <c r="H753" s="383"/>
      <c r="I753" s="383"/>
    </row>
    <row r="754" spans="1:11" ht="15.75" hidden="1">
      <c r="A754" s="373"/>
      <c r="B754" s="381"/>
      <c r="C754" s="382"/>
      <c r="D754" s="382"/>
      <c r="E754" s="374" t="s">
        <v>708</v>
      </c>
      <c r="F754" s="374"/>
      <c r="G754" s="383"/>
      <c r="H754" s="383"/>
      <c r="I754" s="383"/>
    </row>
    <row r="755" spans="1:11" ht="15.75" hidden="1">
      <c r="A755" s="373">
        <v>3060</v>
      </c>
      <c r="B755" s="367" t="s">
        <v>371</v>
      </c>
      <c r="C755" s="368">
        <v>6</v>
      </c>
      <c r="D755" s="368">
        <v>0</v>
      </c>
      <c r="E755" s="376" t="s">
        <v>380</v>
      </c>
      <c r="F755" s="376"/>
      <c r="G755" s="383">
        <f>H755+I755</f>
        <v>0</v>
      </c>
      <c r="H755" s="383">
        <f>H757</f>
        <v>0</v>
      </c>
      <c r="I755" s="383"/>
    </row>
    <row r="756" spans="1:11" s="380" customFormat="1" ht="10.5" hidden="1" customHeight="1">
      <c r="A756" s="373"/>
      <c r="B756" s="367"/>
      <c r="C756" s="368"/>
      <c r="D756" s="368"/>
      <c r="E756" s="374" t="s">
        <v>197</v>
      </c>
      <c r="F756" s="374"/>
      <c r="G756" s="378"/>
      <c r="H756" s="378"/>
      <c r="I756" s="378"/>
    </row>
    <row r="757" spans="1:11" ht="15.75" hidden="1">
      <c r="A757" s="373">
        <v>3061</v>
      </c>
      <c r="B757" s="381" t="s">
        <v>371</v>
      </c>
      <c r="C757" s="382">
        <v>6</v>
      </c>
      <c r="D757" s="382">
        <v>1</v>
      </c>
      <c r="E757" s="374" t="s">
        <v>380</v>
      </c>
      <c r="F757" s="374"/>
      <c r="G757" s="383"/>
      <c r="H757" s="383"/>
      <c r="I757" s="383"/>
    </row>
    <row r="758" spans="1:11" ht="40.5" hidden="1">
      <c r="A758" s="373"/>
      <c r="B758" s="381"/>
      <c r="C758" s="382"/>
      <c r="D758" s="382"/>
      <c r="E758" s="374" t="s">
        <v>691</v>
      </c>
      <c r="F758" s="374"/>
      <c r="G758" s="383"/>
      <c r="H758" s="383"/>
      <c r="I758" s="383"/>
    </row>
    <row r="759" spans="1:11" ht="15.75" hidden="1">
      <c r="A759" s="373"/>
      <c r="B759" s="381"/>
      <c r="C759" s="382"/>
      <c r="D759" s="382"/>
      <c r="E759" s="374" t="s">
        <v>708</v>
      </c>
      <c r="F759" s="374"/>
      <c r="G759" s="383"/>
      <c r="H759" s="383"/>
      <c r="I759" s="383"/>
    </row>
    <row r="760" spans="1:11" ht="15.75" hidden="1">
      <c r="A760" s="373"/>
      <c r="B760" s="381"/>
      <c r="C760" s="382"/>
      <c r="D760" s="382"/>
      <c r="E760" s="374" t="s">
        <v>708</v>
      </c>
      <c r="F760" s="374"/>
      <c r="G760" s="383"/>
      <c r="H760" s="383"/>
      <c r="I760" s="383"/>
    </row>
    <row r="761" spans="1:11" ht="27">
      <c r="A761" s="373">
        <v>3070</v>
      </c>
      <c r="B761" s="367" t="s">
        <v>371</v>
      </c>
      <c r="C761" s="368">
        <v>7</v>
      </c>
      <c r="D761" s="368">
        <v>0</v>
      </c>
      <c r="E761" s="376" t="s">
        <v>381</v>
      </c>
      <c r="F761" s="376"/>
      <c r="G761" s="383">
        <f>H761+I761</f>
        <v>4900</v>
      </c>
      <c r="H761" s="383">
        <f>H763</f>
        <v>4900</v>
      </c>
      <c r="I761" s="383"/>
      <c r="K761" s="339">
        <v>104645.82799999999</v>
      </c>
    </row>
    <row r="762" spans="1:11" s="380" customFormat="1" ht="10.5" customHeight="1">
      <c r="A762" s="373"/>
      <c r="B762" s="367"/>
      <c r="C762" s="368"/>
      <c r="D762" s="368"/>
      <c r="E762" s="374" t="s">
        <v>197</v>
      </c>
      <c r="F762" s="374"/>
      <c r="G762" s="378"/>
      <c r="H762" s="378"/>
      <c r="I762" s="378"/>
      <c r="K762" s="380">
        <v>2800</v>
      </c>
    </row>
    <row r="763" spans="1:11" ht="27">
      <c r="A763" s="373">
        <v>3071</v>
      </c>
      <c r="B763" s="381" t="s">
        <v>371</v>
      </c>
      <c r="C763" s="382">
        <v>7</v>
      </c>
      <c r="D763" s="382">
        <v>1</v>
      </c>
      <c r="E763" s="374" t="s">
        <v>381</v>
      </c>
      <c r="F763" s="374"/>
      <c r="G763" s="383">
        <f>H763+I763</f>
        <v>4900</v>
      </c>
      <c r="H763" s="383">
        <f>H767+H768+H765+H766</f>
        <v>4900</v>
      </c>
      <c r="I763" s="383"/>
      <c r="K763" s="339">
        <f>SUM(K761:K762)</f>
        <v>107445.82799999999</v>
      </c>
    </row>
    <row r="764" spans="1:11" ht="20.25" customHeight="1">
      <c r="A764" s="373"/>
      <c r="B764" s="381"/>
      <c r="C764" s="382"/>
      <c r="D764" s="382"/>
      <c r="E764" s="374" t="s">
        <v>691</v>
      </c>
      <c r="F764" s="374"/>
      <c r="G764" s="383"/>
      <c r="H764" s="383"/>
      <c r="I764" s="383"/>
    </row>
    <row r="765" spans="1:11" ht="12.75" customHeight="1">
      <c r="A765" s="373"/>
      <c r="B765" s="381"/>
      <c r="C765" s="382"/>
      <c r="D765" s="382"/>
      <c r="E765" s="374" t="s">
        <v>699</v>
      </c>
      <c r="F765" s="374">
        <v>4239</v>
      </c>
      <c r="G765" s="383">
        <f>H765+I765</f>
        <v>300</v>
      </c>
      <c r="H765" s="383">
        <f>'[1]soc ogn'!F62</f>
        <v>300</v>
      </c>
      <c r="I765" s="383"/>
    </row>
    <row r="766" spans="1:11" ht="12.75" customHeight="1">
      <c r="A766" s="373"/>
      <c r="B766" s="381"/>
      <c r="C766" s="382"/>
      <c r="D766" s="382"/>
      <c r="E766" s="374" t="s">
        <v>749</v>
      </c>
      <c r="F766" s="374">
        <v>4267</v>
      </c>
      <c r="G766" s="383">
        <f>H766+I766</f>
        <v>0</v>
      </c>
      <c r="H766" s="383">
        <f>'[1]soc ogn'!F75</f>
        <v>0</v>
      </c>
      <c r="I766" s="383"/>
    </row>
    <row r="767" spans="1:11" ht="12" customHeight="1">
      <c r="A767" s="373"/>
      <c r="B767" s="381"/>
      <c r="C767" s="382"/>
      <c r="D767" s="382"/>
      <c r="E767" s="374" t="s">
        <v>737</v>
      </c>
      <c r="F767" s="374">
        <v>4729</v>
      </c>
      <c r="G767" s="383">
        <f>H767+I767</f>
        <v>4600</v>
      </c>
      <c r="H767" s="383">
        <f>'[1]soc ogn'!F127</f>
        <v>4600</v>
      </c>
      <c r="I767" s="383"/>
    </row>
    <row r="768" spans="1:11" ht="24.75" hidden="1" customHeight="1">
      <c r="A768" s="373"/>
      <c r="B768" s="381"/>
      <c r="C768" s="382"/>
      <c r="D768" s="382"/>
      <c r="E768" s="374" t="s">
        <v>750</v>
      </c>
      <c r="F768" s="374">
        <v>4819</v>
      </c>
      <c r="G768" s="375">
        <f>H768+I768</f>
        <v>0</v>
      </c>
      <c r="H768" s="375">
        <f>'[1]nvir. b`h'!F133</f>
        <v>0</v>
      </c>
      <c r="I768" s="375"/>
    </row>
    <row r="769" spans="1:9" ht="16.5" hidden="1" customHeight="1">
      <c r="A769" s="373">
        <v>3080</v>
      </c>
      <c r="B769" s="367" t="s">
        <v>371</v>
      </c>
      <c r="C769" s="368">
        <v>8</v>
      </c>
      <c r="D769" s="368">
        <v>0</v>
      </c>
      <c r="E769" s="376" t="s">
        <v>382</v>
      </c>
      <c r="F769" s="376"/>
      <c r="G769" s="375">
        <f>H769+I769</f>
        <v>0</v>
      </c>
      <c r="H769" s="375">
        <f>H771</f>
        <v>0</v>
      </c>
      <c r="I769" s="375"/>
    </row>
    <row r="770" spans="1:9" s="380" customFormat="1" ht="16.5" hidden="1" customHeight="1">
      <c r="A770" s="373"/>
      <c r="B770" s="367"/>
      <c r="C770" s="368"/>
      <c r="D770" s="368"/>
      <c r="E770" s="374" t="s">
        <v>197</v>
      </c>
      <c r="F770" s="374"/>
      <c r="G770" s="377"/>
      <c r="H770" s="377"/>
      <c r="I770" s="377"/>
    </row>
    <row r="771" spans="1:9" ht="16.5" hidden="1" customHeight="1">
      <c r="A771" s="373">
        <v>3081</v>
      </c>
      <c r="B771" s="381" t="s">
        <v>371</v>
      </c>
      <c r="C771" s="382">
        <v>8</v>
      </c>
      <c r="D771" s="382">
        <v>1</v>
      </c>
      <c r="E771" s="374" t="s">
        <v>382</v>
      </c>
      <c r="F771" s="374"/>
      <c r="G771" s="375"/>
      <c r="H771" s="375"/>
      <c r="I771" s="375"/>
    </row>
    <row r="772" spans="1:9" s="380" customFormat="1" ht="16.5" hidden="1" customHeight="1">
      <c r="A772" s="373"/>
      <c r="B772" s="367"/>
      <c r="C772" s="368"/>
      <c r="D772" s="368"/>
      <c r="E772" s="374" t="s">
        <v>197</v>
      </c>
      <c r="F772" s="374"/>
      <c r="G772" s="377"/>
      <c r="H772" s="377"/>
      <c r="I772" s="377"/>
    </row>
    <row r="773" spans="1:9" ht="16.5" hidden="1" customHeight="1">
      <c r="A773" s="373">
        <v>3090</v>
      </c>
      <c r="B773" s="367" t="s">
        <v>371</v>
      </c>
      <c r="C773" s="408">
        <v>9</v>
      </c>
      <c r="D773" s="368">
        <v>0</v>
      </c>
      <c r="E773" s="376" t="s">
        <v>383</v>
      </c>
      <c r="F773" s="376"/>
      <c r="G773" s="375">
        <f>H773+I773</f>
        <v>0</v>
      </c>
      <c r="H773" s="375">
        <f>H775+H779</f>
        <v>0</v>
      </c>
      <c r="I773" s="375"/>
    </row>
    <row r="774" spans="1:9" s="380" customFormat="1" ht="16.5" hidden="1" customHeight="1">
      <c r="A774" s="373"/>
      <c r="B774" s="367"/>
      <c r="C774" s="368"/>
      <c r="D774" s="368"/>
      <c r="E774" s="374" t="s">
        <v>197</v>
      </c>
      <c r="F774" s="374"/>
      <c r="G774" s="377"/>
      <c r="H774" s="377"/>
      <c r="I774" s="377"/>
    </row>
    <row r="775" spans="1:9" ht="16.5" hidden="1" customHeight="1">
      <c r="A775" s="373">
        <v>3091</v>
      </c>
      <c r="B775" s="381" t="s">
        <v>371</v>
      </c>
      <c r="C775" s="366">
        <v>9</v>
      </c>
      <c r="D775" s="382">
        <v>1</v>
      </c>
      <c r="E775" s="374" t="s">
        <v>383</v>
      </c>
      <c r="F775" s="374"/>
      <c r="G775" s="375"/>
      <c r="H775" s="375"/>
      <c r="I775" s="375"/>
    </row>
    <row r="776" spans="1:9" ht="16.5" hidden="1" customHeight="1">
      <c r="A776" s="373"/>
      <c r="B776" s="381"/>
      <c r="C776" s="382"/>
      <c r="D776" s="382"/>
      <c r="E776" s="374" t="s">
        <v>691</v>
      </c>
      <c r="F776" s="374"/>
      <c r="G776" s="375"/>
      <c r="H776" s="375"/>
      <c r="I776" s="375"/>
    </row>
    <row r="777" spans="1:9" ht="16.5" hidden="1" customHeight="1">
      <c r="A777" s="373"/>
      <c r="B777" s="381"/>
      <c r="C777" s="382"/>
      <c r="D777" s="382"/>
      <c r="E777" s="374" t="s">
        <v>708</v>
      </c>
      <c r="F777" s="374"/>
      <c r="G777" s="375"/>
      <c r="H777" s="375"/>
      <c r="I777" s="375"/>
    </row>
    <row r="778" spans="1:9" ht="16.5" hidden="1" customHeight="1">
      <c r="A778" s="373"/>
      <c r="B778" s="381"/>
      <c r="C778" s="382"/>
      <c r="D778" s="382"/>
      <c r="E778" s="374" t="s">
        <v>708</v>
      </c>
      <c r="F778" s="374"/>
      <c r="G778" s="375"/>
      <c r="H778" s="375"/>
      <c r="I778" s="375"/>
    </row>
    <row r="779" spans="1:9" ht="16.5" hidden="1" customHeight="1">
      <c r="A779" s="373">
        <v>3092</v>
      </c>
      <c r="B779" s="381" t="s">
        <v>371</v>
      </c>
      <c r="C779" s="366">
        <v>9</v>
      </c>
      <c r="D779" s="382">
        <v>2</v>
      </c>
      <c r="E779" s="374" t="s">
        <v>384</v>
      </c>
      <c r="F779" s="374"/>
      <c r="G779" s="375"/>
      <c r="H779" s="375"/>
      <c r="I779" s="375"/>
    </row>
    <row r="780" spans="1:9" ht="16.5" hidden="1" customHeight="1">
      <c r="A780" s="373"/>
      <c r="B780" s="381"/>
      <c r="C780" s="382"/>
      <c r="D780" s="382"/>
      <c r="E780" s="374" t="s">
        <v>691</v>
      </c>
      <c r="F780" s="374"/>
      <c r="G780" s="375"/>
      <c r="H780" s="375"/>
      <c r="I780" s="375"/>
    </row>
    <row r="781" spans="1:9" ht="16.5" hidden="1" customHeight="1">
      <c r="A781" s="373"/>
      <c r="B781" s="381"/>
      <c r="C781" s="382"/>
      <c r="D781" s="382"/>
      <c r="E781" s="374" t="s">
        <v>708</v>
      </c>
      <c r="F781" s="374"/>
      <c r="G781" s="375"/>
      <c r="H781" s="375"/>
      <c r="I781" s="375"/>
    </row>
    <row r="782" spans="1:9" ht="16.5" hidden="1" customHeight="1">
      <c r="A782" s="373"/>
      <c r="B782" s="381"/>
      <c r="C782" s="382"/>
      <c r="D782" s="382"/>
      <c r="E782" s="374" t="s">
        <v>708</v>
      </c>
      <c r="F782" s="374"/>
      <c r="G782" s="375"/>
      <c r="H782" s="375"/>
      <c r="I782" s="375"/>
    </row>
    <row r="783" spans="1:9" s="371" customFormat="1" ht="15" customHeight="1">
      <c r="A783" s="366">
        <v>3100</v>
      </c>
      <c r="B783" s="367" t="s">
        <v>385</v>
      </c>
      <c r="C783" s="367" t="s">
        <v>194</v>
      </c>
      <c r="D783" s="367" t="s">
        <v>194</v>
      </c>
      <c r="E783" s="409" t="s">
        <v>751</v>
      </c>
      <c r="F783" s="409"/>
      <c r="G783" s="383">
        <f>H783+I783-[1]ekamut!F124</f>
        <v>655.73000000001048</v>
      </c>
      <c r="H783" s="392">
        <f>H785</f>
        <v>153655.73000000001</v>
      </c>
      <c r="I783" s="392"/>
    </row>
    <row r="784" spans="1:9" ht="15.75" customHeight="1">
      <c r="A784" s="373"/>
      <c r="B784" s="367"/>
      <c r="C784" s="368"/>
      <c r="D784" s="368"/>
      <c r="E784" s="374" t="s">
        <v>7</v>
      </c>
      <c r="F784" s="374"/>
      <c r="G784" s="383"/>
      <c r="H784" s="383"/>
      <c r="I784" s="383"/>
    </row>
    <row r="785" spans="1:9" ht="13.5" customHeight="1">
      <c r="A785" s="373">
        <v>3110</v>
      </c>
      <c r="B785" s="410" t="s">
        <v>385</v>
      </c>
      <c r="C785" s="410" t="s">
        <v>10</v>
      </c>
      <c r="D785" s="410" t="s">
        <v>194</v>
      </c>
      <c r="E785" s="395" t="s">
        <v>387</v>
      </c>
      <c r="F785" s="395"/>
      <c r="G785" s="30">
        <f>H785+I785-[1]ekamut!F124</f>
        <v>655.73000000001048</v>
      </c>
      <c r="H785" s="383">
        <f>H787</f>
        <v>153655.73000000001</v>
      </c>
      <c r="I785" s="383">
        <f>I787</f>
        <v>0</v>
      </c>
    </row>
    <row r="786" spans="1:9" s="380" customFormat="1" ht="15.75">
      <c r="A786" s="373"/>
      <c r="B786" s="367"/>
      <c r="C786" s="368"/>
      <c r="D786" s="368"/>
      <c r="E786" s="374" t="s">
        <v>197</v>
      </c>
      <c r="F786" s="374"/>
      <c r="G786" s="378"/>
      <c r="H786" s="378"/>
      <c r="I786" s="378"/>
    </row>
    <row r="787" spans="1:9" ht="15.75">
      <c r="A787" s="373">
        <v>3112</v>
      </c>
      <c r="B787" s="410" t="s">
        <v>385</v>
      </c>
      <c r="C787" s="410" t="s">
        <v>10</v>
      </c>
      <c r="D787" s="410" t="s">
        <v>184</v>
      </c>
      <c r="E787" s="396" t="s">
        <v>388</v>
      </c>
      <c r="F787" s="396"/>
      <c r="G787" s="383">
        <f>H787+I787-[1]ekamut!F124</f>
        <v>655.73000000001048</v>
      </c>
      <c r="H787" s="383">
        <f>H789</f>
        <v>153655.73000000001</v>
      </c>
      <c r="I787" s="383">
        <f>I789</f>
        <v>0</v>
      </c>
    </row>
    <row r="788" spans="1:9" ht="12.75" customHeight="1">
      <c r="A788" s="373"/>
      <c r="B788" s="381"/>
      <c r="C788" s="382"/>
      <c r="D788" s="382"/>
      <c r="E788" s="389" t="s">
        <v>691</v>
      </c>
      <c r="F788" s="374"/>
      <c r="G788" s="383"/>
      <c r="H788" s="383"/>
      <c r="I788" s="383"/>
    </row>
    <row r="789" spans="1:9" ht="15" customHeight="1">
      <c r="A789" s="373"/>
      <c r="B789" s="381"/>
      <c r="C789" s="382"/>
      <c r="D789" s="382"/>
      <c r="E789" s="374" t="s">
        <v>752</v>
      </c>
      <c r="F789" s="374">
        <v>4891</v>
      </c>
      <c r="G789" s="383">
        <f>H789+I789-[1]ekamut!F124</f>
        <v>655.73000000001048</v>
      </c>
      <c r="H789" s="383">
        <f>'[1]gorc caxs'!G307</f>
        <v>153655.73000000001</v>
      </c>
      <c r="I789" s="383"/>
    </row>
    <row r="790" spans="1:9" ht="15.75" hidden="1">
      <c r="A790" s="411"/>
      <c r="B790" s="412"/>
      <c r="C790" s="382"/>
      <c r="D790" s="413"/>
      <c r="E790" s="414" t="s">
        <v>708</v>
      </c>
      <c r="F790" s="414"/>
      <c r="G790" s="415"/>
      <c r="H790" s="416"/>
      <c r="I790" s="417"/>
    </row>
    <row r="791" spans="1:9" ht="17.25" hidden="1" customHeight="1">
      <c r="A791" s="418"/>
      <c r="B791" s="419"/>
      <c r="C791" s="420"/>
      <c r="D791" s="421"/>
      <c r="E791" s="422" t="s">
        <v>708</v>
      </c>
      <c r="F791" s="423"/>
      <c r="G791" s="424"/>
      <c r="H791" s="425"/>
      <c r="I791" s="426"/>
    </row>
    <row r="792" spans="1:9">
      <c r="B792" s="428"/>
      <c r="C792" s="429"/>
      <c r="D792" s="430"/>
    </row>
    <row r="793" spans="1:9">
      <c r="B793" s="433"/>
      <c r="C793" s="429"/>
      <c r="D793" s="430"/>
    </row>
    <row r="794" spans="1:9">
      <c r="B794" s="433"/>
      <c r="C794" s="429"/>
      <c r="D794" s="430"/>
      <c r="E794" s="339"/>
      <c r="F794" s="339"/>
    </row>
    <row r="795" spans="1:9">
      <c r="B795" s="433"/>
      <c r="C795" s="434"/>
      <c r="D795" s="43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E119" sqref="E119"/>
    </sheetView>
  </sheetViews>
  <sheetFormatPr defaultRowHeight="12.75"/>
  <cols>
    <col min="1" max="1" width="5.85546875" style="220" customWidth="1"/>
    <col min="2" max="2" width="46.28515625" style="220" customWidth="1"/>
    <col min="3" max="3" width="6.28515625" style="338" customWidth="1"/>
    <col min="4" max="4" width="14.42578125" style="220" customWidth="1"/>
    <col min="5" max="5" width="13" style="220" customWidth="1"/>
    <col min="6" max="6" width="14.5703125" style="220" customWidth="1"/>
    <col min="7" max="7" width="13" style="220" customWidth="1"/>
    <col min="8" max="8" width="12" style="220" bestFit="1" customWidth="1"/>
    <col min="9" max="9" width="13.5703125" style="220" customWidth="1"/>
    <col min="10" max="256" width="9.140625" style="220"/>
    <col min="257" max="257" width="5.85546875" style="220" customWidth="1"/>
    <col min="258" max="258" width="46.28515625" style="220" customWidth="1"/>
    <col min="259" max="259" width="6.28515625" style="220" customWidth="1"/>
    <col min="260" max="260" width="14.42578125" style="220" customWidth="1"/>
    <col min="261" max="261" width="13" style="220" customWidth="1"/>
    <col min="262" max="262" width="14.5703125" style="220" customWidth="1"/>
    <col min="263" max="263" width="13" style="220" customWidth="1"/>
    <col min="264" max="264" width="12" style="220" bestFit="1" customWidth="1"/>
    <col min="265" max="265" width="13.5703125" style="220" customWidth="1"/>
    <col min="266" max="512" width="9.140625" style="220"/>
    <col min="513" max="513" width="5.85546875" style="220" customWidth="1"/>
    <col min="514" max="514" width="46.28515625" style="220" customWidth="1"/>
    <col min="515" max="515" width="6.28515625" style="220" customWidth="1"/>
    <col min="516" max="516" width="14.42578125" style="220" customWidth="1"/>
    <col min="517" max="517" width="13" style="220" customWidth="1"/>
    <col min="518" max="518" width="14.5703125" style="220" customWidth="1"/>
    <col min="519" max="519" width="13" style="220" customWidth="1"/>
    <col min="520" max="520" width="12" style="220" bestFit="1" customWidth="1"/>
    <col min="521" max="521" width="13.5703125" style="220" customWidth="1"/>
    <col min="522" max="768" width="9.140625" style="220"/>
    <col min="769" max="769" width="5.85546875" style="220" customWidth="1"/>
    <col min="770" max="770" width="46.28515625" style="220" customWidth="1"/>
    <col min="771" max="771" width="6.28515625" style="220" customWidth="1"/>
    <col min="772" max="772" width="14.42578125" style="220" customWidth="1"/>
    <col min="773" max="773" width="13" style="220" customWidth="1"/>
    <col min="774" max="774" width="14.5703125" style="220" customWidth="1"/>
    <col min="775" max="775" width="13" style="220" customWidth="1"/>
    <col min="776" max="776" width="12" style="220" bestFit="1" customWidth="1"/>
    <col min="777" max="777" width="13.5703125" style="220" customWidth="1"/>
    <col min="778" max="1024" width="9.140625" style="220"/>
    <col min="1025" max="1025" width="5.85546875" style="220" customWidth="1"/>
    <col min="1026" max="1026" width="46.28515625" style="220" customWidth="1"/>
    <col min="1027" max="1027" width="6.28515625" style="220" customWidth="1"/>
    <col min="1028" max="1028" width="14.42578125" style="220" customWidth="1"/>
    <col min="1029" max="1029" width="13" style="220" customWidth="1"/>
    <col min="1030" max="1030" width="14.5703125" style="220" customWidth="1"/>
    <col min="1031" max="1031" width="13" style="220" customWidth="1"/>
    <col min="1032" max="1032" width="12" style="220" bestFit="1" customWidth="1"/>
    <col min="1033" max="1033" width="13.5703125" style="220" customWidth="1"/>
    <col min="1034" max="1280" width="9.140625" style="220"/>
    <col min="1281" max="1281" width="5.85546875" style="220" customWidth="1"/>
    <col min="1282" max="1282" width="46.28515625" style="220" customWidth="1"/>
    <col min="1283" max="1283" width="6.28515625" style="220" customWidth="1"/>
    <col min="1284" max="1284" width="14.42578125" style="220" customWidth="1"/>
    <col min="1285" max="1285" width="13" style="220" customWidth="1"/>
    <col min="1286" max="1286" width="14.5703125" style="220" customWidth="1"/>
    <col min="1287" max="1287" width="13" style="220" customWidth="1"/>
    <col min="1288" max="1288" width="12" style="220" bestFit="1" customWidth="1"/>
    <col min="1289" max="1289" width="13.5703125" style="220" customWidth="1"/>
    <col min="1290" max="1536" width="9.140625" style="220"/>
    <col min="1537" max="1537" width="5.85546875" style="220" customWidth="1"/>
    <col min="1538" max="1538" width="46.28515625" style="220" customWidth="1"/>
    <col min="1539" max="1539" width="6.28515625" style="220" customWidth="1"/>
    <col min="1540" max="1540" width="14.42578125" style="220" customWidth="1"/>
    <col min="1541" max="1541" width="13" style="220" customWidth="1"/>
    <col min="1542" max="1542" width="14.5703125" style="220" customWidth="1"/>
    <col min="1543" max="1543" width="13" style="220" customWidth="1"/>
    <col min="1544" max="1544" width="12" style="220" bestFit="1" customWidth="1"/>
    <col min="1545" max="1545" width="13.5703125" style="220" customWidth="1"/>
    <col min="1546" max="1792" width="9.140625" style="220"/>
    <col min="1793" max="1793" width="5.85546875" style="220" customWidth="1"/>
    <col min="1794" max="1794" width="46.28515625" style="220" customWidth="1"/>
    <col min="1795" max="1795" width="6.28515625" style="220" customWidth="1"/>
    <col min="1796" max="1796" width="14.42578125" style="220" customWidth="1"/>
    <col min="1797" max="1797" width="13" style="220" customWidth="1"/>
    <col min="1798" max="1798" width="14.5703125" style="220" customWidth="1"/>
    <col min="1799" max="1799" width="13" style="220" customWidth="1"/>
    <col min="1800" max="1800" width="12" style="220" bestFit="1" customWidth="1"/>
    <col min="1801" max="1801" width="13.5703125" style="220" customWidth="1"/>
    <col min="1802" max="2048" width="9.140625" style="220"/>
    <col min="2049" max="2049" width="5.85546875" style="220" customWidth="1"/>
    <col min="2050" max="2050" width="46.28515625" style="220" customWidth="1"/>
    <col min="2051" max="2051" width="6.28515625" style="220" customWidth="1"/>
    <col min="2052" max="2052" width="14.42578125" style="220" customWidth="1"/>
    <col min="2053" max="2053" width="13" style="220" customWidth="1"/>
    <col min="2054" max="2054" width="14.5703125" style="220" customWidth="1"/>
    <col min="2055" max="2055" width="13" style="220" customWidth="1"/>
    <col min="2056" max="2056" width="12" style="220" bestFit="1" customWidth="1"/>
    <col min="2057" max="2057" width="13.5703125" style="220" customWidth="1"/>
    <col min="2058" max="2304" width="9.140625" style="220"/>
    <col min="2305" max="2305" width="5.85546875" style="220" customWidth="1"/>
    <col min="2306" max="2306" width="46.28515625" style="220" customWidth="1"/>
    <col min="2307" max="2307" width="6.28515625" style="220" customWidth="1"/>
    <col min="2308" max="2308" width="14.42578125" style="220" customWidth="1"/>
    <col min="2309" max="2309" width="13" style="220" customWidth="1"/>
    <col min="2310" max="2310" width="14.5703125" style="220" customWidth="1"/>
    <col min="2311" max="2311" width="13" style="220" customWidth="1"/>
    <col min="2312" max="2312" width="12" style="220" bestFit="1" customWidth="1"/>
    <col min="2313" max="2313" width="13.5703125" style="220" customWidth="1"/>
    <col min="2314" max="2560" width="9.140625" style="220"/>
    <col min="2561" max="2561" width="5.85546875" style="220" customWidth="1"/>
    <col min="2562" max="2562" width="46.28515625" style="220" customWidth="1"/>
    <col min="2563" max="2563" width="6.28515625" style="220" customWidth="1"/>
    <col min="2564" max="2564" width="14.42578125" style="220" customWidth="1"/>
    <col min="2565" max="2565" width="13" style="220" customWidth="1"/>
    <col min="2566" max="2566" width="14.5703125" style="220" customWidth="1"/>
    <col min="2567" max="2567" width="13" style="220" customWidth="1"/>
    <col min="2568" max="2568" width="12" style="220" bestFit="1" customWidth="1"/>
    <col min="2569" max="2569" width="13.5703125" style="220" customWidth="1"/>
    <col min="2570" max="2816" width="9.140625" style="220"/>
    <col min="2817" max="2817" width="5.85546875" style="220" customWidth="1"/>
    <col min="2818" max="2818" width="46.28515625" style="220" customWidth="1"/>
    <col min="2819" max="2819" width="6.28515625" style="220" customWidth="1"/>
    <col min="2820" max="2820" width="14.42578125" style="220" customWidth="1"/>
    <col min="2821" max="2821" width="13" style="220" customWidth="1"/>
    <col min="2822" max="2822" width="14.5703125" style="220" customWidth="1"/>
    <col min="2823" max="2823" width="13" style="220" customWidth="1"/>
    <col min="2824" max="2824" width="12" style="220" bestFit="1" customWidth="1"/>
    <col min="2825" max="2825" width="13.5703125" style="220" customWidth="1"/>
    <col min="2826" max="3072" width="9.140625" style="220"/>
    <col min="3073" max="3073" width="5.85546875" style="220" customWidth="1"/>
    <col min="3074" max="3074" width="46.28515625" style="220" customWidth="1"/>
    <col min="3075" max="3075" width="6.28515625" style="220" customWidth="1"/>
    <col min="3076" max="3076" width="14.42578125" style="220" customWidth="1"/>
    <col min="3077" max="3077" width="13" style="220" customWidth="1"/>
    <col min="3078" max="3078" width="14.5703125" style="220" customWidth="1"/>
    <col min="3079" max="3079" width="13" style="220" customWidth="1"/>
    <col min="3080" max="3080" width="12" style="220" bestFit="1" customWidth="1"/>
    <col min="3081" max="3081" width="13.5703125" style="220" customWidth="1"/>
    <col min="3082" max="3328" width="9.140625" style="220"/>
    <col min="3329" max="3329" width="5.85546875" style="220" customWidth="1"/>
    <col min="3330" max="3330" width="46.28515625" style="220" customWidth="1"/>
    <col min="3331" max="3331" width="6.28515625" style="220" customWidth="1"/>
    <col min="3332" max="3332" width="14.42578125" style="220" customWidth="1"/>
    <col min="3333" max="3333" width="13" style="220" customWidth="1"/>
    <col min="3334" max="3334" width="14.5703125" style="220" customWidth="1"/>
    <col min="3335" max="3335" width="13" style="220" customWidth="1"/>
    <col min="3336" max="3336" width="12" style="220" bestFit="1" customWidth="1"/>
    <col min="3337" max="3337" width="13.5703125" style="220" customWidth="1"/>
    <col min="3338" max="3584" width="9.140625" style="220"/>
    <col min="3585" max="3585" width="5.85546875" style="220" customWidth="1"/>
    <col min="3586" max="3586" width="46.28515625" style="220" customWidth="1"/>
    <col min="3587" max="3587" width="6.28515625" style="220" customWidth="1"/>
    <col min="3588" max="3588" width="14.42578125" style="220" customWidth="1"/>
    <col min="3589" max="3589" width="13" style="220" customWidth="1"/>
    <col min="3590" max="3590" width="14.5703125" style="220" customWidth="1"/>
    <col min="3591" max="3591" width="13" style="220" customWidth="1"/>
    <col min="3592" max="3592" width="12" style="220" bestFit="1" customWidth="1"/>
    <col min="3593" max="3593" width="13.5703125" style="220" customWidth="1"/>
    <col min="3594" max="3840" width="9.140625" style="220"/>
    <col min="3841" max="3841" width="5.85546875" style="220" customWidth="1"/>
    <col min="3842" max="3842" width="46.28515625" style="220" customWidth="1"/>
    <col min="3843" max="3843" width="6.28515625" style="220" customWidth="1"/>
    <col min="3844" max="3844" width="14.42578125" style="220" customWidth="1"/>
    <col min="3845" max="3845" width="13" style="220" customWidth="1"/>
    <col min="3846" max="3846" width="14.5703125" style="220" customWidth="1"/>
    <col min="3847" max="3847" width="13" style="220" customWidth="1"/>
    <col min="3848" max="3848" width="12" style="220" bestFit="1" customWidth="1"/>
    <col min="3849" max="3849" width="13.5703125" style="220" customWidth="1"/>
    <col min="3850" max="4096" width="9.140625" style="220"/>
    <col min="4097" max="4097" width="5.85546875" style="220" customWidth="1"/>
    <col min="4098" max="4098" width="46.28515625" style="220" customWidth="1"/>
    <col min="4099" max="4099" width="6.28515625" style="220" customWidth="1"/>
    <col min="4100" max="4100" width="14.42578125" style="220" customWidth="1"/>
    <col min="4101" max="4101" width="13" style="220" customWidth="1"/>
    <col min="4102" max="4102" width="14.5703125" style="220" customWidth="1"/>
    <col min="4103" max="4103" width="13" style="220" customWidth="1"/>
    <col min="4104" max="4104" width="12" style="220" bestFit="1" customWidth="1"/>
    <col min="4105" max="4105" width="13.5703125" style="220" customWidth="1"/>
    <col min="4106" max="4352" width="9.140625" style="220"/>
    <col min="4353" max="4353" width="5.85546875" style="220" customWidth="1"/>
    <col min="4354" max="4354" width="46.28515625" style="220" customWidth="1"/>
    <col min="4355" max="4355" width="6.28515625" style="220" customWidth="1"/>
    <col min="4356" max="4356" width="14.42578125" style="220" customWidth="1"/>
    <col min="4357" max="4357" width="13" style="220" customWidth="1"/>
    <col min="4358" max="4358" width="14.5703125" style="220" customWidth="1"/>
    <col min="4359" max="4359" width="13" style="220" customWidth="1"/>
    <col min="4360" max="4360" width="12" style="220" bestFit="1" customWidth="1"/>
    <col min="4361" max="4361" width="13.5703125" style="220" customWidth="1"/>
    <col min="4362" max="4608" width="9.140625" style="220"/>
    <col min="4609" max="4609" width="5.85546875" style="220" customWidth="1"/>
    <col min="4610" max="4610" width="46.28515625" style="220" customWidth="1"/>
    <col min="4611" max="4611" width="6.28515625" style="220" customWidth="1"/>
    <col min="4612" max="4612" width="14.42578125" style="220" customWidth="1"/>
    <col min="4613" max="4613" width="13" style="220" customWidth="1"/>
    <col min="4614" max="4614" width="14.5703125" style="220" customWidth="1"/>
    <col min="4615" max="4615" width="13" style="220" customWidth="1"/>
    <col min="4616" max="4616" width="12" style="220" bestFit="1" customWidth="1"/>
    <col min="4617" max="4617" width="13.5703125" style="220" customWidth="1"/>
    <col min="4618" max="4864" width="9.140625" style="220"/>
    <col min="4865" max="4865" width="5.85546875" style="220" customWidth="1"/>
    <col min="4866" max="4866" width="46.28515625" style="220" customWidth="1"/>
    <col min="4867" max="4867" width="6.28515625" style="220" customWidth="1"/>
    <col min="4868" max="4868" width="14.42578125" style="220" customWidth="1"/>
    <col min="4869" max="4869" width="13" style="220" customWidth="1"/>
    <col min="4870" max="4870" width="14.5703125" style="220" customWidth="1"/>
    <col min="4871" max="4871" width="13" style="220" customWidth="1"/>
    <col min="4872" max="4872" width="12" style="220" bestFit="1" customWidth="1"/>
    <col min="4873" max="4873" width="13.5703125" style="220" customWidth="1"/>
    <col min="4874" max="5120" width="9.140625" style="220"/>
    <col min="5121" max="5121" width="5.85546875" style="220" customWidth="1"/>
    <col min="5122" max="5122" width="46.28515625" style="220" customWidth="1"/>
    <col min="5123" max="5123" width="6.28515625" style="220" customWidth="1"/>
    <col min="5124" max="5124" width="14.42578125" style="220" customWidth="1"/>
    <col min="5125" max="5125" width="13" style="220" customWidth="1"/>
    <col min="5126" max="5126" width="14.5703125" style="220" customWidth="1"/>
    <col min="5127" max="5127" width="13" style="220" customWidth="1"/>
    <col min="5128" max="5128" width="12" style="220" bestFit="1" customWidth="1"/>
    <col min="5129" max="5129" width="13.5703125" style="220" customWidth="1"/>
    <col min="5130" max="5376" width="9.140625" style="220"/>
    <col min="5377" max="5377" width="5.85546875" style="220" customWidth="1"/>
    <col min="5378" max="5378" width="46.28515625" style="220" customWidth="1"/>
    <col min="5379" max="5379" width="6.28515625" style="220" customWidth="1"/>
    <col min="5380" max="5380" width="14.42578125" style="220" customWidth="1"/>
    <col min="5381" max="5381" width="13" style="220" customWidth="1"/>
    <col min="5382" max="5382" width="14.5703125" style="220" customWidth="1"/>
    <col min="5383" max="5383" width="13" style="220" customWidth="1"/>
    <col min="5384" max="5384" width="12" style="220" bestFit="1" customWidth="1"/>
    <col min="5385" max="5385" width="13.5703125" style="220" customWidth="1"/>
    <col min="5386" max="5632" width="9.140625" style="220"/>
    <col min="5633" max="5633" width="5.85546875" style="220" customWidth="1"/>
    <col min="5634" max="5634" width="46.28515625" style="220" customWidth="1"/>
    <col min="5635" max="5635" width="6.28515625" style="220" customWidth="1"/>
    <col min="5636" max="5636" width="14.42578125" style="220" customWidth="1"/>
    <col min="5637" max="5637" width="13" style="220" customWidth="1"/>
    <col min="5638" max="5638" width="14.5703125" style="220" customWidth="1"/>
    <col min="5639" max="5639" width="13" style="220" customWidth="1"/>
    <col min="5640" max="5640" width="12" style="220" bestFit="1" customWidth="1"/>
    <col min="5641" max="5641" width="13.5703125" style="220" customWidth="1"/>
    <col min="5642" max="5888" width="9.140625" style="220"/>
    <col min="5889" max="5889" width="5.85546875" style="220" customWidth="1"/>
    <col min="5890" max="5890" width="46.28515625" style="220" customWidth="1"/>
    <col min="5891" max="5891" width="6.28515625" style="220" customWidth="1"/>
    <col min="5892" max="5892" width="14.42578125" style="220" customWidth="1"/>
    <col min="5893" max="5893" width="13" style="220" customWidth="1"/>
    <col min="5894" max="5894" width="14.5703125" style="220" customWidth="1"/>
    <col min="5895" max="5895" width="13" style="220" customWidth="1"/>
    <col min="5896" max="5896" width="12" style="220" bestFit="1" customWidth="1"/>
    <col min="5897" max="5897" width="13.5703125" style="220" customWidth="1"/>
    <col min="5898" max="6144" width="9.140625" style="220"/>
    <col min="6145" max="6145" width="5.85546875" style="220" customWidth="1"/>
    <col min="6146" max="6146" width="46.28515625" style="220" customWidth="1"/>
    <col min="6147" max="6147" width="6.28515625" style="220" customWidth="1"/>
    <col min="6148" max="6148" width="14.42578125" style="220" customWidth="1"/>
    <col min="6149" max="6149" width="13" style="220" customWidth="1"/>
    <col min="6150" max="6150" width="14.5703125" style="220" customWidth="1"/>
    <col min="6151" max="6151" width="13" style="220" customWidth="1"/>
    <col min="6152" max="6152" width="12" style="220" bestFit="1" customWidth="1"/>
    <col min="6153" max="6153" width="13.5703125" style="220" customWidth="1"/>
    <col min="6154" max="6400" width="9.140625" style="220"/>
    <col min="6401" max="6401" width="5.85546875" style="220" customWidth="1"/>
    <col min="6402" max="6402" width="46.28515625" style="220" customWidth="1"/>
    <col min="6403" max="6403" width="6.28515625" style="220" customWidth="1"/>
    <col min="6404" max="6404" width="14.42578125" style="220" customWidth="1"/>
    <col min="6405" max="6405" width="13" style="220" customWidth="1"/>
    <col min="6406" max="6406" width="14.5703125" style="220" customWidth="1"/>
    <col min="6407" max="6407" width="13" style="220" customWidth="1"/>
    <col min="6408" max="6408" width="12" style="220" bestFit="1" customWidth="1"/>
    <col min="6409" max="6409" width="13.5703125" style="220" customWidth="1"/>
    <col min="6410" max="6656" width="9.140625" style="220"/>
    <col min="6657" max="6657" width="5.85546875" style="220" customWidth="1"/>
    <col min="6658" max="6658" width="46.28515625" style="220" customWidth="1"/>
    <col min="6659" max="6659" width="6.28515625" style="220" customWidth="1"/>
    <col min="6660" max="6660" width="14.42578125" style="220" customWidth="1"/>
    <col min="6661" max="6661" width="13" style="220" customWidth="1"/>
    <col min="6662" max="6662" width="14.5703125" style="220" customWidth="1"/>
    <col min="6663" max="6663" width="13" style="220" customWidth="1"/>
    <col min="6664" max="6664" width="12" style="220" bestFit="1" customWidth="1"/>
    <col min="6665" max="6665" width="13.5703125" style="220" customWidth="1"/>
    <col min="6666" max="6912" width="9.140625" style="220"/>
    <col min="6913" max="6913" width="5.85546875" style="220" customWidth="1"/>
    <col min="6914" max="6914" width="46.28515625" style="220" customWidth="1"/>
    <col min="6915" max="6915" width="6.28515625" style="220" customWidth="1"/>
    <col min="6916" max="6916" width="14.42578125" style="220" customWidth="1"/>
    <col min="6917" max="6917" width="13" style="220" customWidth="1"/>
    <col min="6918" max="6918" width="14.5703125" style="220" customWidth="1"/>
    <col min="6919" max="6919" width="13" style="220" customWidth="1"/>
    <col min="6920" max="6920" width="12" style="220" bestFit="1" customWidth="1"/>
    <col min="6921" max="6921" width="13.5703125" style="220" customWidth="1"/>
    <col min="6922" max="7168" width="9.140625" style="220"/>
    <col min="7169" max="7169" width="5.85546875" style="220" customWidth="1"/>
    <col min="7170" max="7170" width="46.28515625" style="220" customWidth="1"/>
    <col min="7171" max="7171" width="6.28515625" style="220" customWidth="1"/>
    <col min="7172" max="7172" width="14.42578125" style="220" customWidth="1"/>
    <col min="7173" max="7173" width="13" style="220" customWidth="1"/>
    <col min="7174" max="7174" width="14.5703125" style="220" customWidth="1"/>
    <col min="7175" max="7175" width="13" style="220" customWidth="1"/>
    <col min="7176" max="7176" width="12" style="220" bestFit="1" customWidth="1"/>
    <col min="7177" max="7177" width="13.5703125" style="220" customWidth="1"/>
    <col min="7178" max="7424" width="9.140625" style="220"/>
    <col min="7425" max="7425" width="5.85546875" style="220" customWidth="1"/>
    <col min="7426" max="7426" width="46.28515625" style="220" customWidth="1"/>
    <col min="7427" max="7427" width="6.28515625" style="220" customWidth="1"/>
    <col min="7428" max="7428" width="14.42578125" style="220" customWidth="1"/>
    <col min="7429" max="7429" width="13" style="220" customWidth="1"/>
    <col min="7430" max="7430" width="14.5703125" style="220" customWidth="1"/>
    <col min="7431" max="7431" width="13" style="220" customWidth="1"/>
    <col min="7432" max="7432" width="12" style="220" bestFit="1" customWidth="1"/>
    <col min="7433" max="7433" width="13.5703125" style="220" customWidth="1"/>
    <col min="7434" max="7680" width="9.140625" style="220"/>
    <col min="7681" max="7681" width="5.85546875" style="220" customWidth="1"/>
    <col min="7682" max="7682" width="46.28515625" style="220" customWidth="1"/>
    <col min="7683" max="7683" width="6.28515625" style="220" customWidth="1"/>
    <col min="7684" max="7684" width="14.42578125" style="220" customWidth="1"/>
    <col min="7685" max="7685" width="13" style="220" customWidth="1"/>
    <col min="7686" max="7686" width="14.5703125" style="220" customWidth="1"/>
    <col min="7687" max="7687" width="13" style="220" customWidth="1"/>
    <col min="7688" max="7688" width="12" style="220" bestFit="1" customWidth="1"/>
    <col min="7689" max="7689" width="13.5703125" style="220" customWidth="1"/>
    <col min="7690" max="7936" width="9.140625" style="220"/>
    <col min="7937" max="7937" width="5.85546875" style="220" customWidth="1"/>
    <col min="7938" max="7938" width="46.28515625" style="220" customWidth="1"/>
    <col min="7939" max="7939" width="6.28515625" style="220" customWidth="1"/>
    <col min="7940" max="7940" width="14.42578125" style="220" customWidth="1"/>
    <col min="7941" max="7941" width="13" style="220" customWidth="1"/>
    <col min="7942" max="7942" width="14.5703125" style="220" customWidth="1"/>
    <col min="7943" max="7943" width="13" style="220" customWidth="1"/>
    <col min="7944" max="7944" width="12" style="220" bestFit="1" customWidth="1"/>
    <col min="7945" max="7945" width="13.5703125" style="220" customWidth="1"/>
    <col min="7946" max="8192" width="9.140625" style="220"/>
    <col min="8193" max="8193" width="5.85546875" style="220" customWidth="1"/>
    <col min="8194" max="8194" width="46.28515625" style="220" customWidth="1"/>
    <col min="8195" max="8195" width="6.28515625" style="220" customWidth="1"/>
    <col min="8196" max="8196" width="14.42578125" style="220" customWidth="1"/>
    <col min="8197" max="8197" width="13" style="220" customWidth="1"/>
    <col min="8198" max="8198" width="14.5703125" style="220" customWidth="1"/>
    <col min="8199" max="8199" width="13" style="220" customWidth="1"/>
    <col min="8200" max="8200" width="12" style="220" bestFit="1" customWidth="1"/>
    <col min="8201" max="8201" width="13.5703125" style="220" customWidth="1"/>
    <col min="8202" max="8448" width="9.140625" style="220"/>
    <col min="8449" max="8449" width="5.85546875" style="220" customWidth="1"/>
    <col min="8450" max="8450" width="46.28515625" style="220" customWidth="1"/>
    <col min="8451" max="8451" width="6.28515625" style="220" customWidth="1"/>
    <col min="8452" max="8452" width="14.42578125" style="220" customWidth="1"/>
    <col min="8453" max="8453" width="13" style="220" customWidth="1"/>
    <col min="8454" max="8454" width="14.5703125" style="220" customWidth="1"/>
    <col min="8455" max="8455" width="13" style="220" customWidth="1"/>
    <col min="8456" max="8456" width="12" style="220" bestFit="1" customWidth="1"/>
    <col min="8457" max="8457" width="13.5703125" style="220" customWidth="1"/>
    <col min="8458" max="8704" width="9.140625" style="220"/>
    <col min="8705" max="8705" width="5.85546875" style="220" customWidth="1"/>
    <col min="8706" max="8706" width="46.28515625" style="220" customWidth="1"/>
    <col min="8707" max="8707" width="6.28515625" style="220" customWidth="1"/>
    <col min="8708" max="8708" width="14.42578125" style="220" customWidth="1"/>
    <col min="8709" max="8709" width="13" style="220" customWidth="1"/>
    <col min="8710" max="8710" width="14.5703125" style="220" customWidth="1"/>
    <col min="8711" max="8711" width="13" style="220" customWidth="1"/>
    <col min="8712" max="8712" width="12" style="220" bestFit="1" customWidth="1"/>
    <col min="8713" max="8713" width="13.5703125" style="220" customWidth="1"/>
    <col min="8714" max="8960" width="9.140625" style="220"/>
    <col min="8961" max="8961" width="5.85546875" style="220" customWidth="1"/>
    <col min="8962" max="8962" width="46.28515625" style="220" customWidth="1"/>
    <col min="8963" max="8963" width="6.28515625" style="220" customWidth="1"/>
    <col min="8964" max="8964" width="14.42578125" style="220" customWidth="1"/>
    <col min="8965" max="8965" width="13" style="220" customWidth="1"/>
    <col min="8966" max="8966" width="14.5703125" style="220" customWidth="1"/>
    <col min="8967" max="8967" width="13" style="220" customWidth="1"/>
    <col min="8968" max="8968" width="12" style="220" bestFit="1" customWidth="1"/>
    <col min="8969" max="8969" width="13.5703125" style="220" customWidth="1"/>
    <col min="8970" max="9216" width="9.140625" style="220"/>
    <col min="9217" max="9217" width="5.85546875" style="220" customWidth="1"/>
    <col min="9218" max="9218" width="46.28515625" style="220" customWidth="1"/>
    <col min="9219" max="9219" width="6.28515625" style="220" customWidth="1"/>
    <col min="9220" max="9220" width="14.42578125" style="220" customWidth="1"/>
    <col min="9221" max="9221" width="13" style="220" customWidth="1"/>
    <col min="9222" max="9222" width="14.5703125" style="220" customWidth="1"/>
    <col min="9223" max="9223" width="13" style="220" customWidth="1"/>
    <col min="9224" max="9224" width="12" style="220" bestFit="1" customWidth="1"/>
    <col min="9225" max="9225" width="13.5703125" style="220" customWidth="1"/>
    <col min="9226" max="9472" width="9.140625" style="220"/>
    <col min="9473" max="9473" width="5.85546875" style="220" customWidth="1"/>
    <col min="9474" max="9474" width="46.28515625" style="220" customWidth="1"/>
    <col min="9475" max="9475" width="6.28515625" style="220" customWidth="1"/>
    <col min="9476" max="9476" width="14.42578125" style="220" customWidth="1"/>
    <col min="9477" max="9477" width="13" style="220" customWidth="1"/>
    <col min="9478" max="9478" width="14.5703125" style="220" customWidth="1"/>
    <col min="9479" max="9479" width="13" style="220" customWidth="1"/>
    <col min="9480" max="9480" width="12" style="220" bestFit="1" customWidth="1"/>
    <col min="9481" max="9481" width="13.5703125" style="220" customWidth="1"/>
    <col min="9482" max="9728" width="9.140625" style="220"/>
    <col min="9729" max="9729" width="5.85546875" style="220" customWidth="1"/>
    <col min="9730" max="9730" width="46.28515625" style="220" customWidth="1"/>
    <col min="9731" max="9731" width="6.28515625" style="220" customWidth="1"/>
    <col min="9732" max="9732" width="14.42578125" style="220" customWidth="1"/>
    <col min="9733" max="9733" width="13" style="220" customWidth="1"/>
    <col min="9734" max="9734" width="14.5703125" style="220" customWidth="1"/>
    <col min="9735" max="9735" width="13" style="220" customWidth="1"/>
    <col min="9736" max="9736" width="12" style="220" bestFit="1" customWidth="1"/>
    <col min="9737" max="9737" width="13.5703125" style="220" customWidth="1"/>
    <col min="9738" max="9984" width="9.140625" style="220"/>
    <col min="9985" max="9985" width="5.85546875" style="220" customWidth="1"/>
    <col min="9986" max="9986" width="46.28515625" style="220" customWidth="1"/>
    <col min="9987" max="9987" width="6.28515625" style="220" customWidth="1"/>
    <col min="9988" max="9988" width="14.42578125" style="220" customWidth="1"/>
    <col min="9989" max="9989" width="13" style="220" customWidth="1"/>
    <col min="9990" max="9990" width="14.5703125" style="220" customWidth="1"/>
    <col min="9991" max="9991" width="13" style="220" customWidth="1"/>
    <col min="9992" max="9992" width="12" style="220" bestFit="1" customWidth="1"/>
    <col min="9993" max="9993" width="13.5703125" style="220" customWidth="1"/>
    <col min="9994" max="10240" width="9.140625" style="220"/>
    <col min="10241" max="10241" width="5.85546875" style="220" customWidth="1"/>
    <col min="10242" max="10242" width="46.28515625" style="220" customWidth="1"/>
    <col min="10243" max="10243" width="6.28515625" style="220" customWidth="1"/>
    <col min="10244" max="10244" width="14.42578125" style="220" customWidth="1"/>
    <col min="10245" max="10245" width="13" style="220" customWidth="1"/>
    <col min="10246" max="10246" width="14.5703125" style="220" customWidth="1"/>
    <col min="10247" max="10247" width="13" style="220" customWidth="1"/>
    <col min="10248" max="10248" width="12" style="220" bestFit="1" customWidth="1"/>
    <col min="10249" max="10249" width="13.5703125" style="220" customWidth="1"/>
    <col min="10250" max="10496" width="9.140625" style="220"/>
    <col min="10497" max="10497" width="5.85546875" style="220" customWidth="1"/>
    <col min="10498" max="10498" width="46.28515625" style="220" customWidth="1"/>
    <col min="10499" max="10499" width="6.28515625" style="220" customWidth="1"/>
    <col min="10500" max="10500" width="14.42578125" style="220" customWidth="1"/>
    <col min="10501" max="10501" width="13" style="220" customWidth="1"/>
    <col min="10502" max="10502" width="14.5703125" style="220" customWidth="1"/>
    <col min="10503" max="10503" width="13" style="220" customWidth="1"/>
    <col min="10504" max="10504" width="12" style="220" bestFit="1" customWidth="1"/>
    <col min="10505" max="10505" width="13.5703125" style="220" customWidth="1"/>
    <col min="10506" max="10752" width="9.140625" style="220"/>
    <col min="10753" max="10753" width="5.85546875" style="220" customWidth="1"/>
    <col min="10754" max="10754" width="46.28515625" style="220" customWidth="1"/>
    <col min="10755" max="10755" width="6.28515625" style="220" customWidth="1"/>
    <col min="10756" max="10756" width="14.42578125" style="220" customWidth="1"/>
    <col min="10757" max="10757" width="13" style="220" customWidth="1"/>
    <col min="10758" max="10758" width="14.5703125" style="220" customWidth="1"/>
    <col min="10759" max="10759" width="13" style="220" customWidth="1"/>
    <col min="10760" max="10760" width="12" style="220" bestFit="1" customWidth="1"/>
    <col min="10761" max="10761" width="13.5703125" style="220" customWidth="1"/>
    <col min="10762" max="11008" width="9.140625" style="220"/>
    <col min="11009" max="11009" width="5.85546875" style="220" customWidth="1"/>
    <col min="11010" max="11010" width="46.28515625" style="220" customWidth="1"/>
    <col min="11011" max="11011" width="6.28515625" style="220" customWidth="1"/>
    <col min="11012" max="11012" width="14.42578125" style="220" customWidth="1"/>
    <col min="11013" max="11013" width="13" style="220" customWidth="1"/>
    <col min="11014" max="11014" width="14.5703125" style="220" customWidth="1"/>
    <col min="11015" max="11015" width="13" style="220" customWidth="1"/>
    <col min="11016" max="11016" width="12" style="220" bestFit="1" customWidth="1"/>
    <col min="11017" max="11017" width="13.5703125" style="220" customWidth="1"/>
    <col min="11018" max="11264" width="9.140625" style="220"/>
    <col min="11265" max="11265" width="5.85546875" style="220" customWidth="1"/>
    <col min="11266" max="11266" width="46.28515625" style="220" customWidth="1"/>
    <col min="11267" max="11267" width="6.28515625" style="220" customWidth="1"/>
    <col min="11268" max="11268" width="14.42578125" style="220" customWidth="1"/>
    <col min="11269" max="11269" width="13" style="220" customWidth="1"/>
    <col min="11270" max="11270" width="14.5703125" style="220" customWidth="1"/>
    <col min="11271" max="11271" width="13" style="220" customWidth="1"/>
    <col min="11272" max="11272" width="12" style="220" bestFit="1" customWidth="1"/>
    <col min="11273" max="11273" width="13.5703125" style="220" customWidth="1"/>
    <col min="11274" max="11520" width="9.140625" style="220"/>
    <col min="11521" max="11521" width="5.85546875" style="220" customWidth="1"/>
    <col min="11522" max="11522" width="46.28515625" style="220" customWidth="1"/>
    <col min="11523" max="11523" width="6.28515625" style="220" customWidth="1"/>
    <col min="11524" max="11524" width="14.42578125" style="220" customWidth="1"/>
    <col min="11525" max="11525" width="13" style="220" customWidth="1"/>
    <col min="11526" max="11526" width="14.5703125" style="220" customWidth="1"/>
    <col min="11527" max="11527" width="13" style="220" customWidth="1"/>
    <col min="11528" max="11528" width="12" style="220" bestFit="1" customWidth="1"/>
    <col min="11529" max="11529" width="13.5703125" style="220" customWidth="1"/>
    <col min="11530" max="11776" width="9.140625" style="220"/>
    <col min="11777" max="11777" width="5.85546875" style="220" customWidth="1"/>
    <col min="11778" max="11778" width="46.28515625" style="220" customWidth="1"/>
    <col min="11779" max="11779" width="6.28515625" style="220" customWidth="1"/>
    <col min="11780" max="11780" width="14.42578125" style="220" customWidth="1"/>
    <col min="11781" max="11781" width="13" style="220" customWidth="1"/>
    <col min="11782" max="11782" width="14.5703125" style="220" customWidth="1"/>
    <col min="11783" max="11783" width="13" style="220" customWidth="1"/>
    <col min="11784" max="11784" width="12" style="220" bestFit="1" customWidth="1"/>
    <col min="11785" max="11785" width="13.5703125" style="220" customWidth="1"/>
    <col min="11786" max="12032" width="9.140625" style="220"/>
    <col min="12033" max="12033" width="5.85546875" style="220" customWidth="1"/>
    <col min="12034" max="12034" width="46.28515625" style="220" customWidth="1"/>
    <col min="12035" max="12035" width="6.28515625" style="220" customWidth="1"/>
    <col min="12036" max="12036" width="14.42578125" style="220" customWidth="1"/>
    <col min="12037" max="12037" width="13" style="220" customWidth="1"/>
    <col min="12038" max="12038" width="14.5703125" style="220" customWidth="1"/>
    <col min="12039" max="12039" width="13" style="220" customWidth="1"/>
    <col min="12040" max="12040" width="12" style="220" bestFit="1" customWidth="1"/>
    <col min="12041" max="12041" width="13.5703125" style="220" customWidth="1"/>
    <col min="12042" max="12288" width="9.140625" style="220"/>
    <col min="12289" max="12289" width="5.85546875" style="220" customWidth="1"/>
    <col min="12290" max="12290" width="46.28515625" style="220" customWidth="1"/>
    <col min="12291" max="12291" width="6.28515625" style="220" customWidth="1"/>
    <col min="12292" max="12292" width="14.42578125" style="220" customWidth="1"/>
    <col min="12293" max="12293" width="13" style="220" customWidth="1"/>
    <col min="12294" max="12294" width="14.5703125" style="220" customWidth="1"/>
    <col min="12295" max="12295" width="13" style="220" customWidth="1"/>
    <col min="12296" max="12296" width="12" style="220" bestFit="1" customWidth="1"/>
    <col min="12297" max="12297" width="13.5703125" style="220" customWidth="1"/>
    <col min="12298" max="12544" width="9.140625" style="220"/>
    <col min="12545" max="12545" width="5.85546875" style="220" customWidth="1"/>
    <col min="12546" max="12546" width="46.28515625" style="220" customWidth="1"/>
    <col min="12547" max="12547" width="6.28515625" style="220" customWidth="1"/>
    <col min="12548" max="12548" width="14.42578125" style="220" customWidth="1"/>
    <col min="12549" max="12549" width="13" style="220" customWidth="1"/>
    <col min="12550" max="12550" width="14.5703125" style="220" customWidth="1"/>
    <col min="12551" max="12551" width="13" style="220" customWidth="1"/>
    <col min="12552" max="12552" width="12" style="220" bestFit="1" customWidth="1"/>
    <col min="12553" max="12553" width="13.5703125" style="220" customWidth="1"/>
    <col min="12554" max="12800" width="9.140625" style="220"/>
    <col min="12801" max="12801" width="5.85546875" style="220" customWidth="1"/>
    <col min="12802" max="12802" width="46.28515625" style="220" customWidth="1"/>
    <col min="12803" max="12803" width="6.28515625" style="220" customWidth="1"/>
    <col min="12804" max="12804" width="14.42578125" style="220" customWidth="1"/>
    <col min="12805" max="12805" width="13" style="220" customWidth="1"/>
    <col min="12806" max="12806" width="14.5703125" style="220" customWidth="1"/>
    <col min="12807" max="12807" width="13" style="220" customWidth="1"/>
    <col min="12808" max="12808" width="12" style="220" bestFit="1" customWidth="1"/>
    <col min="12809" max="12809" width="13.5703125" style="220" customWidth="1"/>
    <col min="12810" max="13056" width="9.140625" style="220"/>
    <col min="13057" max="13057" width="5.85546875" style="220" customWidth="1"/>
    <col min="13058" max="13058" width="46.28515625" style="220" customWidth="1"/>
    <col min="13059" max="13059" width="6.28515625" style="220" customWidth="1"/>
    <col min="13060" max="13060" width="14.42578125" style="220" customWidth="1"/>
    <col min="13061" max="13061" width="13" style="220" customWidth="1"/>
    <col min="13062" max="13062" width="14.5703125" style="220" customWidth="1"/>
    <col min="13063" max="13063" width="13" style="220" customWidth="1"/>
    <col min="13064" max="13064" width="12" style="220" bestFit="1" customWidth="1"/>
    <col min="13065" max="13065" width="13.5703125" style="220" customWidth="1"/>
    <col min="13066" max="13312" width="9.140625" style="220"/>
    <col min="13313" max="13313" width="5.85546875" style="220" customWidth="1"/>
    <col min="13314" max="13314" width="46.28515625" style="220" customWidth="1"/>
    <col min="13315" max="13315" width="6.28515625" style="220" customWidth="1"/>
    <col min="13316" max="13316" width="14.42578125" style="220" customWidth="1"/>
    <col min="13317" max="13317" width="13" style="220" customWidth="1"/>
    <col min="13318" max="13318" width="14.5703125" style="220" customWidth="1"/>
    <col min="13319" max="13319" width="13" style="220" customWidth="1"/>
    <col min="13320" max="13320" width="12" style="220" bestFit="1" customWidth="1"/>
    <col min="13321" max="13321" width="13.5703125" style="220" customWidth="1"/>
    <col min="13322" max="13568" width="9.140625" style="220"/>
    <col min="13569" max="13569" width="5.85546875" style="220" customWidth="1"/>
    <col min="13570" max="13570" width="46.28515625" style="220" customWidth="1"/>
    <col min="13571" max="13571" width="6.28515625" style="220" customWidth="1"/>
    <col min="13572" max="13572" width="14.42578125" style="220" customWidth="1"/>
    <col min="13573" max="13573" width="13" style="220" customWidth="1"/>
    <col min="13574" max="13574" width="14.5703125" style="220" customWidth="1"/>
    <col min="13575" max="13575" width="13" style="220" customWidth="1"/>
    <col min="13576" max="13576" width="12" style="220" bestFit="1" customWidth="1"/>
    <col min="13577" max="13577" width="13.5703125" style="220" customWidth="1"/>
    <col min="13578" max="13824" width="9.140625" style="220"/>
    <col min="13825" max="13825" width="5.85546875" style="220" customWidth="1"/>
    <col min="13826" max="13826" width="46.28515625" style="220" customWidth="1"/>
    <col min="13827" max="13827" width="6.28515625" style="220" customWidth="1"/>
    <col min="13828" max="13828" width="14.42578125" style="220" customWidth="1"/>
    <col min="13829" max="13829" width="13" style="220" customWidth="1"/>
    <col min="13830" max="13830" width="14.5703125" style="220" customWidth="1"/>
    <col min="13831" max="13831" width="13" style="220" customWidth="1"/>
    <col min="13832" max="13832" width="12" style="220" bestFit="1" customWidth="1"/>
    <col min="13833" max="13833" width="13.5703125" style="220" customWidth="1"/>
    <col min="13834" max="14080" width="9.140625" style="220"/>
    <col min="14081" max="14081" width="5.85546875" style="220" customWidth="1"/>
    <col min="14082" max="14082" width="46.28515625" style="220" customWidth="1"/>
    <col min="14083" max="14083" width="6.28515625" style="220" customWidth="1"/>
    <col min="14084" max="14084" width="14.42578125" style="220" customWidth="1"/>
    <col min="14085" max="14085" width="13" style="220" customWidth="1"/>
    <col min="14086" max="14086" width="14.5703125" style="220" customWidth="1"/>
    <col min="14087" max="14087" width="13" style="220" customWidth="1"/>
    <col min="14088" max="14088" width="12" style="220" bestFit="1" customWidth="1"/>
    <col min="14089" max="14089" width="13.5703125" style="220" customWidth="1"/>
    <col min="14090" max="14336" width="9.140625" style="220"/>
    <col min="14337" max="14337" width="5.85546875" style="220" customWidth="1"/>
    <col min="14338" max="14338" width="46.28515625" style="220" customWidth="1"/>
    <col min="14339" max="14339" width="6.28515625" style="220" customWidth="1"/>
    <col min="14340" max="14340" width="14.42578125" style="220" customWidth="1"/>
    <col min="14341" max="14341" width="13" style="220" customWidth="1"/>
    <col min="14342" max="14342" width="14.5703125" style="220" customWidth="1"/>
    <col min="14343" max="14343" width="13" style="220" customWidth="1"/>
    <col min="14344" max="14344" width="12" style="220" bestFit="1" customWidth="1"/>
    <col min="14345" max="14345" width="13.5703125" style="220" customWidth="1"/>
    <col min="14346" max="14592" width="9.140625" style="220"/>
    <col min="14593" max="14593" width="5.85546875" style="220" customWidth="1"/>
    <col min="14594" max="14594" width="46.28515625" style="220" customWidth="1"/>
    <col min="14595" max="14595" width="6.28515625" style="220" customWidth="1"/>
    <col min="14596" max="14596" width="14.42578125" style="220" customWidth="1"/>
    <col min="14597" max="14597" width="13" style="220" customWidth="1"/>
    <col min="14598" max="14598" width="14.5703125" style="220" customWidth="1"/>
    <col min="14599" max="14599" width="13" style="220" customWidth="1"/>
    <col min="14600" max="14600" width="12" style="220" bestFit="1" customWidth="1"/>
    <col min="14601" max="14601" width="13.5703125" style="220" customWidth="1"/>
    <col min="14602" max="14848" width="9.140625" style="220"/>
    <col min="14849" max="14849" width="5.85546875" style="220" customWidth="1"/>
    <col min="14850" max="14850" width="46.28515625" style="220" customWidth="1"/>
    <col min="14851" max="14851" width="6.28515625" style="220" customWidth="1"/>
    <col min="14852" max="14852" width="14.42578125" style="220" customWidth="1"/>
    <col min="14853" max="14853" width="13" style="220" customWidth="1"/>
    <col min="14854" max="14854" width="14.5703125" style="220" customWidth="1"/>
    <col min="14855" max="14855" width="13" style="220" customWidth="1"/>
    <col min="14856" max="14856" width="12" style="220" bestFit="1" customWidth="1"/>
    <col min="14857" max="14857" width="13.5703125" style="220" customWidth="1"/>
    <col min="14858" max="15104" width="9.140625" style="220"/>
    <col min="15105" max="15105" width="5.85546875" style="220" customWidth="1"/>
    <col min="15106" max="15106" width="46.28515625" style="220" customWidth="1"/>
    <col min="15107" max="15107" width="6.28515625" style="220" customWidth="1"/>
    <col min="15108" max="15108" width="14.42578125" style="220" customWidth="1"/>
    <col min="15109" max="15109" width="13" style="220" customWidth="1"/>
    <col min="15110" max="15110" width="14.5703125" style="220" customWidth="1"/>
    <col min="15111" max="15111" width="13" style="220" customWidth="1"/>
    <col min="15112" max="15112" width="12" style="220" bestFit="1" customWidth="1"/>
    <col min="15113" max="15113" width="13.5703125" style="220" customWidth="1"/>
    <col min="15114" max="15360" width="9.140625" style="220"/>
    <col min="15361" max="15361" width="5.85546875" style="220" customWidth="1"/>
    <col min="15362" max="15362" width="46.28515625" style="220" customWidth="1"/>
    <col min="15363" max="15363" width="6.28515625" style="220" customWidth="1"/>
    <col min="15364" max="15364" width="14.42578125" style="220" customWidth="1"/>
    <col min="15365" max="15365" width="13" style="220" customWidth="1"/>
    <col min="15366" max="15366" width="14.5703125" style="220" customWidth="1"/>
    <col min="15367" max="15367" width="13" style="220" customWidth="1"/>
    <col min="15368" max="15368" width="12" style="220" bestFit="1" customWidth="1"/>
    <col min="15369" max="15369" width="13.5703125" style="220" customWidth="1"/>
    <col min="15370" max="15616" width="9.140625" style="220"/>
    <col min="15617" max="15617" width="5.85546875" style="220" customWidth="1"/>
    <col min="15618" max="15618" width="46.28515625" style="220" customWidth="1"/>
    <col min="15619" max="15619" width="6.28515625" style="220" customWidth="1"/>
    <col min="15620" max="15620" width="14.42578125" style="220" customWidth="1"/>
    <col min="15621" max="15621" width="13" style="220" customWidth="1"/>
    <col min="15622" max="15622" width="14.5703125" style="220" customWidth="1"/>
    <col min="15623" max="15623" width="13" style="220" customWidth="1"/>
    <col min="15624" max="15624" width="12" style="220" bestFit="1" customWidth="1"/>
    <col min="15625" max="15625" width="13.5703125" style="220" customWidth="1"/>
    <col min="15626" max="15872" width="9.140625" style="220"/>
    <col min="15873" max="15873" width="5.85546875" style="220" customWidth="1"/>
    <col min="15874" max="15874" width="46.28515625" style="220" customWidth="1"/>
    <col min="15875" max="15875" width="6.28515625" style="220" customWidth="1"/>
    <col min="15876" max="15876" width="14.42578125" style="220" customWidth="1"/>
    <col min="15877" max="15877" width="13" style="220" customWidth="1"/>
    <col min="15878" max="15878" width="14.5703125" style="220" customWidth="1"/>
    <col min="15879" max="15879" width="13" style="220" customWidth="1"/>
    <col min="15880" max="15880" width="12" style="220" bestFit="1" customWidth="1"/>
    <col min="15881" max="15881" width="13.5703125" style="220" customWidth="1"/>
    <col min="15882" max="16128" width="9.140625" style="220"/>
    <col min="16129" max="16129" width="5.85546875" style="220" customWidth="1"/>
    <col min="16130" max="16130" width="46.28515625" style="220" customWidth="1"/>
    <col min="16131" max="16131" width="6.28515625" style="220" customWidth="1"/>
    <col min="16132" max="16132" width="14.42578125" style="220" customWidth="1"/>
    <col min="16133" max="16133" width="13" style="220" customWidth="1"/>
    <col min="16134" max="16134" width="14.5703125" style="220" customWidth="1"/>
    <col min="16135" max="16135" width="13" style="220" customWidth="1"/>
    <col min="16136" max="16136" width="12" style="220" bestFit="1" customWidth="1"/>
    <col min="16137" max="16137" width="13.5703125" style="220" customWidth="1"/>
    <col min="16138" max="16384" width="9.140625" style="220"/>
  </cols>
  <sheetData>
    <row r="1" spans="1:9" s="6" customFormat="1" ht="18" customHeight="1">
      <c r="A1" s="627" t="s">
        <v>389</v>
      </c>
      <c r="B1" s="627"/>
      <c r="C1" s="627"/>
      <c r="D1" s="627"/>
      <c r="E1" s="627"/>
      <c r="F1" s="627"/>
    </row>
    <row r="2" spans="1:9" s="1" customFormat="1" ht="31.5" customHeight="1">
      <c r="A2" s="628" t="s">
        <v>390</v>
      </c>
      <c r="B2" s="628"/>
      <c r="C2" s="628"/>
      <c r="D2" s="628"/>
      <c r="E2" s="628"/>
      <c r="F2" s="628"/>
    </row>
    <row r="3" spans="1:9" s="1" customFormat="1" ht="11.25" customHeight="1">
      <c r="A3" s="2" t="s">
        <v>391</v>
      </c>
      <c r="B3" s="2"/>
      <c r="C3" s="2"/>
    </row>
    <row r="4" spans="1:9" s="1" customFormat="1" ht="14.25" thickBot="1">
      <c r="C4" s="162"/>
      <c r="E4" s="163" t="s">
        <v>176</v>
      </c>
      <c r="F4" s="164"/>
    </row>
    <row r="5" spans="1:9" s="1" customFormat="1" ht="30" customHeight="1" thickBot="1">
      <c r="A5" s="615" t="s">
        <v>177</v>
      </c>
      <c r="B5" s="165" t="s">
        <v>392</v>
      </c>
      <c r="C5" s="166"/>
      <c r="D5" s="629" t="s">
        <v>6</v>
      </c>
      <c r="E5" s="631" t="s">
        <v>7</v>
      </c>
      <c r="F5" s="632"/>
    </row>
    <row r="6" spans="1:9" s="1" customFormat="1" ht="33" customHeight="1" thickBot="1">
      <c r="A6" s="616"/>
      <c r="B6" s="167" t="s">
        <v>393</v>
      </c>
      <c r="C6" s="168" t="s">
        <v>394</v>
      </c>
      <c r="D6" s="630"/>
      <c r="E6" s="169" t="s">
        <v>8</v>
      </c>
      <c r="F6" s="169" t="s">
        <v>9</v>
      </c>
    </row>
    <row r="7" spans="1:9" s="1" customFormat="1" ht="14.25" thickBot="1">
      <c r="A7" s="170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</row>
    <row r="8" spans="1:9" s="1" customFormat="1" ht="31.5" customHeight="1" thickBot="1">
      <c r="A8" s="171">
        <v>4000</v>
      </c>
      <c r="B8" s="172" t="s">
        <v>395</v>
      </c>
      <c r="C8" s="173"/>
      <c r="D8" s="174">
        <f>E8+F8-[1]ekamut!F124</f>
        <v>3777879.4123999998</v>
      </c>
      <c r="E8" s="175">
        <f>E10</f>
        <v>941845.53740000003</v>
      </c>
      <c r="F8" s="176">
        <f>F10+F171+F206</f>
        <v>2989033.8749999995</v>
      </c>
      <c r="G8" s="177"/>
      <c r="H8" s="178"/>
      <c r="I8" s="178"/>
    </row>
    <row r="9" spans="1:9" s="1" customFormat="1" ht="14.25" thickBot="1">
      <c r="A9" s="171"/>
      <c r="B9" s="179" t="s">
        <v>396</v>
      </c>
      <c r="C9" s="173"/>
      <c r="D9" s="174"/>
      <c r="E9" s="175"/>
      <c r="F9" s="180"/>
    </row>
    <row r="10" spans="1:9" s="1" customFormat="1" ht="47.25" customHeight="1" thickBot="1">
      <c r="A10" s="181">
        <v>4050</v>
      </c>
      <c r="B10" s="182" t="s">
        <v>397</v>
      </c>
      <c r="C10" s="183" t="s">
        <v>398</v>
      </c>
      <c r="D10" s="184">
        <f>E10+F10-[1]ekamut!F124</f>
        <v>788845.53740000003</v>
      </c>
      <c r="E10" s="185">
        <f>E12+E25+E68+E83+E93+E127+E142</f>
        <v>941845.53740000003</v>
      </c>
      <c r="F10" s="186"/>
      <c r="G10" s="177"/>
      <c r="H10" s="177"/>
      <c r="I10" s="178"/>
    </row>
    <row r="11" spans="1:9" s="1" customFormat="1" ht="14.25" thickBot="1">
      <c r="A11" s="187"/>
      <c r="B11" s="188" t="s">
        <v>396</v>
      </c>
      <c r="C11" s="189"/>
      <c r="D11" s="190"/>
      <c r="E11" s="190"/>
      <c r="F11" s="186"/>
    </row>
    <row r="12" spans="1:9" s="1" customFormat="1" ht="30.75" customHeight="1" thickBot="1">
      <c r="A12" s="191">
        <v>4100</v>
      </c>
      <c r="B12" s="192" t="s">
        <v>399</v>
      </c>
      <c r="C12" s="193" t="s">
        <v>398</v>
      </c>
      <c r="D12" s="194">
        <f>E12</f>
        <v>177853.6</v>
      </c>
      <c r="E12" s="194">
        <f>E14+E19+E22</f>
        <v>177853.6</v>
      </c>
      <c r="F12" s="195" t="s">
        <v>191</v>
      </c>
    </row>
    <row r="13" spans="1:9" s="1" customFormat="1" ht="13.5">
      <c r="A13" s="104"/>
      <c r="B13" s="196" t="s">
        <v>396</v>
      </c>
      <c r="C13" s="197"/>
      <c r="D13" s="198"/>
      <c r="E13" s="198"/>
      <c r="F13" s="199"/>
    </row>
    <row r="14" spans="1:9" s="1" customFormat="1" ht="27">
      <c r="A14" s="127">
        <v>4110</v>
      </c>
      <c r="B14" s="200" t="s">
        <v>400</v>
      </c>
      <c r="C14" s="201" t="s">
        <v>398</v>
      </c>
      <c r="D14" s="124">
        <f>E14</f>
        <v>177853.6</v>
      </c>
      <c r="E14" s="124">
        <f>E16+E17+E18</f>
        <v>177853.6</v>
      </c>
      <c r="F14" s="202" t="s">
        <v>191</v>
      </c>
    </row>
    <row r="15" spans="1:9" s="1" customFormat="1" ht="14.25">
      <c r="A15" s="127"/>
      <c r="B15" s="203" t="s">
        <v>197</v>
      </c>
      <c r="C15" s="201"/>
      <c r="D15" s="124"/>
      <c r="E15" s="124"/>
      <c r="F15" s="202"/>
    </row>
    <row r="16" spans="1:9" s="1" customFormat="1" ht="13.5" customHeight="1">
      <c r="A16" s="127">
        <v>4111</v>
      </c>
      <c r="B16" s="204" t="s">
        <v>401</v>
      </c>
      <c r="C16" s="205" t="s">
        <v>402</v>
      </c>
      <c r="D16" s="124">
        <f>E16</f>
        <v>161853.6</v>
      </c>
      <c r="E16" s="124">
        <f>[1]aparat!F34+'[1]zags '!F34+'[1]վեկտոր պլյուս'!F34+[1]turq!F34+[1]gjuxatntes!F35+'[1]chanap transp'!F34+'[1]transp nax'!F34+'[1]ajl nax'!F34+'[1]tntes harab'!F36+[1]axb!F34+'[1]srgaka mig'!F34+'[1]bnak shin'!F34+[1]lusav!F34+'[1]hangst sport'!F34+'[1]mshak palat'!F34+'[1]mshak kazm'!F34+[1]herutahax!F34+[1]texekat!F34+'[1]yndameny mankap.'!F34+[1]gisherotik!F34+'[1]soc ogn'!F34+'[1]nvir. b`h'!F34+'[1]pah fond '!F34+'[1]yndam arvest erash'!F34</f>
        <v>161853.6</v>
      </c>
      <c r="F16" s="202" t="s">
        <v>191</v>
      </c>
    </row>
    <row r="17" spans="1:6" s="1" customFormat="1" ht="30" customHeight="1" thickBot="1">
      <c r="A17" s="127">
        <v>4112</v>
      </c>
      <c r="B17" s="204" t="s">
        <v>403</v>
      </c>
      <c r="C17" s="205" t="s">
        <v>404</v>
      </c>
      <c r="D17" s="124">
        <f>E17</f>
        <v>16000</v>
      </c>
      <c r="E17" s="124">
        <f>[1]aparat!F35+'[1]zags '!F35+'[1]վեկտոր պլյուս'!F35+[1]turq!F35+[1]gjuxatntes!F36+'[1]chanap transp'!F35+'[1]transp nax'!F35+'[1]ajl nax'!F35+'[1]tntes harab'!F37+[1]axb!F35+'[1]srgaka mig'!F35+'[1]bnak shin'!F35+[1]lusav!F35+'[1]hangst sport'!F35+'[1]kent grad'!F35+'[1]mshak palat'!F35+'[1]mshak kazm'!F35+[1]herutahax!F35+[1]texekat!F35+'[1]yndameny mankap.'!F35+[1]gisherotik!F35+[1]marzadp!F35+'[1]soc ogn'!F35+'[1]nvir. b`h'!F35+'[1]pah fond '!F35+'[1]yndam arvest erash'!F35</f>
        <v>16000</v>
      </c>
      <c r="F17" s="202" t="s">
        <v>191</v>
      </c>
    </row>
    <row r="18" spans="1:6" s="1" customFormat="1" ht="45.75" hidden="1" customHeight="1">
      <c r="A18" s="127">
        <v>4114</v>
      </c>
      <c r="B18" s="204" t="s">
        <v>405</v>
      </c>
      <c r="C18" s="205" t="s">
        <v>406</v>
      </c>
      <c r="D18" s="113">
        <f>E18</f>
        <v>0</v>
      </c>
      <c r="E18" s="113">
        <f>[1]aparat!F38+'[1]zags '!F38+'[1]վեկտոր պլյուս'!F38+[1]turq!F38+[1]gjuxatntes!F39+'[1]chanap transp'!F38+'[1]transp nax'!F38+'[1]ajl nax'!F38+'[1]tntes harab'!F40+[1]axb!F38+'[1]srgaka mig'!F38+'[1]bnak shin'!F38+[1]lusav!F38+'[1]hangst sport'!F38+'[1]kent grad'!F38+'[1]mshak palat'!F38+'[1]mshak kazm'!F38+[1]herutahax!F38+[1]texekat!F38+'[1]yndameny mankap.'!F38+[1]gisherotik!F38+[1]marzadp!F38+'[1]soc ogn'!F38+'[1]nvir. b`h'!F38+'[1]pah fond '!F38+'[1]yndam arvest erash'!F38</f>
        <v>0</v>
      </c>
      <c r="F18" s="202" t="s">
        <v>191</v>
      </c>
    </row>
    <row r="19" spans="1:6" s="1" customFormat="1" ht="45.75" hidden="1" customHeight="1">
      <c r="A19" s="127">
        <v>4120</v>
      </c>
      <c r="B19" s="206" t="s">
        <v>407</v>
      </c>
      <c r="C19" s="201" t="s">
        <v>398</v>
      </c>
      <c r="D19" s="207"/>
      <c r="E19" s="113">
        <f>E21</f>
        <v>0</v>
      </c>
      <c r="F19" s="202" t="s">
        <v>191</v>
      </c>
    </row>
    <row r="20" spans="1:6" s="1" customFormat="1" ht="45.75" hidden="1" customHeight="1">
      <c r="A20" s="127"/>
      <c r="B20" s="203" t="s">
        <v>197</v>
      </c>
      <c r="C20" s="201"/>
      <c r="D20" s="113"/>
      <c r="E20" s="113"/>
      <c r="F20" s="202"/>
    </row>
    <row r="21" spans="1:6" s="1" customFormat="1" ht="45.75" hidden="1" customHeight="1">
      <c r="A21" s="127">
        <v>4121</v>
      </c>
      <c r="B21" s="204" t="s">
        <v>408</v>
      </c>
      <c r="C21" s="205" t="s">
        <v>409</v>
      </c>
      <c r="D21" s="113">
        <f>E21</f>
        <v>0</v>
      </c>
      <c r="E21" s="113">
        <f>[1]aparat!F39+'[1]zags '!F39+'[1]վեկտոր պլյուս'!F39+[1]turq!F39+[1]gjuxatntes!F40+'[1]chanap transp'!F39+'[1]transp nax'!F39+'[1]ajl nax'!F39+'[1]tntes harab'!F41+[1]axb!F39+'[1]srgaka mig'!F39+'[1]bnak shin'!F39+[1]lusav!F39+'[1]hangst sport'!F39+'[1]kent grad'!F39+'[1]mshak palat'!F39+'[1]mshak kazm'!F39+[1]herutahax!F39+[1]texekat!F39+'[1]yndameny mankap.'!F39+[1]gisherotik!F39+[1]marzadp!F39+'[1]soc ogn'!F39+'[1]nvir. b`h'!F39+'[1]pah fond '!F39+'[1]yndam arvest erash'!F39</f>
        <v>0</v>
      </c>
      <c r="F21" s="202" t="s">
        <v>191</v>
      </c>
    </row>
    <row r="22" spans="1:6" s="1" customFormat="1" ht="45.75" hidden="1" customHeight="1">
      <c r="A22" s="127">
        <v>4130</v>
      </c>
      <c r="B22" s="206" t="s">
        <v>410</v>
      </c>
      <c r="C22" s="201" t="s">
        <v>398</v>
      </c>
      <c r="D22" s="113"/>
      <c r="E22" s="113">
        <f>E24</f>
        <v>0</v>
      </c>
      <c r="F22" s="202" t="s">
        <v>191</v>
      </c>
    </row>
    <row r="23" spans="1:6" s="1" customFormat="1" ht="45.75" hidden="1" customHeight="1">
      <c r="A23" s="127"/>
      <c r="B23" s="203" t="s">
        <v>197</v>
      </c>
      <c r="C23" s="201"/>
      <c r="D23" s="113"/>
      <c r="E23" s="113"/>
      <c r="F23" s="202"/>
    </row>
    <row r="24" spans="1:6" s="1" customFormat="1" ht="45.75" hidden="1" customHeight="1" thickBot="1">
      <c r="A24" s="140">
        <v>4131</v>
      </c>
      <c r="B24" s="208" t="s">
        <v>411</v>
      </c>
      <c r="C24" s="209" t="s">
        <v>412</v>
      </c>
      <c r="D24" s="210">
        <f>E24</f>
        <v>0</v>
      </c>
      <c r="E24" s="113">
        <f>[1]aparat!F40+'[1]zags '!F40+'[1]վեկտոր պլյուս'!F40+[1]turq!F40+[1]gjuxatntes!F41+'[1]chanap transp'!F40+'[1]transp nax'!F40+'[1]ajl nax'!F40+'[1]tntes harab'!F42+[1]axb!F40+'[1]srgaka mig'!F40+'[1]bnak shin'!F40+[1]lusav!F40+'[1]hangst sport'!F40+'[1]kent grad'!F40+'[1]mshak palat'!F40+'[1]mshak kazm'!F40+[1]herutahax!F40+[1]texekat!F40+'[1]yndameny mankap.'!F40+[1]gisherotik!F40+[1]marzadp!F40+'[1]soc ogn'!F40+'[1]nvir. b`h'!F40+'[1]pah fond '!F40+'[1]yndam arvest erash'!F40</f>
        <v>0</v>
      </c>
      <c r="F24" s="211" t="s">
        <v>191</v>
      </c>
    </row>
    <row r="25" spans="1:6" s="1" customFormat="1" ht="45.75" customHeight="1" thickBot="1">
      <c r="A25" s="191">
        <v>4200</v>
      </c>
      <c r="B25" s="212" t="s">
        <v>413</v>
      </c>
      <c r="C25" s="193" t="s">
        <v>398</v>
      </c>
      <c r="D25" s="213">
        <f>E25</f>
        <v>80089.497399999993</v>
      </c>
      <c r="E25" s="213">
        <f>E27+E36+E41+E51+E54+E58</f>
        <v>80089.497399999993</v>
      </c>
      <c r="F25" s="195" t="s">
        <v>191</v>
      </c>
    </row>
    <row r="26" spans="1:6" s="1" customFormat="1" ht="13.5">
      <c r="A26" s="104"/>
      <c r="B26" s="196" t="s">
        <v>396</v>
      </c>
      <c r="C26" s="197"/>
      <c r="D26" s="214"/>
      <c r="E26" s="214"/>
      <c r="F26" s="215"/>
    </row>
    <row r="27" spans="1:6" s="1" customFormat="1" ht="39">
      <c r="A27" s="127">
        <v>4210</v>
      </c>
      <c r="B27" s="206" t="s">
        <v>414</v>
      </c>
      <c r="C27" s="201" t="s">
        <v>398</v>
      </c>
      <c r="D27" s="113">
        <f>E27</f>
        <v>24114.899999999998</v>
      </c>
      <c r="E27" s="113">
        <f>E29+E30+E31+E32+E33+E34+E35</f>
        <v>24114.899999999998</v>
      </c>
      <c r="F27" s="216" t="s">
        <v>191</v>
      </c>
    </row>
    <row r="28" spans="1:6" s="1" customFormat="1" ht="14.25">
      <c r="A28" s="127"/>
      <c r="B28" s="203" t="s">
        <v>197</v>
      </c>
      <c r="C28" s="201"/>
      <c r="D28" s="217"/>
      <c r="E28" s="217"/>
      <c r="F28" s="216"/>
    </row>
    <row r="29" spans="1:6" s="1" customFormat="1" ht="27">
      <c r="A29" s="127">
        <v>4211</v>
      </c>
      <c r="B29" s="204" t="s">
        <v>415</v>
      </c>
      <c r="C29" s="205" t="s">
        <v>416</v>
      </c>
      <c r="D29" s="124">
        <f>E29</f>
        <v>0</v>
      </c>
      <c r="E29" s="124">
        <f>[1]aparat!F43+'[1]zags '!F43+'[1]վեկտոր պլյուս'!F43+[1]turq!F43+[1]gjuxatntes!F44+'[1]chanap transp'!F43+'[1]transp nax'!F43+'[1]ajl nax'!F43+'[1]tntes harab'!F45+[1]axb!F43+'[1]srgaka mig'!F43+'[1]bnak shin'!F43+[1]lusav!F43+'[1]hangst sport'!F43+'[1]kent grad'!F43+'[1]mshak palat'!F43+'[1]mshak kazm'!F43+[1]herutahax!F43+[1]texekat!F43+'[1]yndameny mankap.'!F43+[1]gisherotik!F43+[1]marzadp!F43+'[1]soc ogn'!F43+'[1]nvir. b`h'!F43+'[1]pah fond '!F43+'[1]yndam arvest erash'!F43</f>
        <v>0</v>
      </c>
      <c r="F29" s="216" t="s">
        <v>191</v>
      </c>
    </row>
    <row r="30" spans="1:6" s="1" customFormat="1" ht="14.25">
      <c r="A30" s="127">
        <v>4212</v>
      </c>
      <c r="B30" s="206" t="s">
        <v>417</v>
      </c>
      <c r="C30" s="205" t="s">
        <v>418</v>
      </c>
      <c r="D30" s="113">
        <f t="shared" ref="D30:D35" si="0">E30</f>
        <v>18548</v>
      </c>
      <c r="E30" s="113">
        <f>[1]aparat!F44+'[1]zags '!F44+'[1]վեկտոր պլյուս'!F44+[1]turq!F44+[1]gjuxatntes!F45+'[1]chanap transp'!F44+'[1]transp nax'!F44+'[1]ajl nax'!F44+'[1]tntes harab'!F46+[1]axb!F44+'[1]srgaka mig'!F44+'[1]bnak shin'!F44+[1]lusav!F44+'[1]hangst sport'!F44+'[1]mshak palat'!F44+'[1]mshak kazm'!F44+[1]herutahax!F44+[1]texekat!F44+'[1]yndameny mankap.'!F44+[1]gisherotik!F44+'[1]soc ogn'!F44+'[1]nvir. b`h'!F44+'[1]pah fond '!F44+'[1]yndam arvest erash'!F44</f>
        <v>18548</v>
      </c>
      <c r="F30" s="216" t="s">
        <v>191</v>
      </c>
    </row>
    <row r="31" spans="1:6" s="1" customFormat="1" ht="14.25">
      <c r="A31" s="127">
        <v>4213</v>
      </c>
      <c r="B31" s="204" t="s">
        <v>419</v>
      </c>
      <c r="C31" s="205" t="s">
        <v>420</v>
      </c>
      <c r="D31" s="124">
        <f t="shared" si="0"/>
        <v>1607.3</v>
      </c>
      <c r="E31" s="124">
        <f>[1]aparat!F45+'[1]zags '!F45+'[1]վեկտոր պլյուս'!F45+[1]turq!F45+[1]gjuxatntes!F46+'[1]chanap transp'!F45+'[1]transp nax'!F45+'[1]ajl nax'!F45+'[1]tntes harab'!F47+[1]axb!F45+'[1]srgaka mig'!F45+'[1]bnak shin'!F45+[1]lusav!F45+'[1]hangst sport'!F45+'[1]mshak palat'!F45+'[1]mshak kazm'!F45+[1]herutahax!F45+[1]texekat!F45+'[1]yndameny mankap.'!F45+[1]gisherotik!F45+'[1]soc ogn'!F45+'[1]nvir. b`h'!F45+'[1]pah fond '!F45+'[1]yndam arvest erash'!F45</f>
        <v>1607.3</v>
      </c>
      <c r="F31" s="216" t="s">
        <v>191</v>
      </c>
    </row>
    <row r="32" spans="1:6" s="1" customFormat="1" ht="14.25">
      <c r="A32" s="127">
        <v>4214</v>
      </c>
      <c r="B32" s="204" t="s">
        <v>421</v>
      </c>
      <c r="C32" s="205" t="s">
        <v>422</v>
      </c>
      <c r="D32" s="113">
        <f t="shared" si="0"/>
        <v>3459.6</v>
      </c>
      <c r="E32" s="113">
        <f>[1]aparat!F46+'[1]zags '!F46+'[1]վեկտոր պլյուս'!F46+[1]turq!F46+[1]gjuxatntes!F47+'[1]chanap transp'!F46+'[1]transp nax'!F46+'[1]ajl nax'!F46+'[1]tntes harab'!F48+[1]axb!F46+'[1]srgaka mig'!F46+'[1]bnak shin'!F46+[1]lusav!F46+'[1]hangst sport'!F46+'[1]mshak palat'!F46+'[1]mshak kazm'!F46+[1]herutahax!F46+[1]texekat!F46+'[1]yndameny mankap.'!F46+[1]gisherotik!F46+'[1]soc ogn'!F46+'[1]nvir. b`h'!F46+'[1]pah fond '!F46+'[1]yndam arvest erash'!F46</f>
        <v>3459.6</v>
      </c>
      <c r="F32" s="216" t="s">
        <v>191</v>
      </c>
    </row>
    <row r="33" spans="1:6" s="1" customFormat="1" ht="13.5" customHeight="1">
      <c r="A33" s="127">
        <v>4215</v>
      </c>
      <c r="B33" s="204" t="s">
        <v>423</v>
      </c>
      <c r="C33" s="205" t="s">
        <v>424</v>
      </c>
      <c r="D33" s="124">
        <f t="shared" si="0"/>
        <v>500</v>
      </c>
      <c r="E33" s="124">
        <f>[1]aparat!F47+'[1]zags '!F47+'[1]վեկտոր պլյուս'!F47+[1]turq!F47+[1]gjuxatntes!F48+'[1]chanap transp'!F47+'[1]transp nax'!F47+'[1]ajl nax'!F47+'[1]tntes harab'!F49+[1]axb!F47+'[1]srgaka mig'!F47+'[1]bnak shin'!F47+[1]lusav!F47+'[1]hangst sport'!F47+'[1]mshak palat'!F47+'[1]mshak kazm'!F47+[1]herutahax!F47+[1]texekat!F47+'[1]yndameny mankap.'!F47+[1]gisherotik!F47+'[1]soc ogn'!F47+'[1]nvir. b`h'!F47+'[1]pah fond '!F47+'[1]yndam arvest erash'!F47</f>
        <v>500</v>
      </c>
      <c r="F33" s="216" t="s">
        <v>191</v>
      </c>
    </row>
    <row r="34" spans="1:6" s="1" customFormat="1" ht="17.25" customHeight="1">
      <c r="A34" s="127">
        <v>4216</v>
      </c>
      <c r="B34" s="204" t="s">
        <v>425</v>
      </c>
      <c r="C34" s="205" t="s">
        <v>426</v>
      </c>
      <c r="D34" s="124">
        <f t="shared" si="0"/>
        <v>0</v>
      </c>
      <c r="E34" s="124">
        <f>[1]aparat!F48+'[1]zags '!F48+'[1]վեկտոր պլյուս'!F48+[1]turq!F48+[1]gjuxatntes!F49+'[1]chanap transp'!F48+'[1]transp nax'!F48+'[1]ajl nax'!F48+'[1]tntes harab'!F50+[1]axb!F48+'[1]srgaka mig'!F48+'[1]bnak shin'!F48+[1]lusav!F48+'[1]hangst sport'!F48+'[1]kent grad'!F48+'[1]mshak palat'!F48+'[1]mshak kazm'!F48+[1]herutahax!F48+[1]texekat!F48+'[1]yndameny mankap.'!F48+[1]gisherotik!F48+[1]marzadp!F48+'[1]soc ogn'!F48+'[1]nvir. b`h'!F48+'[1]pah fond '!F48+'[1]yndam arvest erash'!F48</f>
        <v>0</v>
      </c>
      <c r="F34" s="216" t="s">
        <v>191</v>
      </c>
    </row>
    <row r="35" spans="1:6" s="1" customFormat="1" ht="14.25">
      <c r="A35" s="127">
        <v>4217</v>
      </c>
      <c r="B35" s="204" t="s">
        <v>427</v>
      </c>
      <c r="C35" s="205" t="s">
        <v>428</v>
      </c>
      <c r="D35" s="124">
        <f t="shared" si="0"/>
        <v>0</v>
      </c>
      <c r="E35" s="124">
        <f>[1]aparat!F49+'[1]zags '!F49+'[1]վեկտոր պլյուս'!F49+[1]turq!F49+[1]gjuxatntes!F50+'[1]chanap transp'!F49+'[1]transp nax'!F49+'[1]ajl nax'!F49+'[1]tntes harab'!F51+[1]axb!F49+'[1]srgaka mig'!F49+'[1]bnak shin'!F49+[1]lusav!F49+'[1]hangst sport'!F49+'[1]kent grad'!F49+'[1]mshak palat'!F49+'[1]mshak kazm'!F49+[1]herutahax!F49+[1]texekat!F49+'[1]yndameny mankap.'!F49+[1]gisherotik!F49+[1]marzadp!F49+'[1]soc ogn'!F49+'[1]nvir. b`h'!F49+'[1]pah fond '!F49+'[1]yndam arvest erash'!F49</f>
        <v>0</v>
      </c>
      <c r="F35" s="216" t="s">
        <v>191</v>
      </c>
    </row>
    <row r="36" spans="1:6" s="1" customFormat="1" ht="39.75">
      <c r="A36" s="127">
        <v>4220</v>
      </c>
      <c r="B36" s="206" t="s">
        <v>429</v>
      </c>
      <c r="C36" s="201" t="s">
        <v>398</v>
      </c>
      <c r="D36" s="124">
        <f>E36</f>
        <v>4500</v>
      </c>
      <c r="E36" s="124">
        <f>E38+E39+E40</f>
        <v>4500</v>
      </c>
      <c r="F36" s="216" t="s">
        <v>191</v>
      </c>
    </row>
    <row r="37" spans="1:6" s="1" customFormat="1" ht="14.25">
      <c r="A37" s="127"/>
      <c r="B37" s="203" t="s">
        <v>197</v>
      </c>
      <c r="C37" s="201"/>
      <c r="D37" s="124"/>
      <c r="E37" s="124"/>
      <c r="F37" s="216"/>
    </row>
    <row r="38" spans="1:6" s="1" customFormat="1" ht="14.25">
      <c r="A38" s="127">
        <v>4221</v>
      </c>
      <c r="B38" s="204" t="s">
        <v>430</v>
      </c>
      <c r="C38" s="218">
        <v>4221</v>
      </c>
      <c r="D38" s="219">
        <f>E38</f>
        <v>1500</v>
      </c>
      <c r="E38" s="124">
        <f>[1]aparat!F51+'[1]zags '!F51+'[1]վեկտոր պլյուս'!F51+[1]turq!F51+[1]gjuxatntes!F52+'[1]chanap transp'!F51+'[1]transp nax'!F51+'[1]ajl nax'!F51+'[1]tntes harab'!F53+[1]axb!F51+'[1]srgaka mig'!F51+'[1]bnak shin'!F51+[1]lusav!F51+'[1]hangst sport'!F51+'[1]mshak palat'!F51+'[1]mshak kazm'!F51+[1]herutahax!F51+[1]texekat!F51+'[1]yndameny mankap.'!F51+[1]gisherotik!F51+'[1]soc ogn'!F51+'[1]nvir. b`h'!F51+'[1]pah fond '!F51+'[1]yndam arvest erash'!F51</f>
        <v>1500</v>
      </c>
      <c r="F38" s="216" t="s">
        <v>191</v>
      </c>
    </row>
    <row r="39" spans="1:6" s="1" customFormat="1" ht="14.25">
      <c r="A39" s="127">
        <v>4222</v>
      </c>
      <c r="B39" s="204" t="s">
        <v>431</v>
      </c>
      <c r="C39" s="205" t="s">
        <v>432</v>
      </c>
      <c r="D39" s="219">
        <f>E39</f>
        <v>3000</v>
      </c>
      <c r="E39" s="124">
        <f>[1]aparat!F52+'[1]zags '!F52+'[1]վեկտոր պլյուս'!F52+[1]turq!F52+[1]gjuxatntes!F53+'[1]chanap transp'!F52+'[1]transp nax'!F52+'[1]ajl nax'!F52+'[1]tntes harab'!F54+[1]axb!F52+'[1]srgaka mig'!F52+'[1]bnak shin'!F52+[1]lusav!F52+'[1]hangst sport'!F52+'[1]mshak palat'!F52+'[1]mshak kazm'!F52+[1]herutahax!F52+[1]texekat!F52+'[1]yndameny mankap.'!F52+[1]gisherotik!F52+'[1]soc ogn'!F52+'[1]nvir. b`h'!F52+'[1]pah fond '!F52+'[1]yndam arvest erash'!F52</f>
        <v>3000</v>
      </c>
      <c r="F39" s="216" t="s">
        <v>191</v>
      </c>
    </row>
    <row r="40" spans="1:6" s="1" customFormat="1" ht="14.25">
      <c r="A40" s="127">
        <v>4223</v>
      </c>
      <c r="B40" s="204" t="s">
        <v>433</v>
      </c>
      <c r="C40" s="205" t="s">
        <v>434</v>
      </c>
      <c r="D40" s="219">
        <f>E40</f>
        <v>0</v>
      </c>
      <c r="E40" s="124">
        <f>[1]aparat!F53+'[1]zags '!F53+'[1]վեկտոր պլյուս'!F53+[1]turq!F53+[1]gjuxatntes!F54+'[1]chanap transp'!F53+'[1]transp nax'!F53+'[1]ajl nax'!F53+'[1]tntes harab'!F55+[1]axb!F53+'[1]srgaka mig'!F53+'[1]bnak shin'!F53+[1]lusav!F53+'[1]hangst sport'!F53+'[1]kent grad'!F53+'[1]mshak palat'!F53+'[1]mshak kazm'!F53+[1]herutahax!F53+[1]texekat!F53+'[1]yndameny mankap.'!F53+[1]gisherotik!F53+[1]marzadp!F53+'[1]soc ogn'!F53+'[1]nvir. b`h'!F53+'[1]pah fond '!F53+'[1]yndam arvest erash'!F53</f>
        <v>0</v>
      </c>
      <c r="F40" s="216" t="s">
        <v>191</v>
      </c>
    </row>
    <row r="41" spans="1:6" ht="52.5">
      <c r="A41" s="127">
        <v>4230</v>
      </c>
      <c r="B41" s="206" t="s">
        <v>435</v>
      </c>
      <c r="C41" s="201" t="s">
        <v>398</v>
      </c>
      <c r="D41" s="113">
        <f>E41</f>
        <v>29128.930399999997</v>
      </c>
      <c r="E41" s="113">
        <f>E43+E44+E45+E46+E47+E48+E49+E50</f>
        <v>29128.930399999997</v>
      </c>
      <c r="F41" s="216" t="s">
        <v>191</v>
      </c>
    </row>
    <row r="42" spans="1:6" ht="14.25">
      <c r="A42" s="127"/>
      <c r="B42" s="203" t="s">
        <v>197</v>
      </c>
      <c r="C42" s="201"/>
      <c r="D42" s="217"/>
      <c r="E42" s="217"/>
      <c r="F42" s="216"/>
    </row>
    <row r="43" spans="1:6" ht="14.25">
      <c r="A43" s="127">
        <v>4231</v>
      </c>
      <c r="B43" s="204" t="s">
        <v>436</v>
      </c>
      <c r="C43" s="205" t="s">
        <v>437</v>
      </c>
      <c r="D43" s="124">
        <f>E43</f>
        <v>0</v>
      </c>
      <c r="E43" s="124">
        <f>[1]aparat!F55+'[1]zags '!F55+'[1]վեկտոր պլյուս'!F55+[1]turq!F55+[1]gjuxatntes!F56+'[1]chanap transp'!F55+'[1]transp nax'!F55+'[1]ajl nax'!F55+'[1]tntes harab'!F57+[1]axb!F55+'[1]srgaka mig'!F55+'[1]bnak shin'!F55+[1]lusav!F55+'[1]hangst sport'!F55+'[1]kent grad'!F55+'[1]mshak palat'!F55+'[1]mshak kazm'!F55+[1]herutahax!F55+[1]texekat!F55+'[1]yndameny mankap.'!F55+[1]gisherotik!F55+[1]marzadp!F55+'[1]soc ogn'!F55+'[1]nvir. b`h'!F55+'[1]pah fond '!F55+'[1]yndam arvest erash'!F55</f>
        <v>0</v>
      </c>
      <c r="F43" s="216" t="s">
        <v>191</v>
      </c>
    </row>
    <row r="44" spans="1:6" ht="14.25">
      <c r="A44" s="127">
        <v>4232</v>
      </c>
      <c r="B44" s="204" t="s">
        <v>438</v>
      </c>
      <c r="C44" s="205" t="s">
        <v>439</v>
      </c>
      <c r="D44" s="124">
        <f t="shared" ref="D44:D50" si="1">E44</f>
        <v>4614</v>
      </c>
      <c r="E44" s="124">
        <f>[1]aparat!F56+'[1]zags '!F56+'[1]վեկտոր պլյուս'!F56+[1]turq!F56+[1]gjuxatntes!F57+'[1]chanap transp'!F56+'[1]transp nax'!F56+'[1]ajl nax'!F56+'[1]tntes harab'!F58+[1]axb!F56+'[1]srgaka mig'!F56+'[1]bnak shin'!F56+[1]lusav!F56+'[1]hangst sport'!F56+'[1]mshak palat'!F56+'[1]mshak kazm'!F56+[1]herutahax!F56+[1]texekat!F56+'[1]yndameny mankap.'!F56+[1]gisherotik!F56+'[1]soc ogn'!F56+'[1]nvir. b`h'!F56+'[1]pah fond '!F56+'[1]yndam arvest erash'!F56</f>
        <v>4614</v>
      </c>
      <c r="F44" s="216" t="s">
        <v>191</v>
      </c>
    </row>
    <row r="45" spans="1:6" ht="27">
      <c r="A45" s="127">
        <v>4233</v>
      </c>
      <c r="B45" s="204" t="s">
        <v>440</v>
      </c>
      <c r="C45" s="205" t="s">
        <v>441</v>
      </c>
      <c r="D45" s="124">
        <f t="shared" si="1"/>
        <v>2300</v>
      </c>
      <c r="E45" s="124">
        <f>[1]aparat!F57+'[1]zags '!F57+'[1]վեկտոր պլյուս'!F57+[1]turq!F57+[1]gjuxatntes!F58+'[1]chanap transp'!F57+'[1]transp nax'!F57+'[1]ajl nax'!F57+'[1]tntes harab'!F59+[1]axb!F57+'[1]srgaka mig'!F57+'[1]bnak shin'!F57+[1]lusav!F57+'[1]hangst sport'!F57+'[1]kent grad'!F57+'[1]mshak palat'!F57+'[1]mshak kazm'!F57+[1]herutahax!F57+[1]texekat!F57+'[1]yndameny mankap.'!F57+[1]gisherotik!F57+[1]marzadp!F57+'[1]soc ogn'!F57+'[1]nvir. b`h'!F57+'[1]pah fond '!F57+'[1]yndam arvest erash'!F57</f>
        <v>2300</v>
      </c>
      <c r="F45" s="216" t="s">
        <v>191</v>
      </c>
    </row>
    <row r="46" spans="1:6" ht="14.25">
      <c r="A46" s="127">
        <v>4234</v>
      </c>
      <c r="B46" s="204" t="s">
        <v>442</v>
      </c>
      <c r="C46" s="205" t="s">
        <v>443</v>
      </c>
      <c r="D46" s="124">
        <f t="shared" si="1"/>
        <v>2530</v>
      </c>
      <c r="E46" s="124">
        <f>[1]aparat!F58+'[1]zags '!F58+'[1]վեկտոր պլյուս'!F58+[1]turq!F58+[1]gjuxatntes!F59+'[1]chanap transp'!F58+'[1]transp nax'!F58+'[1]ajl nax'!F58+'[1]tntes harab'!F60+[1]axb!F58+'[1]srgaka mig'!F58+'[1]bnak shin'!F58+[1]lusav!F58+'[1]hangst sport'!F58+'[1]mshak palat'!F58+'[1]mshak kazm'!F58+[1]herutahax!F58+[1]texekat!F58+'[1]yndameny mankap.'!F58+[1]gisherotik!F58+'[1]soc ogn'!F58+'[1]nvir. b`h'!F58+'[1]pah fond '!F58+'[1]yndam arvest erash'!F58</f>
        <v>2530</v>
      </c>
      <c r="F46" s="216" t="s">
        <v>191</v>
      </c>
    </row>
    <row r="47" spans="1:6" ht="14.25">
      <c r="A47" s="127">
        <v>4235</v>
      </c>
      <c r="B47" s="221" t="s">
        <v>444</v>
      </c>
      <c r="C47" s="87">
        <v>4235</v>
      </c>
      <c r="D47" s="124">
        <f t="shared" si="1"/>
        <v>4000</v>
      </c>
      <c r="E47" s="124">
        <f>[1]aparat!F59+'[1]zags '!F59+'[1]վեկտոր պլյուս'!F59+[1]turq!F59+[1]gjuxatntes!F60+'[1]chanap transp'!F59+'[1]transp nax'!F59+'[1]ajl nax'!F59+'[1]tntes harab'!F61+[1]axb!F59+'[1]srgaka mig'!F59+'[1]bnak shin'!F59+[1]lusav!F59+'[1]hangst sport'!F59+'[1]kent grad'!F59+'[1]mshak palat'!F59+'[1]mshak kazm'!F59+[1]herutahax!F59+[1]texekat!F59+'[1]yndameny mankap.'!F59+[1]gisherotik!F59+[1]marzadp!F59+'[1]soc ogn'!F59+'[1]nvir. b`h'!F59+'[1]pah fond '!F59+'[1]yndam arvest erash'!F59</f>
        <v>4000</v>
      </c>
      <c r="F47" s="216" t="s">
        <v>191</v>
      </c>
    </row>
    <row r="48" spans="1:6" ht="14.25">
      <c r="A48" s="127">
        <v>4236</v>
      </c>
      <c r="B48" s="204" t="s">
        <v>445</v>
      </c>
      <c r="C48" s="205" t="s">
        <v>446</v>
      </c>
      <c r="D48" s="124">
        <f t="shared" si="1"/>
        <v>0</v>
      </c>
      <c r="E48" s="124">
        <f>[1]aparat!F60+'[1]zags '!F60+'[1]վեկտոր պլյուս'!F60+[1]turq!F60+[1]gjuxatntes!F61+'[1]chanap transp'!F60+'[1]transp nax'!F60+'[1]ajl nax'!F60+'[1]tntes harab'!F62+[1]axb!F60+'[1]srgaka mig'!F60+'[1]bnak shin'!F60+[1]lusav!F60+'[1]hangst sport'!F60+'[1]kent grad'!F60+'[1]mshak palat'!F60+'[1]mshak kazm'!F60+[1]herutahax!F60+[1]texekat!F60+'[1]yndameny mankap.'!F60+[1]gisherotik!F60+[1]marzadp!F60+'[1]soc ogn'!F60+'[1]nvir. b`h'!F60+'[1]pah fond '!F60+'[1]yndam arvest erash'!F60</f>
        <v>0</v>
      </c>
      <c r="F48" s="216" t="s">
        <v>191</v>
      </c>
    </row>
    <row r="49" spans="1:6" ht="14.25">
      <c r="A49" s="127">
        <v>4237</v>
      </c>
      <c r="B49" s="204" t="s">
        <v>447</v>
      </c>
      <c r="C49" s="205" t="s">
        <v>448</v>
      </c>
      <c r="D49" s="124">
        <f t="shared" si="1"/>
        <v>5000</v>
      </c>
      <c r="E49" s="124">
        <f>[1]aparat!F61+'[1]zags '!F61+'[1]վեկտոր պլյուս'!F61+[1]turq!F61+[1]gjuxatntes!F62+'[1]chanap transp'!F61+'[1]transp nax'!F61+'[1]ajl nax'!F61+'[1]tntes harab'!F63+[1]axb!F61+'[1]srgaka mig'!F61+'[1]bnak shin'!F61+[1]lusav!F61+'[1]hangst sport'!F61+'[1]mshak palat'!F61+'[1]mshak kazm'!F61+[1]herutahax!F61+[1]texekat!F61+'[1]yndameny mankap.'!F61+[1]gisherotik!F61+'[1]soc ogn'!F61+'[1]nvir. b`h'!F61+'[1]pah fond '!F61+'[1]yndam arvest erash'!F61</f>
        <v>5000</v>
      </c>
      <c r="F49" s="216" t="s">
        <v>191</v>
      </c>
    </row>
    <row r="50" spans="1:6" ht="14.25">
      <c r="A50" s="127">
        <v>4238</v>
      </c>
      <c r="B50" s="204" t="s">
        <v>449</v>
      </c>
      <c r="C50" s="205" t="s">
        <v>450</v>
      </c>
      <c r="D50" s="113">
        <f t="shared" si="1"/>
        <v>10684.930399999999</v>
      </c>
      <c r="E50" s="113">
        <f>[1]aparat!F62+'[1]zags '!F62+'[1]վեկտոր պլյուս'!F62+[1]turq!F62+[1]gjuxatntes!F63+'[1]chanap transp'!F62+'[1]transp nax'!F62+'[1]ajl nax'!F62+'[1]tntes harab'!F64+[1]axb!F62+'[1]srgaka mig'!F62+'[1]bnak shin'!F62+[1]lusav!F62+'[1]hangst sport'!F62+'[1]mshak palat'!F62+'[1]mshak kazm'!F62+[1]herutahax!F62+[1]texekat!F62+'[1]yndameny mankap.'!F62+[1]gisherotik!F62+'[1]soc ogn'!F62+'[1]nvir. b`h'!F62+'[1]pah fond '!F62+'[1]yndam arvest erash'!F62+[1]lusav!F66</f>
        <v>10684.930399999999</v>
      </c>
      <c r="F50" s="216" t="s">
        <v>191</v>
      </c>
    </row>
    <row r="51" spans="1:6" ht="27">
      <c r="A51" s="127">
        <v>4240</v>
      </c>
      <c r="B51" s="206" t="s">
        <v>451</v>
      </c>
      <c r="C51" s="201" t="s">
        <v>398</v>
      </c>
      <c r="D51" s="124">
        <f>E51</f>
        <v>10236</v>
      </c>
      <c r="E51" s="124">
        <f>E53</f>
        <v>10236</v>
      </c>
      <c r="F51" s="216" t="s">
        <v>191</v>
      </c>
    </row>
    <row r="52" spans="1:6" ht="14.25">
      <c r="A52" s="127"/>
      <c r="B52" s="203" t="s">
        <v>197</v>
      </c>
      <c r="C52" s="201"/>
      <c r="D52" s="124"/>
      <c r="E52" s="124"/>
      <c r="F52" s="216"/>
    </row>
    <row r="53" spans="1:6" ht="14.25">
      <c r="A53" s="127">
        <v>4241</v>
      </c>
      <c r="B53" s="204" t="s">
        <v>452</v>
      </c>
      <c r="C53" s="205" t="s">
        <v>453</v>
      </c>
      <c r="D53" s="124">
        <f>E53</f>
        <v>10236</v>
      </c>
      <c r="E53" s="124">
        <f>[1]aparat!F64+'[1]zags '!F64+'[1]վեկտոր պլյուս'!F64+[1]turq!F64+[1]gjuxatntes!F65+'[1]chanap transp'!F64+'[1]transp nax'!F64+'[1]ajl nax'!F64+'[1]tntes harab'!F66+[1]axb!F64+'[1]srgaka mig'!F64+'[1]bnak shin'!F64+[1]lusav!F64+'[1]hangst sport'!F64+'[1]mshak palat'!F64+'[1]mshak kazm'!F64+[1]herutahax!F64+[1]texekat!F64+'[1]yndameny mankap.'!F64+[1]gisherotik!F64+'[1]soc ogn'!F64+'[1]nvir. b`h'!F64+'[1]pah fond '!F64+'[1]yndam arvest erash'!F64+[1]jramatakararum!F64</f>
        <v>10236</v>
      </c>
      <c r="F53" s="216" t="s">
        <v>191</v>
      </c>
    </row>
    <row r="54" spans="1:6" ht="28.5" customHeight="1">
      <c r="A54" s="127">
        <v>4250</v>
      </c>
      <c r="B54" s="206" t="s">
        <v>454</v>
      </c>
      <c r="C54" s="201" t="s">
        <v>398</v>
      </c>
      <c r="D54" s="124">
        <f>E54</f>
        <v>1850</v>
      </c>
      <c r="E54" s="124">
        <f>E56+E57</f>
        <v>1850</v>
      </c>
      <c r="F54" s="216" t="s">
        <v>191</v>
      </c>
    </row>
    <row r="55" spans="1:6" ht="14.25">
      <c r="A55" s="127"/>
      <c r="B55" s="203" t="s">
        <v>197</v>
      </c>
      <c r="C55" s="201"/>
      <c r="D55" s="124"/>
      <c r="E55" s="124"/>
      <c r="F55" s="216"/>
    </row>
    <row r="56" spans="1:6" ht="27">
      <c r="A56" s="127">
        <v>4251</v>
      </c>
      <c r="B56" s="204" t="s">
        <v>455</v>
      </c>
      <c r="C56" s="205" t="s">
        <v>456</v>
      </c>
      <c r="D56" s="124">
        <f>E56</f>
        <v>0</v>
      </c>
      <c r="E56" s="124">
        <f>[1]aparat!F66+'[1]zags '!F66+'[1]վեկտոր պլյուս'!F66+[1]turq!F66+[1]gjuxatntes!F67+'[1]chanap transp'!F66+'[1]transp nax'!F66+'[1]ajl nax'!F66+'[1]tntes harab'!F68+[1]axb!F66+'[1]srgaka mig'!F66+'[1]bnak shin'!F66+'[1]hangst sport'!F66+'[1]mshak palat'!F66+'[1]mshak kazm'!F66+[1]herutahax!F66+[1]texekat!F66+'[1]yndameny mankap.'!F66+[1]gisherotik!F66+'[1]soc ogn'!F66+'[1]nvir. b`h'!F66+'[1]pah fond '!F66+'[1]yndam arvest erash'!F66</f>
        <v>0</v>
      </c>
      <c r="F56" s="216" t="s">
        <v>191</v>
      </c>
    </row>
    <row r="57" spans="1:6" ht="27">
      <c r="A57" s="127">
        <v>4252</v>
      </c>
      <c r="B57" s="204" t="s">
        <v>457</v>
      </c>
      <c r="C57" s="205" t="s">
        <v>458</v>
      </c>
      <c r="D57" s="124">
        <f>E57</f>
        <v>1850</v>
      </c>
      <c r="E57" s="124">
        <f>[1]aparat!F67+'[1]zags '!F67+'[1]վեկտոր պլյուս'!F67+[1]turq!F67+[1]gjuxatntes!F68+'[1]chanap transp'!F67+'[1]transp nax'!F67+'[1]ajl nax'!F67+'[1]tntes harab'!F69+[1]axb!F67+'[1]srgaka mig'!F67+'[1]bnak shin'!F67+[1]lusav!F67+'[1]hangst sport'!F67+'[1]mshak palat'!F67+'[1]mshak kazm'!F67+[1]herutahax!F67+[1]texekat!F67+'[1]yndameny mankap.'!F67+[1]gisherotik!F67+'[1]soc ogn'!F67+'[1]nvir. b`h'!F67+'[1]pah fond '!F67+'[1]yndam arvest erash'!F67</f>
        <v>1850</v>
      </c>
      <c r="F57" s="216" t="s">
        <v>191</v>
      </c>
    </row>
    <row r="58" spans="1:6" ht="39">
      <c r="A58" s="127">
        <v>4260</v>
      </c>
      <c r="B58" s="206" t="s">
        <v>459</v>
      </c>
      <c r="C58" s="201" t="s">
        <v>398</v>
      </c>
      <c r="D58" s="124">
        <f>E58</f>
        <v>10259.666999999999</v>
      </c>
      <c r="E58" s="124">
        <f>E60+E63+E66+E67</f>
        <v>10259.666999999999</v>
      </c>
      <c r="F58" s="216" t="s">
        <v>191</v>
      </c>
    </row>
    <row r="59" spans="1:6" ht="14.25">
      <c r="A59" s="127"/>
      <c r="B59" s="203" t="s">
        <v>197</v>
      </c>
      <c r="C59" s="201"/>
      <c r="D59" s="124"/>
      <c r="E59" s="124"/>
      <c r="F59" s="216"/>
    </row>
    <row r="60" spans="1:6" ht="14.25">
      <c r="A60" s="127">
        <v>4261</v>
      </c>
      <c r="B60" s="204" t="s">
        <v>460</v>
      </c>
      <c r="C60" s="205" t="s">
        <v>461</v>
      </c>
      <c r="D60" s="124">
        <f>E60</f>
        <v>1393</v>
      </c>
      <c r="E60" s="124">
        <f>[1]aparat!F69+'[1]zags '!F69+'[1]վեկտոր պլյուս'!F69+[1]turq!F69+[1]gjuxatntes!F70+'[1]chanap transp'!F69+'[1]transp nax'!F69+'[1]ajl nax'!F69+'[1]tntes harab'!F71+[1]axb!F69+'[1]srgaka mig'!F69+'[1]bnak shin'!F69+[1]lusav!F69+'[1]hangst sport'!F69+'[1]mshak palat'!F69+'[1]mshak kazm'!F69+[1]herutahax!F69+[1]texekat!F69+'[1]yndameny mankap.'!F69+[1]gisherotik!F69+'[1]soc ogn'!F69+'[1]nvir. b`h'!F69+'[1]pah fond '!F69+'[1]yndam arvest erash'!F69</f>
        <v>1393</v>
      </c>
      <c r="F60" s="216" t="s">
        <v>191</v>
      </c>
    </row>
    <row r="61" spans="1:6" s="1" customFormat="1" ht="14.25" hidden="1">
      <c r="A61" s="127">
        <v>4262</v>
      </c>
      <c r="B61" s="204" t="s">
        <v>462</v>
      </c>
      <c r="C61" s="205" t="s">
        <v>463</v>
      </c>
      <c r="D61" s="124" t="e">
        <f t="shared" ref="D61:D67" si="2">E61</f>
        <v>#REF!</v>
      </c>
      <c r="E61" s="124" t="e">
        <f>[1]aparat!#REF!+'[1]zags '!F70+'[1]վեկտոր պլյուս'!F70+[1]turq!F70+[1]gjuxatntes!F71+'[1]chanap transp'!F70+'[1]transp nax'!F70+'[1]ajl nax'!F70+'[1]tntes harab'!F72+[1]axb!F70+'[1]srgaka mig'!F70+'[1]bnak shin'!F70+[1]lusav!F70+'[1]hangst sport'!F70+'[1]kent grad'!F70+'[1]mshak palat'!F70+'[1]mshak kazm'!F70+[1]herutahax!F70+[1]texekat!F70+'[1]yndameny mankap.'!F70+[1]gisherotik!F70+[1]marzadp!F70+'[1]soc ogn'!F70+'[1]nvir. b`h'!F70+'[1]pah fond '!F70+'[1]yndam arvest erash'!F70</f>
        <v>#REF!</v>
      </c>
      <c r="F61" s="216" t="s">
        <v>191</v>
      </c>
    </row>
    <row r="62" spans="1:6" s="1" customFormat="1" ht="27" hidden="1">
      <c r="A62" s="127">
        <v>4263</v>
      </c>
      <c r="B62" s="204" t="s">
        <v>464</v>
      </c>
      <c r="C62" s="205" t="s">
        <v>465</v>
      </c>
      <c r="D62" s="124">
        <f t="shared" si="2"/>
        <v>0</v>
      </c>
      <c r="E62" s="124">
        <f>[1]aparat!F70+'[1]zags '!F71+'[1]վեկտոր պլյուս'!F71+[1]turq!F71+[1]gjuxatntes!F72+'[1]chanap transp'!F71+'[1]transp nax'!F71+'[1]ajl nax'!F71+'[1]tntes harab'!F73+[1]axb!F71+'[1]srgaka mig'!F71+'[1]bnak shin'!F71+[1]lusav!F71+'[1]hangst sport'!F71+'[1]kent grad'!F71+'[1]mshak palat'!F71+'[1]mshak kazm'!F71+[1]herutahax!F71+[1]texekat!F71+'[1]yndameny mankap.'!F71+[1]gisherotik!F71+[1]marzadp!F71+'[1]soc ogn'!F71+'[1]nvir. b`h'!F71+'[1]pah fond '!F71+'[1]yndam arvest erash'!F71</f>
        <v>0</v>
      </c>
      <c r="F62" s="216" t="s">
        <v>191</v>
      </c>
    </row>
    <row r="63" spans="1:6" s="1" customFormat="1" ht="14.25">
      <c r="A63" s="127">
        <v>4264</v>
      </c>
      <c r="B63" s="204" t="s">
        <v>466</v>
      </c>
      <c r="C63" s="205" t="s">
        <v>467</v>
      </c>
      <c r="D63" s="124">
        <f t="shared" si="2"/>
        <v>3114</v>
      </c>
      <c r="E63" s="124">
        <f>[1]aparat!F71+'[1]zags '!F72+'[1]վեկտոր պլյուս'!F72+[1]turq!F72+[1]gjuxatntes!F73+'[1]chanap transp'!F72+'[1]transp nax'!F72+'[1]ajl nax'!F72+'[1]tntes harab'!F74+[1]axb!F72+'[1]srgaka mig'!F72+'[1]bnak shin'!F72+[1]lusav!F72+'[1]hangst sport'!F72+'[1]mshak palat'!F72+'[1]mshak kazm'!F72+[1]herutahax!F72+[1]texekat!F72+'[1]yndameny mankap.'!F72+[1]gisherotik!F72+'[1]soc ogn'!F72+'[1]nvir. b`h'!F72+'[1]pah fond '!F72+'[1]yndam arvest erash'!F72</f>
        <v>3114</v>
      </c>
      <c r="F63" s="216" t="s">
        <v>191</v>
      </c>
    </row>
    <row r="64" spans="1:6" s="1" customFormat="1" ht="27">
      <c r="A64" s="127">
        <v>4265</v>
      </c>
      <c r="B64" s="222" t="s">
        <v>468</v>
      </c>
      <c r="C64" s="205" t="s">
        <v>469</v>
      </c>
      <c r="D64" s="124">
        <f t="shared" si="2"/>
        <v>0</v>
      </c>
      <c r="E64" s="124">
        <f>[1]aparat!F72+'[1]zags '!F73+'[1]վեկտոր պլյուս'!F73+[1]turq!F73+[1]gjuxatntes!F74+'[1]chanap transp'!F73+'[1]transp nax'!F73+'[1]ajl nax'!F73+'[1]tntes harab'!F75+[1]axb!F73+'[1]srgaka mig'!F73+'[1]bnak shin'!F73+[1]lusav!F73+'[1]hangst sport'!F73+'[1]kent grad'!F73+'[1]mshak palat'!F73+'[1]mshak kazm'!F73+[1]herutahax!F73+[1]texekat!F73+'[1]yndameny mankap.'!F73+[1]gisherotik!F73+[1]marzadp!F73+'[1]soc ogn'!F73+'[1]nvir. b`h'!F73+'[1]pah fond '!F73+'[1]yndam arvest erash'!F73</f>
        <v>0</v>
      </c>
      <c r="F64" s="216" t="s">
        <v>191</v>
      </c>
    </row>
    <row r="65" spans="1:6" s="1" customFormat="1" ht="14.25">
      <c r="A65" s="127">
        <v>4266</v>
      </c>
      <c r="B65" s="204" t="s">
        <v>470</v>
      </c>
      <c r="C65" s="205" t="s">
        <v>471</v>
      </c>
      <c r="D65" s="124">
        <f t="shared" si="2"/>
        <v>0</v>
      </c>
      <c r="E65" s="124">
        <f>[1]aparat!F73+'[1]zags '!F74+'[1]վեկտոր պլյուս'!F74+[1]turq!F74+[1]gjuxatntes!F75+'[1]chanap transp'!F74+'[1]transp nax'!F74+'[1]ajl nax'!F74+'[1]tntes harab'!F76+[1]axb!F74+'[1]srgaka mig'!F74+'[1]bnak shin'!F74+[1]lusav!F74+'[1]hangst sport'!F74+'[1]kent grad'!F74+'[1]mshak palat'!F74+'[1]mshak kazm'!F74+[1]herutahax!F74+[1]texekat!F74+'[1]yndameny mankap.'!F74+[1]gisherotik!F74+[1]marzadp!F74+'[1]soc ogn'!F74+'[1]nvir. b`h'!F74+'[1]pah fond '!F74+'[1]yndam arvest erash'!F74</f>
        <v>0</v>
      </c>
      <c r="F65" s="216" t="s">
        <v>191</v>
      </c>
    </row>
    <row r="66" spans="1:6" s="1" customFormat="1" ht="14.25">
      <c r="A66" s="127">
        <v>4267</v>
      </c>
      <c r="B66" s="204" t="s">
        <v>472</v>
      </c>
      <c r="C66" s="205" t="s">
        <v>473</v>
      </c>
      <c r="D66" s="124">
        <f t="shared" si="2"/>
        <v>1989.6669999999999</v>
      </c>
      <c r="E66" s="124">
        <f>[1]aparat!F74+'[1]zags '!F75+'[1]վեկտոր պլյուս'!F75+[1]turq!F75+[1]gjuxatntes!F76+'[1]chanap transp'!F75+'[1]transp nax'!F75+'[1]ajl nax'!F75+'[1]tntes harab'!F77+[1]axb!F75+'[1]srgaka mig'!F75+'[1]bnak shin'!F75+[1]lusav!F75+'[1]hangst sport'!F75+'[1]mshak palat'!F75+'[1]mshak kazm'!F75+[1]herutahax!F75+[1]texekat!F75+'[1]yndameny mankap.'!F75+[1]gisherotik!F75+'[1]soc ogn'!F75+'[1]nvir. b`h'!F75+'[1]pah fond '!F75+'[1]yndam arvest erash'!F75+'[1]qax. kusakc.'!F75</f>
        <v>1989.6669999999999</v>
      </c>
      <c r="F66" s="216" t="s">
        <v>191</v>
      </c>
    </row>
    <row r="67" spans="1:6" s="1" customFormat="1" ht="15" thickBot="1">
      <c r="A67" s="127">
        <v>4268</v>
      </c>
      <c r="B67" s="204" t="s">
        <v>474</v>
      </c>
      <c r="C67" s="205" t="s">
        <v>475</v>
      </c>
      <c r="D67" s="124">
        <f t="shared" si="2"/>
        <v>3763</v>
      </c>
      <c r="E67" s="124">
        <f>[1]aparat!F75+'[1]zags '!F76+'[1]վեկտոր պլյուս'!F76+[1]turq!F76+[1]gjuxatntes!F77+'[1]chanap transp'!F76+'[1]transp nax'!F76+'[1]ajl nax'!F76+'[1]tntes harab'!F78+[1]axb!F76+'[1]srgaka mig'!F76+'[1]bnak shin'!F76+[1]lusav!F76+'[1]hangst sport'!F76+'[1]mshak palat'!F76+'[1]mshak kazm'!F76+[1]herutahax!F76+[1]texekat!F76+'[1]yndameny mankap.'!F76+[1]gisherotik!F76+'[1]soc ogn'!F76+'[1]nvir. b`h'!F76+'[1]pah fond '!F76+'[1]yndam arvest erash'!F76+[1]jramatakararum!F76+'[1]qax. kusakc.'!F76</f>
        <v>3763</v>
      </c>
      <c r="F67" s="216" t="s">
        <v>191</v>
      </c>
    </row>
    <row r="68" spans="1:6" s="1" customFormat="1" ht="18.75" hidden="1" customHeight="1">
      <c r="A68" s="223">
        <v>4300</v>
      </c>
      <c r="B68" s="224" t="s">
        <v>476</v>
      </c>
      <c r="C68" s="225" t="s">
        <v>398</v>
      </c>
      <c r="D68" s="124">
        <f>E68</f>
        <v>0</v>
      </c>
      <c r="E68" s="124">
        <f>E70+E74+E78</f>
        <v>0</v>
      </c>
      <c r="F68" s="216" t="s">
        <v>191</v>
      </c>
    </row>
    <row r="69" spans="1:6" s="1" customFormat="1" ht="14.25" hidden="1" thickBot="1">
      <c r="A69" s="127"/>
      <c r="B69" s="203" t="s">
        <v>396</v>
      </c>
      <c r="C69" s="226"/>
      <c r="D69" s="217"/>
      <c r="E69" s="217"/>
      <c r="F69" s="227"/>
    </row>
    <row r="70" spans="1:6" s="1" customFormat="1" ht="15" hidden="1" thickBot="1">
      <c r="A70" s="127">
        <v>4310</v>
      </c>
      <c r="B70" s="206" t="s">
        <v>477</v>
      </c>
      <c r="C70" s="201" t="s">
        <v>398</v>
      </c>
      <c r="D70" s="217">
        <f>E70</f>
        <v>0</v>
      </c>
      <c r="E70" s="217">
        <f>E72+E73</f>
        <v>0</v>
      </c>
      <c r="F70" s="216" t="s">
        <v>191</v>
      </c>
    </row>
    <row r="71" spans="1:6" s="1" customFormat="1" ht="15" hidden="1" thickBot="1">
      <c r="A71" s="127"/>
      <c r="B71" s="203" t="s">
        <v>197</v>
      </c>
      <c r="C71" s="201"/>
      <c r="D71" s="217"/>
      <c r="E71" s="217"/>
      <c r="F71" s="216"/>
    </row>
    <row r="72" spans="1:6" s="1" customFormat="1" ht="15" hidden="1" thickBot="1">
      <c r="A72" s="127">
        <v>4311</v>
      </c>
      <c r="B72" s="204" t="s">
        <v>478</v>
      </c>
      <c r="C72" s="205" t="s">
        <v>479</v>
      </c>
      <c r="D72" s="217">
        <f>E72</f>
        <v>0</v>
      </c>
      <c r="E72" s="217">
        <f>[1]aparat!F77+'[1]zags '!F78+'[1]վեկտոր պլյուս'!F78+[1]turq!F78+[1]gjuxatntes!F79+'[1]chanap transp'!F78+'[1]transp nax'!F78+'[1]ajl nax'!F78+'[1]tntes harab'!F80+[1]axb!F78+'[1]srgaka mig'!F78+'[1]bnak shin'!F78+[1]lusav!F78+'[1]hangst sport'!F78+'[1]kent grad'!F78+'[1]mshak palat'!F78+'[1]mshak kazm'!F78+[1]herutahax!F78+[1]texekat!F78+'[1]yndameny mankap.'!F78+[1]gisherotik!F78+[1]marzadp!F80+'[1]soc ogn'!F78+'[1]nvir. b`h'!F78+'[1]pah fond '!F78+'[1]yndam arvest erash'!F78</f>
        <v>0</v>
      </c>
      <c r="F72" s="216" t="s">
        <v>191</v>
      </c>
    </row>
    <row r="73" spans="1:6" s="1" customFormat="1" ht="15" hidden="1" thickBot="1">
      <c r="A73" s="127">
        <v>4312</v>
      </c>
      <c r="B73" s="204" t="s">
        <v>480</v>
      </c>
      <c r="C73" s="205" t="s">
        <v>481</v>
      </c>
      <c r="D73" s="217">
        <f>E73</f>
        <v>0</v>
      </c>
      <c r="E73" s="217">
        <f>[1]aparat!F78+'[1]zags '!F79+'[1]վեկտոր պլյուս'!F79+[1]turq!F79+[1]gjuxatntes!F80+'[1]chanap transp'!F79+'[1]transp nax'!F79+'[1]ajl nax'!F79+'[1]tntes harab'!F81+[1]axb!F79+'[1]srgaka mig'!F79+'[1]bnak shin'!F79+[1]lusav!F79+'[1]hangst sport'!F79+'[1]kent grad'!F79+'[1]mshak palat'!F79+'[1]mshak kazm'!F79+[1]herutahax!F79+[1]texekat!F79+'[1]yndameny mankap.'!F79+[1]gisherotik!F79+[1]marzadp!F81+'[1]soc ogn'!F79+'[1]nvir. b`h'!F79+'[1]pah fond '!F79+'[1]yndam arvest erash'!F79</f>
        <v>0</v>
      </c>
      <c r="F73" s="216" t="s">
        <v>191</v>
      </c>
    </row>
    <row r="74" spans="1:6" s="1" customFormat="1" ht="15" hidden="1" thickBot="1">
      <c r="A74" s="127">
        <v>4320</v>
      </c>
      <c r="B74" s="206" t="s">
        <v>482</v>
      </c>
      <c r="C74" s="201" t="s">
        <v>398</v>
      </c>
      <c r="D74" s="217">
        <f>E74</f>
        <v>0</v>
      </c>
      <c r="E74" s="217">
        <f>E76+E77</f>
        <v>0</v>
      </c>
      <c r="F74" s="216" t="s">
        <v>191</v>
      </c>
    </row>
    <row r="75" spans="1:6" s="1" customFormat="1" ht="15" hidden="1" thickBot="1">
      <c r="A75" s="127"/>
      <c r="B75" s="203" t="s">
        <v>197</v>
      </c>
      <c r="C75" s="201"/>
      <c r="D75" s="217"/>
      <c r="E75" s="217"/>
      <c r="F75" s="216"/>
    </row>
    <row r="76" spans="1:6" s="1" customFormat="1" ht="15" hidden="1" thickBot="1">
      <c r="A76" s="127">
        <v>4321</v>
      </c>
      <c r="B76" s="204" t="s">
        <v>483</v>
      </c>
      <c r="C76" s="205" t="s">
        <v>484</v>
      </c>
      <c r="D76" s="217">
        <f>E76</f>
        <v>0</v>
      </c>
      <c r="E76" s="217">
        <f>[1]aparat!F79+'[1]zags '!F80+'[1]վեկտոր պլյուս'!F80+[1]turq!F80+[1]gjuxatntes!F81+'[1]chanap transp'!F80+'[1]transp nax'!F80+'[1]ajl nax'!F80+'[1]tntes harab'!F82+[1]axb!F80+'[1]srgaka mig'!F80+'[1]bnak shin'!F80+[1]lusav!F80+'[1]hangst sport'!F80+'[1]kent grad'!F80+'[1]mshak palat'!F80+'[1]mshak kazm'!F80+[1]herutahax!F80+[1]texekat!F80+'[1]yndameny mankap.'!F80+[1]gisherotik!F80+[1]marzadp!F82+'[1]soc ogn'!F80+'[1]nvir. b`h'!F80+'[1]pah fond '!F80+'[1]yndam arvest erash'!F80</f>
        <v>0</v>
      </c>
      <c r="F76" s="216" t="s">
        <v>191</v>
      </c>
    </row>
    <row r="77" spans="1:6" s="1" customFormat="1" ht="15" hidden="1" thickBot="1">
      <c r="A77" s="127">
        <v>4322</v>
      </c>
      <c r="B77" s="204" t="s">
        <v>485</v>
      </c>
      <c r="C77" s="205" t="s">
        <v>486</v>
      </c>
      <c r="D77" s="217">
        <f>E77</f>
        <v>0</v>
      </c>
      <c r="E77" s="217">
        <f>[1]aparat!F80+'[1]zags '!F81+'[1]վեկտոր պլյուս'!F81+[1]turq!F81+[1]gjuxatntes!F82+'[1]chanap transp'!F81+'[1]transp nax'!F81+'[1]ajl nax'!F81+'[1]tntes harab'!F83+[1]axb!F81+'[1]srgaka mig'!F81+'[1]bnak shin'!F81+[1]lusav!F81+'[1]hangst sport'!F81+'[1]kent grad'!F81+'[1]mshak palat'!F81+'[1]mshak kazm'!F81+[1]herutahax!F81+[1]texekat!F81+'[1]yndameny mankap.'!F81+[1]gisherotik!F81+[1]marzadp!F83+'[1]soc ogn'!F81+'[1]nvir. b`h'!F81+'[1]pah fond '!F81+'[1]yndam arvest erash'!F81</f>
        <v>0</v>
      </c>
      <c r="F77" s="216" t="s">
        <v>191</v>
      </c>
    </row>
    <row r="78" spans="1:6" s="1" customFormat="1" ht="27" hidden="1" thickBot="1">
      <c r="A78" s="127">
        <v>4330</v>
      </c>
      <c r="B78" s="206" t="s">
        <v>487</v>
      </c>
      <c r="C78" s="201" t="s">
        <v>398</v>
      </c>
      <c r="D78" s="217">
        <f>E78</f>
        <v>0</v>
      </c>
      <c r="E78" s="217">
        <f>E80+E81+E82</f>
        <v>0</v>
      </c>
      <c r="F78" s="216" t="s">
        <v>191</v>
      </c>
    </row>
    <row r="79" spans="1:6" s="1" customFormat="1" ht="15" hidden="1" thickBot="1">
      <c r="A79" s="127"/>
      <c r="B79" s="203" t="s">
        <v>197</v>
      </c>
      <c r="C79" s="201"/>
      <c r="D79" s="217"/>
      <c r="E79" s="217"/>
      <c r="F79" s="216"/>
    </row>
    <row r="80" spans="1:6" s="1" customFormat="1" ht="27.75" hidden="1" thickBot="1">
      <c r="A80" s="127">
        <v>4331</v>
      </c>
      <c r="B80" s="204" t="s">
        <v>488</v>
      </c>
      <c r="C80" s="205" t="s">
        <v>489</v>
      </c>
      <c r="D80" s="217">
        <f>E80</f>
        <v>0</v>
      </c>
      <c r="E80" s="217">
        <f>[1]aparat!F82+'[1]zags '!F83+'[1]վեկտոր պլյուս'!F83+[1]turq!F83+[1]gjuxatntes!F84+'[1]chanap transp'!F83+'[1]transp nax'!F83+'[1]ajl nax'!F83+'[1]tntes harab'!F85+[1]axb!F83+'[1]srgaka mig'!F83+'[1]bnak shin'!F83+[1]lusav!F83+'[1]hangst sport'!F83+'[1]kent grad'!F83+'[1]mshak palat'!F83+'[1]mshak kazm'!F83+[1]herutahax!F83+[1]texekat!F83+'[1]yndameny mankap.'!F83+[1]gisherotik!F83+[1]marzadp!F85+'[1]soc ogn'!F83+'[1]nvir. b`h'!F83+'[1]pah fond '!F83+'[1]yndam arvest erash'!F83</f>
        <v>0</v>
      </c>
      <c r="F80" s="216" t="s">
        <v>191</v>
      </c>
    </row>
    <row r="81" spans="1:6" s="1" customFormat="1" ht="15" hidden="1" thickBot="1">
      <c r="A81" s="127">
        <v>4332</v>
      </c>
      <c r="B81" s="204" t="s">
        <v>490</v>
      </c>
      <c r="C81" s="205" t="s">
        <v>491</v>
      </c>
      <c r="D81" s="217">
        <f>E81</f>
        <v>0</v>
      </c>
      <c r="E81" s="217">
        <f>[1]aparat!F83+'[1]zags '!F84+'[1]վեկտոր պլյուս'!F84+[1]turq!F84+[1]gjuxatntes!F85+'[1]chanap transp'!F84+'[1]transp nax'!F84+'[1]ajl nax'!F84+'[1]tntes harab'!F86+[1]axb!F84+'[1]srgaka mig'!F84+'[1]bnak shin'!F84+[1]lusav!F84+'[1]hangst sport'!F84+'[1]kent grad'!F84+'[1]mshak palat'!F84+'[1]mshak kazm'!F84+[1]herutahax!F84+[1]texekat!F84+'[1]yndameny mankap.'!F84+[1]gisherotik!F84+[1]marzadp!F86+'[1]soc ogn'!F84+'[1]nvir. b`h'!F84+'[1]pah fond '!F84+'[1]yndam arvest erash'!F84</f>
        <v>0</v>
      </c>
      <c r="F81" s="216" t="s">
        <v>191</v>
      </c>
    </row>
    <row r="82" spans="1:6" s="1" customFormat="1" ht="15" hidden="1" thickBot="1">
      <c r="A82" s="140">
        <v>4333</v>
      </c>
      <c r="B82" s="228" t="s">
        <v>492</v>
      </c>
      <c r="C82" s="209" t="s">
        <v>493</v>
      </c>
      <c r="D82" s="229">
        <f>E82</f>
        <v>0</v>
      </c>
      <c r="E82" s="217">
        <f>[1]aparat!F84+'[1]zags '!F85+'[1]վեկտոր պլյուս'!F85+[1]turq!F85+[1]gjuxatntes!F86+'[1]chanap transp'!F85+'[1]transp nax'!F85+'[1]ajl nax'!F85+'[1]tntes harab'!F87+[1]axb!F85+'[1]srgaka mig'!F85+'[1]bnak shin'!F85+[1]lusav!F85+'[1]hangst sport'!F85+'[1]kent grad'!F85+'[1]mshak palat'!F85+'[1]mshak kazm'!F85+[1]herutahax!F85+[1]texekat!F85+'[1]yndameny mankap.'!F85+[1]gisherotik!F85+[1]marzadp!F87+'[1]soc ogn'!F85+'[1]nvir. b`h'!F85+'[1]pah fond '!F85+'[1]yndam arvest erash'!F85</f>
        <v>0</v>
      </c>
      <c r="F82" s="230" t="s">
        <v>191</v>
      </c>
    </row>
    <row r="83" spans="1:6" s="1" customFormat="1" ht="15" hidden="1" thickBot="1">
      <c r="A83" s="231">
        <v>4400</v>
      </c>
      <c r="B83" s="212" t="s">
        <v>494</v>
      </c>
      <c r="C83" s="232" t="s">
        <v>398</v>
      </c>
      <c r="D83" s="233">
        <f>E83</f>
        <v>0</v>
      </c>
      <c r="E83" s="233">
        <f>E85+E89</f>
        <v>0</v>
      </c>
      <c r="F83" s="234" t="s">
        <v>191</v>
      </c>
    </row>
    <row r="84" spans="1:6" s="1" customFormat="1" ht="14.25" hidden="1" thickBot="1">
      <c r="A84" s="104"/>
      <c r="B84" s="196" t="s">
        <v>396</v>
      </c>
      <c r="C84" s="197"/>
      <c r="D84" s="214"/>
      <c r="E84" s="214"/>
      <c r="F84" s="215"/>
    </row>
    <row r="85" spans="1:6" s="1" customFormat="1" ht="28.5" hidden="1" customHeight="1">
      <c r="A85" s="127">
        <v>4410</v>
      </c>
      <c r="B85" s="206" t="s">
        <v>495</v>
      </c>
      <c r="C85" s="201" t="s">
        <v>398</v>
      </c>
      <c r="D85" s="217">
        <f>E85</f>
        <v>0</v>
      </c>
      <c r="E85" s="217">
        <f>E87+E88</f>
        <v>0</v>
      </c>
      <c r="F85" s="216" t="s">
        <v>191</v>
      </c>
    </row>
    <row r="86" spans="1:6" s="1" customFormat="1" ht="15" hidden="1" thickBot="1">
      <c r="A86" s="127"/>
      <c r="B86" s="203" t="s">
        <v>197</v>
      </c>
      <c r="C86" s="201"/>
      <c r="D86" s="217"/>
      <c r="E86" s="217"/>
      <c r="F86" s="216"/>
    </row>
    <row r="87" spans="1:6" s="1" customFormat="1" ht="27.75" hidden="1" thickBot="1">
      <c r="A87" s="127">
        <v>4411</v>
      </c>
      <c r="B87" s="204" t="s">
        <v>496</v>
      </c>
      <c r="C87" s="205" t="s">
        <v>497</v>
      </c>
      <c r="D87" s="217">
        <f>E87</f>
        <v>0</v>
      </c>
      <c r="E87" s="217">
        <f>[1]aparat!F86+'[1]zags '!F87+'[1]վեկտոր պլյուս'!F87+[1]turq!F87+[1]gjuxatntes!F88+'[1]chanap transp'!F87+'[1]transp nax'!F87+'[1]ajl nax'!F87+'[1]tntes harab'!F89+[1]axb!F87+'[1]srgaka mig'!F87+'[1]bnak shin'!F87+[1]lusav!F87+'[1]hangst sport'!F87+'[1]kent grad'!F87+'[1]mshak palat'!F87+'[1]mshak kazm'!F87+[1]herutahax!F87+[1]texekat!F87+'[1]yndameny mankap.'!F87+[1]gisherotik!F87+[1]marzadp!F89+'[1]soc ogn'!F87+'[1]nvir. b`h'!F87+'[1]pah fond '!F87+'[1]yndam arvest erash'!F87</f>
        <v>0</v>
      </c>
      <c r="F87" s="216" t="s">
        <v>191</v>
      </c>
    </row>
    <row r="88" spans="1:6" s="1" customFormat="1" ht="30" hidden="1" customHeight="1">
      <c r="A88" s="127">
        <v>4412</v>
      </c>
      <c r="B88" s="204" t="s">
        <v>498</v>
      </c>
      <c r="C88" s="205" t="s">
        <v>499</v>
      </c>
      <c r="D88" s="217">
        <f>E88</f>
        <v>0</v>
      </c>
      <c r="E88" s="217">
        <f>[1]aparat!F87+'[1]zags '!F88+'[1]վեկտոր պլյուս'!F88+[1]turq!F88+[1]gjuxatntes!F89+'[1]chanap transp'!F88+'[1]transp nax'!F88+'[1]ajl nax'!F88+'[1]tntes harab'!F90+[1]axb!F88+'[1]srgaka mig'!F88+'[1]bnak shin'!F88+[1]lusav!F88+'[1]hangst sport'!F88+'[1]kent grad'!F88+'[1]mshak palat'!F88+'[1]mshak kazm'!F88+[1]herutahax!F88+[1]texekat!F88+'[1]yndameny mankap.'!F88+[1]gisherotik!F88+[1]marzadp!F90+'[1]soc ogn'!F88+'[1]nvir. b`h'!F88+'[1]pah fond '!F88+'[1]yndam arvest erash'!F88</f>
        <v>0</v>
      </c>
      <c r="F88" s="216" t="s">
        <v>191</v>
      </c>
    </row>
    <row r="89" spans="1:6" s="1" customFormat="1" ht="29.25" hidden="1" customHeight="1">
      <c r="A89" s="127">
        <v>4420</v>
      </c>
      <c r="B89" s="206" t="s">
        <v>500</v>
      </c>
      <c r="C89" s="201" t="s">
        <v>398</v>
      </c>
      <c r="D89" s="217">
        <f>E89</f>
        <v>0</v>
      </c>
      <c r="E89" s="217">
        <f>E91+E92</f>
        <v>0</v>
      </c>
      <c r="F89" s="216" t="s">
        <v>191</v>
      </c>
    </row>
    <row r="90" spans="1:6" s="1" customFormat="1" ht="15" hidden="1" thickBot="1">
      <c r="A90" s="127"/>
      <c r="B90" s="203" t="s">
        <v>197</v>
      </c>
      <c r="C90" s="201"/>
      <c r="D90" s="217"/>
      <c r="E90" s="217"/>
      <c r="F90" s="216"/>
    </row>
    <row r="91" spans="1:6" s="1" customFormat="1" ht="27.75" hidden="1" thickBot="1">
      <c r="A91" s="127">
        <v>4421</v>
      </c>
      <c r="B91" s="204" t="s">
        <v>501</v>
      </c>
      <c r="C91" s="205" t="s">
        <v>502</v>
      </c>
      <c r="D91" s="217">
        <f>E91</f>
        <v>0</v>
      </c>
      <c r="E91" s="217">
        <f>[1]aparat!F88+'[1]zags '!F89+'[1]վեկտոր պլյուս'!F89+[1]turq!F89+[1]gjuxatntes!F90+'[1]chanap transp'!F89+'[1]transp nax'!F89+'[1]ajl nax'!F89+'[1]tntes harab'!F91+[1]axb!F89+'[1]srgaka mig'!F89+'[1]bnak shin'!F89+[1]lusav!F89+'[1]hangst sport'!F89+'[1]kent grad'!F89+'[1]mshak palat'!F89+'[1]mshak kazm'!F89+[1]herutahax!F89+[1]texekat!F89+'[1]yndameny mankap.'!F89+[1]gisherotik!F89+[1]marzadp!F91+'[1]soc ogn'!F89+'[1]nvir. b`h'!F89+'[1]pah fond '!F89+'[1]yndam arvest erash'!F89</f>
        <v>0</v>
      </c>
      <c r="F91" s="216" t="s">
        <v>191</v>
      </c>
    </row>
    <row r="92" spans="1:6" s="1" customFormat="1" ht="27.75" hidden="1" thickBot="1">
      <c r="A92" s="140">
        <v>4422</v>
      </c>
      <c r="B92" s="228" t="s">
        <v>503</v>
      </c>
      <c r="C92" s="209" t="s">
        <v>504</v>
      </c>
      <c r="D92" s="229">
        <f>E92</f>
        <v>0</v>
      </c>
      <c r="E92" s="217">
        <f>[1]aparat!F89+'[1]zags '!F90+'[1]վեկտոր պլյուս'!F90+[1]turq!F90+[1]gjuxatntes!F91+'[1]chanap transp'!F90+'[1]transp nax'!F90+'[1]ajl nax'!F90+'[1]tntes harab'!F92+[1]axb!F90+'[1]srgaka mig'!F90+'[1]bnak shin'!F90+[1]lusav!F90+'[1]hangst sport'!F90+'[1]kent grad'!F90+'[1]mshak palat'!F90+'[1]mshak kazm'!F90+[1]herutahax!F90+[1]texekat!F90+'[1]yndameny mankap.'!F90+[1]gisherotik!F90+[1]marzadp!F92+'[1]soc ogn'!F90+'[1]nvir. b`h'!F90+'[1]pah fond '!F90+'[1]yndam arvest erash'!F90</f>
        <v>0</v>
      </c>
      <c r="F92" s="230" t="s">
        <v>191</v>
      </c>
    </row>
    <row r="93" spans="1:6" s="1" customFormat="1" ht="31.5" customHeight="1" thickBot="1">
      <c r="A93" s="191">
        <v>4500</v>
      </c>
      <c r="B93" s="235" t="s">
        <v>505</v>
      </c>
      <c r="C93" s="193" t="s">
        <v>398</v>
      </c>
      <c r="D93" s="213">
        <f>E93</f>
        <v>514261.71000000008</v>
      </c>
      <c r="E93" s="213">
        <f>E95+E99+E103+E115</f>
        <v>514261.71000000008</v>
      </c>
      <c r="F93" s="234" t="s">
        <v>191</v>
      </c>
    </row>
    <row r="94" spans="1:6" s="1" customFormat="1" ht="13.5">
      <c r="A94" s="104"/>
      <c r="B94" s="196" t="s">
        <v>396</v>
      </c>
      <c r="C94" s="197"/>
      <c r="D94" s="214"/>
      <c r="E94" s="214"/>
      <c r="F94" s="215"/>
    </row>
    <row r="95" spans="1:6" s="1" customFormat="1" ht="27" hidden="1">
      <c r="A95" s="127">
        <v>4510</v>
      </c>
      <c r="B95" s="236" t="s">
        <v>506</v>
      </c>
      <c r="C95" s="201" t="s">
        <v>398</v>
      </c>
      <c r="D95" s="217">
        <f>E95</f>
        <v>0</v>
      </c>
      <c r="E95" s="217">
        <f>E97+E98</f>
        <v>0</v>
      </c>
      <c r="F95" s="216" t="s">
        <v>191</v>
      </c>
    </row>
    <row r="96" spans="1:6" s="1" customFormat="1" ht="14.25" hidden="1">
      <c r="A96" s="127"/>
      <c r="B96" s="203" t="s">
        <v>197</v>
      </c>
      <c r="C96" s="201"/>
      <c r="D96" s="217"/>
      <c r="E96" s="217"/>
      <c r="F96" s="216"/>
    </row>
    <row r="97" spans="1:6" s="1" customFormat="1" ht="27" hidden="1">
      <c r="A97" s="127">
        <v>4511</v>
      </c>
      <c r="B97" s="237" t="s">
        <v>507</v>
      </c>
      <c r="C97" s="205" t="s">
        <v>508</v>
      </c>
      <c r="D97" s="217">
        <f>E97</f>
        <v>0</v>
      </c>
      <c r="E97" s="217">
        <f>[1]aparat!F92+'[1]zags '!F93+'[1]վեկտոր պլյուս'!F93+[1]turq!F93+[1]gjuxatntes!F94+'[1]chanap transp'!F93+'[1]transp nax'!F93+'[1]ajl nax'!F93+'[1]tntes harab'!F95+[1]axb!F93+'[1]srgaka mig'!F93+'[1]bnak shin'!F93+[1]lusav!F93+'[1]hangst sport'!F93+'[1]kent grad'!F93+'[1]mshak palat'!F93+'[1]mshak kazm'!F93+[1]herutahax!F93+[1]texekat!F93+'[1]yndameny mankap.'!F93+[1]gisherotik!F93+[1]marzadp!F95+'[1]soc ogn'!F93+'[1]nvir. b`h'!F93+'[1]pah fond '!F93+'[1]yndam arvest erash'!F93</f>
        <v>0</v>
      </c>
      <c r="F97" s="216" t="s">
        <v>191</v>
      </c>
    </row>
    <row r="98" spans="1:6" s="1" customFormat="1" ht="27" hidden="1">
      <c r="A98" s="127">
        <v>4512</v>
      </c>
      <c r="B98" s="204" t="s">
        <v>509</v>
      </c>
      <c r="C98" s="205" t="s">
        <v>510</v>
      </c>
      <c r="D98" s="217">
        <f>E98</f>
        <v>0</v>
      </c>
      <c r="E98" s="217">
        <f>[1]aparat!F93+'[1]zags '!F94+'[1]վեկտոր պլյուս'!F94+[1]turq!F94+[1]gjuxatntes!F95+'[1]chanap transp'!F94+'[1]transp nax'!F94+'[1]ajl nax'!F94+'[1]tntes harab'!F96+[1]axb!F94+'[1]srgaka mig'!F94+'[1]bnak shin'!F94+[1]lusav!F94+'[1]hangst sport'!F94+'[1]kent grad'!F94+'[1]mshak palat'!F94+'[1]mshak kazm'!F94+[1]herutahax!F94+[1]texekat!F94+'[1]yndameny mankap.'!F94+[1]gisherotik!F94+[1]marzadp!F96+'[1]soc ogn'!F94+'[1]nvir. b`h'!F94+'[1]pah fond '!F94+'[1]yndam arvest erash'!F94</f>
        <v>0</v>
      </c>
      <c r="F98" s="216" t="s">
        <v>191</v>
      </c>
    </row>
    <row r="99" spans="1:6" s="1" customFormat="1" ht="27" hidden="1">
      <c r="A99" s="127">
        <v>4520</v>
      </c>
      <c r="B99" s="236" t="s">
        <v>511</v>
      </c>
      <c r="C99" s="201" t="s">
        <v>398</v>
      </c>
      <c r="D99" s="217">
        <f>E99</f>
        <v>0</v>
      </c>
      <c r="E99" s="217">
        <f>E101+E102</f>
        <v>0</v>
      </c>
      <c r="F99" s="216" t="s">
        <v>191</v>
      </c>
    </row>
    <row r="100" spans="1:6" s="1" customFormat="1" ht="14.25" hidden="1">
      <c r="A100" s="127"/>
      <c r="B100" s="203" t="s">
        <v>197</v>
      </c>
      <c r="C100" s="201"/>
      <c r="D100" s="217"/>
      <c r="E100" s="217"/>
      <c r="F100" s="216"/>
    </row>
    <row r="101" spans="1:6" s="1" customFormat="1" ht="27" hidden="1">
      <c r="A101" s="127">
        <v>4521</v>
      </c>
      <c r="B101" s="204" t="s">
        <v>512</v>
      </c>
      <c r="C101" s="205" t="s">
        <v>513</v>
      </c>
      <c r="D101" s="217">
        <f>E101</f>
        <v>0</v>
      </c>
      <c r="E101" s="217">
        <f>[1]aparat!F95+'[1]zags '!F96+'[1]վեկտոր պլյուս'!F96+[1]turq!F96+[1]gjuxatntes!F97+'[1]chanap transp'!F96+'[1]transp nax'!F96+'[1]ajl nax'!F96+'[1]tntes harab'!F98+[1]axb!F96+'[1]srgaka mig'!F96+'[1]bnak shin'!F96+[1]lusav!F96+'[1]hangst sport'!F96+'[1]kent grad'!F96+'[1]mshak palat'!F96+'[1]mshak kazm'!F96+[1]herutahax!F96+[1]texekat!F96+'[1]yndameny mankap.'!F96+[1]gisherotik!F96+[1]marzadp!F98+'[1]soc ogn'!F96+'[1]nvir. b`h'!F96+'[1]pah fond '!F96+'[1]yndam arvest erash'!F96</f>
        <v>0</v>
      </c>
      <c r="F101" s="216" t="s">
        <v>191</v>
      </c>
    </row>
    <row r="102" spans="1:6" s="1" customFormat="1" ht="27" hidden="1">
      <c r="A102" s="127">
        <v>4522</v>
      </c>
      <c r="B102" s="204" t="s">
        <v>514</v>
      </c>
      <c r="C102" s="205" t="s">
        <v>515</v>
      </c>
      <c r="D102" s="217">
        <f>E102</f>
        <v>0</v>
      </c>
      <c r="E102" s="217">
        <f>[1]aparat!F96+'[1]zags '!F97+'[1]վեկտոր պլյուս'!F97+[1]turq!F97+[1]gjuxatntes!F98+'[1]chanap transp'!F97+'[1]transp nax'!F97+'[1]ajl nax'!F97+'[1]tntes harab'!F99+[1]axb!F97+'[1]srgaka mig'!F97+'[1]bnak shin'!F97+[1]lusav!F97+'[1]hangst sport'!F97+'[1]kent grad'!F97+'[1]mshak palat'!F97+'[1]mshak kazm'!F97+[1]herutahax!F97+[1]texekat!F97+'[1]yndameny mankap.'!F97+[1]gisherotik!F97+[1]marzadp!F99+'[1]soc ogn'!F97+'[1]nvir. b`h'!F97+'[1]pah fond '!F97+'[1]yndam arvest erash'!F97</f>
        <v>0</v>
      </c>
      <c r="F102" s="216" t="s">
        <v>191</v>
      </c>
    </row>
    <row r="103" spans="1:6" s="1" customFormat="1" ht="39.75">
      <c r="A103" s="127">
        <v>4530</v>
      </c>
      <c r="B103" s="236" t="s">
        <v>516</v>
      </c>
      <c r="C103" s="201" t="s">
        <v>398</v>
      </c>
      <c r="D103" s="113">
        <f>E103</f>
        <v>506112.81000000006</v>
      </c>
      <c r="E103" s="113">
        <f>E105+E106+E107</f>
        <v>506112.81000000006</v>
      </c>
      <c r="F103" s="216" t="s">
        <v>191</v>
      </c>
    </row>
    <row r="104" spans="1:6" s="1" customFormat="1" ht="14.25">
      <c r="A104" s="127"/>
      <c r="B104" s="203" t="s">
        <v>197</v>
      </c>
      <c r="C104" s="201"/>
      <c r="D104" s="113"/>
      <c r="E104" s="113"/>
      <c r="F104" s="216"/>
    </row>
    <row r="105" spans="1:6" s="1" customFormat="1" ht="26.25" customHeight="1">
      <c r="A105" s="127">
        <v>4531</v>
      </c>
      <c r="B105" s="221" t="s">
        <v>517</v>
      </c>
      <c r="C105" s="205" t="s">
        <v>518</v>
      </c>
      <c r="D105" s="113">
        <f>E105</f>
        <v>506112.81000000006</v>
      </c>
      <c r="E105" s="113">
        <f>[1]aparat!F103+'[1]zags '!F104+'[1]վեկտոր պլյուս'!F104+[1]turq!F104+[1]gjuxatntes!F105+'[1]chanap transp'!F104+'[1]transp nax'!F104+'[1]ajl nax'!F104+'[1]tntes harab'!F106+[1]axb!F104+'[1]srgaka mig'!F104+'[1]bnak shin'!F104+[1]lusav!F104+'[1]hangst sport'!F104+'[1]mshak palat'!F104+'[1]mshak kazm'!F104+[1]herutahax!F104+[1]texekat!F104+'[1]yndameny mankap.'!F104+[1]gisherotik!F104+'[1]yndam arvest erash'!F104+'[1]soc ogn'!F104+'[1]nvir. b`h'!F104+'[1]pah fond '!F104+'[1]kentr. grad'!F105+'[1]mshak palat (2)'!F104</f>
        <v>506112.81000000006</v>
      </c>
      <c r="F105" s="216" t="s">
        <v>191</v>
      </c>
    </row>
    <row r="106" spans="1:6" s="1" customFormat="1" ht="0.75" customHeight="1">
      <c r="A106" s="127">
        <v>4532</v>
      </c>
      <c r="B106" s="221" t="s">
        <v>519</v>
      </c>
      <c r="C106" s="205" t="s">
        <v>520</v>
      </c>
      <c r="D106" s="113">
        <f>E106</f>
        <v>0</v>
      </c>
      <c r="E106" s="113">
        <f>[1]aparat!F104+'[1]zags '!F105+'[1]վեկտոր պլյուս'!F105+[1]turq!F105+[1]gjuxatntes!F106+'[1]chanap transp'!F105+'[1]transp nax'!F105+'[1]ajl nax'!F105+'[1]tntes harab'!F107+[1]axb!F105+'[1]srgaka mig'!F105+'[1]bnak shin'!F105+[1]lusav!F105+'[1]hangst sport'!F105+'[1]kent grad'!F105+'[1]mshak palat'!F105+'[1]mshak kazm'!F105+[1]herutahax!F105+[1]texekat!F105+'[1]yndameny mankap.'!F105+[1]gisherotik!F105+'[1]yndam arvest erash'!F105+[1]marzadp!F107+'[1]soc ogn'!F105+'[1]nvir. b`h'!F105+'[1]pah fond '!F105</f>
        <v>0</v>
      </c>
      <c r="F106" s="216" t="s">
        <v>191</v>
      </c>
    </row>
    <row r="107" spans="1:6" s="1" customFormat="1" ht="42.75" hidden="1" customHeight="1">
      <c r="A107" s="127">
        <v>4533</v>
      </c>
      <c r="B107" s="221" t="s">
        <v>521</v>
      </c>
      <c r="C107" s="205" t="s">
        <v>522</v>
      </c>
      <c r="D107" s="113">
        <f>E107</f>
        <v>0</v>
      </c>
      <c r="E107" s="113">
        <f>[1]aparat!F105+'[1]zags '!F106+'[1]վեկտոր պլյուս'!F106+[1]turq!F106+[1]gjuxatntes!F107+'[1]chanap transp'!F106+'[1]transp nax'!F106+'[1]ajl nax'!F106+'[1]tntes harab'!F108+[1]axb!F106+'[1]srgaka mig'!F106+'[1]bnak shin'!F106+[1]lusav!F106+'[1]hangst sport'!F106+'[1]kent grad'!F106+'[1]mshak palat'!F106+'[1]mshak kazm'!F106+[1]herutahax!F106+[1]texekat!F106+'[1]yndameny mankap.'!F106+[1]gisherotik!F106+'[1]yndam arvest erash'!F106+[1]marzadp!F108+'[1]soc ogn'!F106+'[1]nvir. b`h'!F106+'[1]pah fond '!F106</f>
        <v>0</v>
      </c>
      <c r="F107" s="216" t="s">
        <v>191</v>
      </c>
    </row>
    <row r="108" spans="1:6" s="1" customFormat="1" ht="14.25" hidden="1">
      <c r="A108" s="127"/>
      <c r="B108" s="238" t="s">
        <v>396</v>
      </c>
      <c r="C108" s="205"/>
      <c r="D108" s="113"/>
      <c r="E108" s="113"/>
      <c r="F108" s="216"/>
    </row>
    <row r="109" spans="1:6" s="1" customFormat="1" ht="27" hidden="1">
      <c r="A109" s="127">
        <v>4534</v>
      </c>
      <c r="B109" s="238" t="s">
        <v>523</v>
      </c>
      <c r="C109" s="205"/>
      <c r="D109" s="113">
        <f>E109</f>
        <v>0</v>
      </c>
      <c r="E109" s="113">
        <f>E111+E112</f>
        <v>0</v>
      </c>
      <c r="F109" s="216" t="s">
        <v>191</v>
      </c>
    </row>
    <row r="110" spans="1:6" s="1" customFormat="1" ht="14.25" hidden="1">
      <c r="A110" s="127"/>
      <c r="B110" s="238" t="s">
        <v>524</v>
      </c>
      <c r="C110" s="205"/>
      <c r="D110" s="113"/>
      <c r="E110" s="113"/>
      <c r="F110" s="216"/>
    </row>
    <row r="111" spans="1:6" s="1" customFormat="1" ht="27" hidden="1">
      <c r="A111" s="239">
        <v>4535</v>
      </c>
      <c r="B111" s="240" t="s">
        <v>525</v>
      </c>
      <c r="C111" s="205"/>
      <c r="D111" s="113">
        <f>E111</f>
        <v>0</v>
      </c>
      <c r="E111" s="113"/>
      <c r="F111" s="216" t="s">
        <v>191</v>
      </c>
    </row>
    <row r="112" spans="1:6" s="1" customFormat="1" ht="14.25" hidden="1">
      <c r="A112" s="127">
        <v>4536</v>
      </c>
      <c r="B112" s="238" t="s">
        <v>526</v>
      </c>
      <c r="C112" s="205"/>
      <c r="D112" s="113">
        <f>E112</f>
        <v>0</v>
      </c>
      <c r="E112" s="113"/>
      <c r="F112" s="216" t="s">
        <v>191</v>
      </c>
    </row>
    <row r="113" spans="1:6" s="1" customFormat="1" ht="14.25" hidden="1">
      <c r="A113" s="127">
        <v>4537</v>
      </c>
      <c r="B113" s="238" t="s">
        <v>527</v>
      </c>
      <c r="C113" s="205"/>
      <c r="D113" s="113">
        <f>E113</f>
        <v>0</v>
      </c>
      <c r="E113" s="113"/>
      <c r="F113" s="216" t="s">
        <v>191</v>
      </c>
    </row>
    <row r="114" spans="1:6" s="1" customFormat="1" ht="14.25" hidden="1">
      <c r="A114" s="127">
        <v>4538</v>
      </c>
      <c r="B114" s="238" t="s">
        <v>528</v>
      </c>
      <c r="C114" s="205"/>
      <c r="D114" s="113">
        <f>E114</f>
        <v>0</v>
      </c>
      <c r="E114" s="113"/>
      <c r="F114" s="216" t="s">
        <v>191</v>
      </c>
    </row>
    <row r="115" spans="1:6" s="1" customFormat="1" ht="39.75" hidden="1">
      <c r="A115" s="127">
        <v>4540</v>
      </c>
      <c r="B115" s="236" t="s">
        <v>529</v>
      </c>
      <c r="C115" s="201" t="s">
        <v>398</v>
      </c>
      <c r="D115" s="113">
        <f>E115</f>
        <v>8148.9</v>
      </c>
      <c r="E115" s="113">
        <f>E117+E118+E119</f>
        <v>8148.9</v>
      </c>
      <c r="F115" s="216" t="s">
        <v>191</v>
      </c>
    </row>
    <row r="116" spans="1:6" s="1" customFormat="1" ht="14.25" hidden="1">
      <c r="A116" s="127"/>
      <c r="B116" s="203" t="s">
        <v>197</v>
      </c>
      <c r="C116" s="201"/>
      <c r="D116" s="113"/>
      <c r="E116" s="113"/>
      <c r="F116" s="216"/>
    </row>
    <row r="117" spans="1:6" s="1" customFormat="1" ht="40.5">
      <c r="A117" s="127">
        <v>4541</v>
      </c>
      <c r="B117" s="221" t="s">
        <v>530</v>
      </c>
      <c r="C117" s="205" t="s">
        <v>531</v>
      </c>
      <c r="D117" s="113">
        <f>E117</f>
        <v>6548.9</v>
      </c>
      <c r="E117" s="113">
        <f>[1]aparat!F110+'[1]zags '!F111+'[1]վեկտոր պլյուս'!F111+[1]turq!F111+[1]gjuxatntes!F112+'[1]chanap transp'!F111+'[1]transp nax'!F111+'[1]ajl nax'!F111+'[1]tntes harab'!F113+[1]axb!F111+'[1]srgaka mig'!F111+'[1]bnak shin'!F111+[1]lusav!F111+'[1]hangst sport'!F111+'[1]kent grad'!F111+'[1]mshak palat'!F111+'[1]mshak kazm'!F111+[1]herutahax!F111+[1]texekat!F111+'[1]yndameny mankap.'!F111+[1]gisherotik!F111+'[1]yndam arvest erash'!F111+[1]marzadp!F113+'[1]soc ogn'!F111+'[1]nvir. b`h'!F111+'[1]pah fond '!F111+'[1]kentr. grad'!F112</f>
        <v>6548.9</v>
      </c>
      <c r="F117" s="216" t="s">
        <v>191</v>
      </c>
    </row>
    <row r="118" spans="1:6" s="1" customFormat="1" ht="27" hidden="1">
      <c r="A118" s="127">
        <v>4542</v>
      </c>
      <c r="B118" s="221" t="s">
        <v>532</v>
      </c>
      <c r="C118" s="205" t="s">
        <v>533</v>
      </c>
      <c r="D118" s="113">
        <f>E118</f>
        <v>0</v>
      </c>
      <c r="E118" s="113">
        <f>[1]aparat!F111+'[1]zags '!F112+'[1]վեկտոր պլյուս'!F112+[1]turq!F112+[1]gjuxatntes!F113+'[1]chanap transp'!F112+'[1]transp nax'!F112+'[1]ajl nax'!F112+'[1]tntes harab'!F114+[1]axb!F112+'[1]srgaka mig'!F112+'[1]bnak shin'!F112+[1]lusav!F112+'[1]hangst sport'!F112+'[1]kent grad'!F112+'[1]mshak palat'!F112+'[1]mshak kazm'!F112+[1]herutahax!F112+[1]texekat!F112+'[1]yndameny mankap.'!F112+[1]gisherotik!F112+'[1]yndam arvest erash'!F112+[1]marzadp!F114+'[1]soc ogn'!F112+'[1]nvir. b`h'!F112+'[1]pah fond '!F112</f>
        <v>0</v>
      </c>
      <c r="F118" s="216" t="s">
        <v>191</v>
      </c>
    </row>
    <row r="119" spans="1:6" s="1" customFormat="1" ht="15.75" customHeight="1" thickBot="1">
      <c r="A119" s="127">
        <v>4543</v>
      </c>
      <c r="B119" s="221" t="s">
        <v>534</v>
      </c>
      <c r="C119" s="205" t="s">
        <v>535</v>
      </c>
      <c r="D119" s="124">
        <f>E119</f>
        <v>1600</v>
      </c>
      <c r="E119" s="219">
        <f>[1]marzadproc!F113+'[1]mshak palat'!F113+'[1]hangst sport'!F113+[1]turq!F113+'[1]yndameny mankap.'!F113</f>
        <v>1600</v>
      </c>
      <c r="F119" s="216" t="s">
        <v>191</v>
      </c>
    </row>
    <row r="120" spans="1:6" s="1" customFormat="1" ht="15.75" hidden="1" customHeight="1">
      <c r="A120" s="127"/>
      <c r="B120" s="238" t="s">
        <v>396</v>
      </c>
      <c r="C120" s="205"/>
      <c r="D120" s="217"/>
      <c r="E120" s="217"/>
      <c r="F120" s="216"/>
    </row>
    <row r="121" spans="1:6" s="1" customFormat="1" ht="12.75" hidden="1" customHeight="1">
      <c r="A121" s="127">
        <v>4544</v>
      </c>
      <c r="B121" s="238" t="s">
        <v>536</v>
      </c>
      <c r="C121" s="205"/>
      <c r="D121" s="217">
        <f>E121</f>
        <v>0</v>
      </c>
      <c r="E121" s="217">
        <f>E123+E124</f>
        <v>0</v>
      </c>
      <c r="F121" s="216" t="s">
        <v>191</v>
      </c>
    </row>
    <row r="122" spans="1:6" s="1" customFormat="1" ht="13.5" hidden="1" customHeight="1">
      <c r="A122" s="127"/>
      <c r="B122" s="238" t="s">
        <v>524</v>
      </c>
      <c r="C122" s="205"/>
      <c r="D122" s="217"/>
      <c r="E122" s="217"/>
      <c r="F122" s="216"/>
    </row>
    <row r="123" spans="1:6" s="1" customFormat="1" ht="11.25" hidden="1" customHeight="1">
      <c r="A123" s="239">
        <v>4545</v>
      </c>
      <c r="B123" s="240" t="s">
        <v>525</v>
      </c>
      <c r="C123" s="205"/>
      <c r="D123" s="217">
        <f>E123</f>
        <v>0</v>
      </c>
      <c r="E123" s="217"/>
      <c r="F123" s="216" t="s">
        <v>191</v>
      </c>
    </row>
    <row r="124" spans="1:6" s="1" customFormat="1" ht="13.5" hidden="1" customHeight="1">
      <c r="A124" s="127">
        <v>4546</v>
      </c>
      <c r="B124" s="238" t="s">
        <v>537</v>
      </c>
      <c r="C124" s="205"/>
      <c r="D124" s="217">
        <f>E124</f>
        <v>0</v>
      </c>
      <c r="E124" s="217"/>
      <c r="F124" s="216" t="s">
        <v>191</v>
      </c>
    </row>
    <row r="125" spans="1:6" s="1" customFormat="1" ht="17.25" hidden="1" customHeight="1">
      <c r="A125" s="127">
        <v>4547</v>
      </c>
      <c r="B125" s="238" t="s">
        <v>527</v>
      </c>
      <c r="C125" s="205"/>
      <c r="D125" s="217">
        <f>E125</f>
        <v>0</v>
      </c>
      <c r="E125" s="217"/>
      <c r="F125" s="216" t="s">
        <v>191</v>
      </c>
    </row>
    <row r="126" spans="1:6" s="1" customFormat="1" ht="1.5" hidden="1" customHeight="1" thickBot="1">
      <c r="A126" s="140">
        <v>4548</v>
      </c>
      <c r="B126" s="241" t="s">
        <v>528</v>
      </c>
      <c r="C126" s="209"/>
      <c r="D126" s="229">
        <f>E126</f>
        <v>0</v>
      </c>
      <c r="E126" s="229"/>
      <c r="F126" s="230" t="s">
        <v>191</v>
      </c>
    </row>
    <row r="127" spans="1:6" s="1" customFormat="1" ht="31.5" customHeight="1" thickBot="1">
      <c r="A127" s="191">
        <v>4600</v>
      </c>
      <c r="B127" s="242" t="s">
        <v>538</v>
      </c>
      <c r="C127" s="193" t="s">
        <v>398</v>
      </c>
      <c r="D127" s="194">
        <f>E127</f>
        <v>9900</v>
      </c>
      <c r="E127" s="194">
        <f>E129+E133+E139</f>
        <v>9900</v>
      </c>
      <c r="F127" s="234" t="s">
        <v>191</v>
      </c>
    </row>
    <row r="128" spans="1:6" s="1" customFormat="1" ht="13.5">
      <c r="A128" s="104"/>
      <c r="B128" s="196" t="s">
        <v>396</v>
      </c>
      <c r="C128" s="197"/>
      <c r="D128" s="214"/>
      <c r="E128" s="214"/>
      <c r="F128" s="215"/>
    </row>
    <row r="129" spans="1:6" s="1" customFormat="1" ht="14.25">
      <c r="A129" s="127">
        <v>4610</v>
      </c>
      <c r="B129" s="243" t="s">
        <v>539</v>
      </c>
      <c r="C129" s="226"/>
      <c r="D129" s="124">
        <f>E129</f>
        <v>0</v>
      </c>
      <c r="E129" s="124">
        <f>E131+E132</f>
        <v>0</v>
      </c>
      <c r="F129" s="216" t="s">
        <v>14</v>
      </c>
    </row>
    <row r="130" spans="1:6" s="1" customFormat="1" ht="14.25">
      <c r="A130" s="127"/>
      <c r="B130" s="203" t="s">
        <v>396</v>
      </c>
      <c r="C130" s="226"/>
      <c r="D130" s="124"/>
      <c r="E130" s="124"/>
      <c r="F130" s="216"/>
    </row>
    <row r="131" spans="1:6" s="1" customFormat="1" ht="42.75">
      <c r="A131" s="127">
        <v>4610</v>
      </c>
      <c r="B131" s="244" t="s">
        <v>540</v>
      </c>
      <c r="C131" s="226" t="s">
        <v>541</v>
      </c>
      <c r="D131" s="124">
        <f>E131</f>
        <v>0</v>
      </c>
      <c r="E131" s="124">
        <f>[1]aparat!F115+'[1]zags '!F116+'[1]վեկտոր պլյուս'!F116+[1]turq!F116+[1]gjuxatntes!F117+'[1]chanap transp'!F116+'[1]transp nax'!F116+'[1]ajl nax'!F116+'[1]tntes harab'!F1170+[1]axb!F116+'[1]srgaka mig'!F116+'[1]bnak shin'!F116+[1]lusav!F116+'[1]hangst sport'!F116+'[1]kent grad'!F116+'[1]mshak palat'!F116+'[1]mshak kazm'!F116+[1]herutahax!F116+[1]texekat!F116+'[1]yndameny mankap.'!F116+[1]gisherotik!F116+'[1]yndam arvest erash'!F116+[1]marzadp!F118+'[1]soc ogn'!F116+'[1]nvir. b`h'!F116+'[1]pah fond '!F116</f>
        <v>0</v>
      </c>
      <c r="F131" s="216" t="s">
        <v>191</v>
      </c>
    </row>
    <row r="132" spans="1:6" s="1" customFormat="1" ht="28.5">
      <c r="A132" s="127">
        <v>4620</v>
      </c>
      <c r="B132" s="244" t="s">
        <v>542</v>
      </c>
      <c r="C132" s="226" t="s">
        <v>543</v>
      </c>
      <c r="D132" s="124">
        <f>E132</f>
        <v>0</v>
      </c>
      <c r="E132" s="124">
        <f>[1]aparat!F116+'[1]zags '!F117+'[1]վեկտոր պլյուս'!F117+[1]turq!F117+[1]gjuxatntes!F118+'[1]chanap transp'!F117+'[1]transp nax'!F117+'[1]ajl nax'!F117+'[1]tntes harab'!F1171+[1]axb!F117+'[1]srgaka mig'!F117+'[1]bnak shin'!F117+[1]lusav!F117+'[1]hangst sport'!F117+'[1]kent grad'!F117+'[1]mshak palat'!F117+'[1]mshak kazm'!F117+[1]herutahax!F117+[1]texekat!F117+'[1]yndameny mankap.'!F117+[1]gisherotik!F117+'[1]yndam arvest erash'!F117+[1]marzadp!F119+'[1]soc ogn'!F117+'[1]nvir. b`h'!F117+'[1]pah fond '!F117</f>
        <v>0</v>
      </c>
      <c r="F132" s="216" t="s">
        <v>191</v>
      </c>
    </row>
    <row r="133" spans="1:6" s="1" customFormat="1" ht="39.75" customHeight="1">
      <c r="A133" s="127">
        <v>4630</v>
      </c>
      <c r="B133" s="206" t="s">
        <v>544</v>
      </c>
      <c r="C133" s="201" t="s">
        <v>398</v>
      </c>
      <c r="D133" s="124">
        <f>E133</f>
        <v>9900</v>
      </c>
      <c r="E133" s="124">
        <f>E135+E136+E137+E138</f>
        <v>9900</v>
      </c>
      <c r="F133" s="216" t="s">
        <v>191</v>
      </c>
    </row>
    <row r="134" spans="1:6" s="1" customFormat="1" ht="14.25">
      <c r="A134" s="127"/>
      <c r="B134" s="203" t="s">
        <v>197</v>
      </c>
      <c r="C134" s="201"/>
      <c r="D134" s="124"/>
      <c r="E134" s="124"/>
      <c r="F134" s="216"/>
    </row>
    <row r="135" spans="1:6" s="1" customFormat="1" ht="14.25">
      <c r="A135" s="127">
        <v>4631</v>
      </c>
      <c r="B135" s="204" t="s">
        <v>545</v>
      </c>
      <c r="C135" s="205" t="s">
        <v>546</v>
      </c>
      <c r="D135" s="124">
        <f>E135</f>
        <v>0</v>
      </c>
      <c r="E135" s="124">
        <f>[1]aparat!F123+'[1]zags '!F124+'[1]վեկտոր պլյուս'!F124+[1]turq!F124+[1]gjuxatntes!F125+'[1]chanap transp'!F124+'[1]transp nax'!F124+'[1]ajl nax'!F124+'[1]tntes harab'!F126+[1]axb!F124+'[1]srgaka mig'!F124+'[1]bnak shin'!F124+[1]lusav!F124+'[1]hangst sport'!F124+'[1]kent grad'!F124+'[1]mshak palat'!F124+'[1]mshak kazm'!F124+[1]herutahax!F124+[1]texekat!F124+'[1]yndameny mankap.'!F124+[1]gisherotik!F124+'[1]yndam arvest erash'!F124+[1]marzadp!F126+'[1]soc ogn'!F124+'[1]nvir. b`h'!F124+'[1]pah fond '!F124</f>
        <v>0</v>
      </c>
      <c r="F135" s="216" t="s">
        <v>191</v>
      </c>
    </row>
    <row r="136" spans="1:6" s="1" customFormat="1" ht="27">
      <c r="A136" s="127">
        <v>4632</v>
      </c>
      <c r="B136" s="204" t="s">
        <v>547</v>
      </c>
      <c r="C136" s="205" t="s">
        <v>548</v>
      </c>
      <c r="D136" s="124">
        <f>E136</f>
        <v>0</v>
      </c>
      <c r="E136" s="124">
        <f>[1]aparat!F124+'[1]zags '!F125+'[1]վեկտոր պլյուս'!F125+[1]turq!F125+[1]gjuxatntes!F126+'[1]chanap transp'!F125+'[1]transp nax'!F125+'[1]ajl nax'!F125+'[1]tntes harab'!F127+[1]axb!F125+'[1]srgaka mig'!F125+'[1]bnak shin'!F125+[1]lusav!F125+'[1]hangst sport'!F125+'[1]kent grad'!F125+'[1]mshak palat'!F125+'[1]mshak kazm'!F125+[1]herutahax!F125+[1]texekat!F125+'[1]yndameny mankap.'!F125+[1]gisherotik!F125+'[1]yndam arvest erash'!F125+[1]marzadp!F127+'[1]soc ogn'!F125+'[1]nvir. b`h'!F125+'[1]pah fond '!F125</f>
        <v>0</v>
      </c>
      <c r="F136" s="216" t="s">
        <v>191</v>
      </c>
    </row>
    <row r="137" spans="1:6" s="1" customFormat="1" ht="14.25">
      <c r="A137" s="127">
        <v>4633</v>
      </c>
      <c r="B137" s="204" t="s">
        <v>549</v>
      </c>
      <c r="C137" s="205" t="s">
        <v>550</v>
      </c>
      <c r="D137" s="124">
        <f>E137</f>
        <v>0</v>
      </c>
      <c r="E137" s="124"/>
      <c r="F137" s="216" t="s">
        <v>191</v>
      </c>
    </row>
    <row r="138" spans="1:6" s="1" customFormat="1" ht="14.25" customHeight="1">
      <c r="A138" s="127">
        <v>4634</v>
      </c>
      <c r="B138" s="204" t="s">
        <v>551</v>
      </c>
      <c r="C138" s="205" t="s">
        <v>552</v>
      </c>
      <c r="D138" s="124">
        <f>E138</f>
        <v>9900</v>
      </c>
      <c r="E138" s="124">
        <f>[1]aparat!F126+'[1]zags '!F127+'[1]վեկտոր պլյուս'!F127+[1]turq!F127+[1]gjuxatntes!F128+'[1]chanap transp'!F127+'[1]transp nax'!F127+'[1]ajl nax'!F127+'[1]tntes harab'!F129+[1]axb!F127+'[1]srgaka mig'!F127+'[1]bnak shin'!F127+[1]lusav!F127+'[1]hangst sport'!F127+'[1]mshak palat'!F127+'[1]mshak kazm'!F127+[1]herutahax!F127+[1]texekat!F127+'[1]yndameny mankap.'!F127+[1]gisherotik!F127+'[1]yndam arvest erash'!F127+'[1]soc ogn'!F127+'[1]nvir. b`h'!F127+'[1]pah fond '!F127+'[1]barcraguyn krt.'!F127</f>
        <v>9900</v>
      </c>
      <c r="F138" s="216" t="s">
        <v>191</v>
      </c>
    </row>
    <row r="139" spans="1:6" s="1" customFormat="1" ht="1.5" hidden="1" customHeight="1">
      <c r="A139" s="127">
        <v>4640</v>
      </c>
      <c r="B139" s="206" t="s">
        <v>553</v>
      </c>
      <c r="C139" s="201" t="s">
        <v>398</v>
      </c>
      <c r="D139" s="124">
        <f>E139</f>
        <v>0</v>
      </c>
      <c r="E139" s="124">
        <f>E141</f>
        <v>0</v>
      </c>
      <c r="F139" s="216" t="s">
        <v>191</v>
      </c>
    </row>
    <row r="140" spans="1:6" s="1" customFormat="1" ht="14.25">
      <c r="A140" s="127"/>
      <c r="B140" s="203" t="s">
        <v>197</v>
      </c>
      <c r="C140" s="201"/>
      <c r="D140" s="124"/>
      <c r="E140" s="124"/>
      <c r="F140" s="216"/>
    </row>
    <row r="141" spans="1:6" s="1" customFormat="1" ht="15" thickBot="1">
      <c r="A141" s="140">
        <v>4641</v>
      </c>
      <c r="B141" s="228" t="s">
        <v>554</v>
      </c>
      <c r="C141" s="209" t="s">
        <v>555</v>
      </c>
      <c r="D141" s="245">
        <f>E141</f>
        <v>0</v>
      </c>
      <c r="E141" s="124">
        <f>[1]aparat!F128+'[1]zags '!F129+'[1]վեկտոր պլյուս'!F129+[1]turq!F129+[1]gjuxatntes!F130+'[1]chanap transp'!F129+'[1]transp nax'!F129+'[1]ajl nax'!F129+'[1]tntes harab'!F131+[1]axb!F129+'[1]srgaka mig'!F129+'[1]bnak shin'!F129+[1]lusav!F129+'[1]hangst sport'!F129+'[1]kent grad'!F129+'[1]mshak palat'!F129+'[1]mshak kazm'!F129+[1]herutahax!F129+[1]texekat!F129+'[1]yndameny mankap.'!F129+[1]gisherotik!F129+'[1]yndam arvest erash'!F129+[1]marzadp!F131+'[1]soc ogn'!F129+'[1]nvir. b`h'!F129+'[1]pah fond '!F129</f>
        <v>0</v>
      </c>
      <c r="F141" s="230" t="s">
        <v>191</v>
      </c>
    </row>
    <row r="142" spans="1:6" ht="39" customHeight="1" thickBot="1">
      <c r="A142" s="191">
        <v>4700</v>
      </c>
      <c r="B142" s="246" t="s">
        <v>556</v>
      </c>
      <c r="C142" s="193" t="s">
        <v>398</v>
      </c>
      <c r="D142" s="194">
        <f>E142-[1]ekamut!F124</f>
        <v>6740.7300000000105</v>
      </c>
      <c r="E142" s="194">
        <f>E144+E148+E154+E157+E161+E164+E167</f>
        <v>159740.73000000001</v>
      </c>
      <c r="F142" s="234"/>
    </row>
    <row r="143" spans="1:6" ht="13.5">
      <c r="A143" s="104"/>
      <c r="B143" s="196" t="s">
        <v>396</v>
      </c>
      <c r="C143" s="197"/>
      <c r="D143" s="214"/>
      <c r="E143" s="214"/>
      <c r="F143" s="215"/>
    </row>
    <row r="144" spans="1:6" ht="39.75">
      <c r="A144" s="127">
        <v>4710</v>
      </c>
      <c r="B144" s="206" t="s">
        <v>557</v>
      </c>
      <c r="C144" s="201" t="s">
        <v>398</v>
      </c>
      <c r="D144" s="124">
        <f>E144</f>
        <v>2985</v>
      </c>
      <c r="E144" s="124">
        <f>E146+E147</f>
        <v>2985</v>
      </c>
      <c r="F144" s="216" t="s">
        <v>191</v>
      </c>
    </row>
    <row r="145" spans="1:6" ht="14.25">
      <c r="A145" s="127"/>
      <c r="B145" s="203" t="s">
        <v>197</v>
      </c>
      <c r="C145" s="201"/>
      <c r="D145" s="124"/>
      <c r="E145" s="124"/>
      <c r="F145" s="216"/>
    </row>
    <row r="146" spans="1:6" ht="39.75" customHeight="1">
      <c r="A146" s="127">
        <v>4711</v>
      </c>
      <c r="B146" s="204" t="s">
        <v>558</v>
      </c>
      <c r="C146" s="205" t="s">
        <v>559</v>
      </c>
      <c r="D146" s="124">
        <f>E146</f>
        <v>0</v>
      </c>
      <c r="E146" s="124">
        <f>[1]aparat!F131+'[1]zags '!F132+'[1]վեկտոր պլյուս'!F132+[1]turq!F132+[1]gjuxatntes!F133+'[1]chanap transp'!F132+'[1]transp nax'!F132+'[1]ajl nax'!F132+'[1]tntes harab'!F134+[1]axb!F132+'[1]srgaka mig'!F132+'[1]bnak shin'!F132+[1]lusav!F132+'[1]hangst sport'!F132+'[1]kent grad'!F132+'[1]mshak palat'!F132+'[1]mshak kazm'!F132+[1]herutahax!F132+[1]texekat!F132+'[1]yndameny mankap.'!F132+[1]gisherotik!F132+'[1]yndam arvest erash'!F132+[1]marzadp!F134+'[1]soc ogn'!F132+'[1]nvir. b`h'!F132+'[1]pah fond '!F132</f>
        <v>0</v>
      </c>
      <c r="F146" s="216" t="s">
        <v>191</v>
      </c>
    </row>
    <row r="147" spans="1:6" ht="30" customHeight="1">
      <c r="A147" s="127">
        <v>4712</v>
      </c>
      <c r="B147" s="204" t="s">
        <v>560</v>
      </c>
      <c r="C147" s="205" t="s">
        <v>561</v>
      </c>
      <c r="D147" s="124">
        <f>E147</f>
        <v>2985</v>
      </c>
      <c r="E147" s="124">
        <f>[1]aparat!F132+'[1]zags '!F133+'[1]վեկտոր պլյուս'!F133+[1]turq!F133+[1]gjuxatntes!F134+'[1]chanap transp'!F133+'[1]transp nax'!F133+'[1]ajl nax'!F133+'[1]tntes harab'!F135+[1]axb!F133+'[1]srgaka mig'!F133+'[1]bnak shin'!F133+[1]lusav!F133+'[1]hangst sport'!F133+'[1]mshak palat'!F133+'[1]mshak kazm'!F133+[1]herutahax!F133+[1]texekat!F133+'[1]yndameny mankap.'!F133+[1]gisherotik!F133+'[1]yndam arvest erash'!F133+'[1]soc ogn'!F133+'[1]nvir. b`h'!F133+'[1]pah fond '!F133+'[1]qax. kusakc.'!F133+[1]kronakan!F32+'[1]himn,krt'!J32</f>
        <v>2985</v>
      </c>
      <c r="F147" s="216" t="s">
        <v>191</v>
      </c>
    </row>
    <row r="148" spans="1:6" ht="55.5" customHeight="1">
      <c r="A148" s="127">
        <v>4720</v>
      </c>
      <c r="B148" s="206" t="s">
        <v>562</v>
      </c>
      <c r="C148" s="14" t="s">
        <v>191</v>
      </c>
      <c r="D148" s="124">
        <f>E148</f>
        <v>3100</v>
      </c>
      <c r="E148" s="124">
        <f>E150+E151+E152+E153</f>
        <v>3100</v>
      </c>
      <c r="F148" s="216" t="s">
        <v>191</v>
      </c>
    </row>
    <row r="149" spans="1:6" ht="14.25">
      <c r="A149" s="127"/>
      <c r="B149" s="203" t="s">
        <v>197</v>
      </c>
      <c r="C149" s="201"/>
      <c r="D149" s="124"/>
      <c r="E149" s="124"/>
      <c r="F149" s="216"/>
    </row>
    <row r="150" spans="1:6" ht="14.25">
      <c r="A150" s="127">
        <v>4721</v>
      </c>
      <c r="B150" s="204" t="s">
        <v>563</v>
      </c>
      <c r="C150" s="205" t="s">
        <v>564</v>
      </c>
      <c r="D150" s="124">
        <f>E150</f>
        <v>0</v>
      </c>
      <c r="E150" s="124">
        <f>[1]aparat!F134+'[1]zags '!F135+'[1]վեկտոր պլյուս'!F135+[1]turq!F135+[1]gjuxatntes!F136+'[1]chanap transp'!F135+'[1]transp nax'!F135+'[1]ajl nax'!F135+'[1]tntes harab'!F137+[1]axb!F135+'[1]srgaka mig'!F135+'[1]bnak shin'!F135+[1]lusav!F135+'[1]hangst sport'!F135+'[1]kent grad'!F135+'[1]mshak palat'!F135+'[1]mshak kazm'!F135+[1]herutahax!F135+[1]texekat!F135+'[1]yndameny mankap.'!F135+[1]gisherotik!F135+'[1]yndam arvest erash'!F135+[1]marzadp!F137+'[1]soc ogn'!F135+'[1]nvir. b`h'!F135+'[1]pah fond '!F135</f>
        <v>0</v>
      </c>
      <c r="F150" s="216" t="s">
        <v>191</v>
      </c>
    </row>
    <row r="151" spans="1:6" ht="14.25">
      <c r="A151" s="127">
        <v>4722</v>
      </c>
      <c r="B151" s="204" t="s">
        <v>565</v>
      </c>
      <c r="C151" s="87">
        <v>4822</v>
      </c>
      <c r="D151" s="124">
        <f>E151</f>
        <v>0</v>
      </c>
      <c r="E151" s="124">
        <f>[1]aparat!F135+'[1]zags '!F136+'[1]վեկտոր պլյուս'!F136+[1]turq!F136+[1]gjuxatntes!F137+'[1]chanap transp'!F136+'[1]transp nax'!F136+'[1]ajl nax'!F136+'[1]tntes harab'!F138+[1]axb!F136+'[1]srgaka mig'!F136+'[1]bnak shin'!F136+[1]lusav!F136+'[1]hangst sport'!F136+'[1]kent grad'!F136+'[1]mshak palat'!F136+'[1]mshak kazm'!F136+[1]herutahax!F136+[1]texekat!F136+'[1]yndameny mankap.'!F136+[1]gisherotik!F136+'[1]yndam arvest erash'!F136+[1]marzadp!F138+'[1]soc ogn'!F136+'[1]nvir. b`h'!F136+'[1]pah fond '!F136</f>
        <v>0</v>
      </c>
      <c r="F151" s="216" t="s">
        <v>191</v>
      </c>
    </row>
    <row r="152" spans="1:6" ht="14.25">
      <c r="A152" s="127">
        <v>4723</v>
      </c>
      <c r="B152" s="204" t="s">
        <v>566</v>
      </c>
      <c r="C152" s="205" t="s">
        <v>567</v>
      </c>
      <c r="D152" s="124">
        <f>E152</f>
        <v>3100</v>
      </c>
      <c r="E152" s="124">
        <f>[1]aparat!F136+'[1]zags '!F137+'[1]վեկտոր պլյուս'!F137+[1]turq!F137+[1]gjuxatntes!F138+'[1]chanap transp'!F137+'[1]transp nax'!F137+'[1]ajl nax'!F137+'[1]tntes harab'!F139+[1]axb!F137+'[1]srgaka mig'!F137+'[1]bnak shin'!F137+[1]lusav!F137+'[1]hangst sport'!F137+'[1]mshak palat'!F137+'[1]mshak kazm'!F137+[1]herutahax!F137+[1]texekat!F137+'[1]yndameny mankap.'!F137+[1]gisherotik!F137+'[1]yndam arvest erash'!F137+'[1]soc ogn'!F137+'[1]nvir. b`h'!F137+'[1]pah fond '!F137+'[1]kentr. grad'!F138</f>
        <v>3100</v>
      </c>
      <c r="F152" s="216" t="s">
        <v>191</v>
      </c>
    </row>
    <row r="153" spans="1:6" ht="27">
      <c r="A153" s="127">
        <v>4724</v>
      </c>
      <c r="B153" s="204" t="s">
        <v>568</v>
      </c>
      <c r="C153" s="205" t="s">
        <v>569</v>
      </c>
      <c r="D153" s="124">
        <f>E153</f>
        <v>0</v>
      </c>
      <c r="E153" s="124">
        <f>[1]aparat!F137+'[1]zags '!F138+'[1]վեկտոր պլյուս'!F138+[1]turq!F138+[1]gjuxatntes!F139+'[1]chanap transp'!F138+'[1]transp nax'!F138+'[1]ajl nax'!F138+'[1]tntes harab'!F140+[1]axb!F138+'[1]srgaka mig'!F138+'[1]bnak shin'!F138+[1]lusav!F138+'[1]hangst sport'!F138+'[1]kent grad'!F138+'[1]mshak palat'!F138+'[1]mshak kazm'!F138+[1]herutahax!F138+[1]texekat!F138+'[1]yndameny mankap.'!F138+[1]gisherotik!F138+'[1]yndam arvest erash'!F138+[1]marzadp!F140+'[1]soc ogn'!F138+'[1]nvir. b`h'!F138+'[1]pah fond '!F138</f>
        <v>0</v>
      </c>
      <c r="F153" s="216" t="s">
        <v>191</v>
      </c>
    </row>
    <row r="154" spans="1:6" ht="27">
      <c r="A154" s="127">
        <v>4730</v>
      </c>
      <c r="B154" s="206" t="s">
        <v>570</v>
      </c>
      <c r="C154" s="201" t="s">
        <v>398</v>
      </c>
      <c r="D154" s="124">
        <f>E154</f>
        <v>0</v>
      </c>
      <c r="E154" s="124">
        <f>E156</f>
        <v>0</v>
      </c>
      <c r="F154" s="216" t="s">
        <v>191</v>
      </c>
    </row>
    <row r="155" spans="1:6" ht="14.25">
      <c r="A155" s="127"/>
      <c r="B155" s="203" t="s">
        <v>197</v>
      </c>
      <c r="C155" s="201"/>
      <c r="D155" s="124"/>
      <c r="E155" s="124"/>
      <c r="F155" s="216"/>
    </row>
    <row r="156" spans="1:6" ht="27">
      <c r="A156" s="127">
        <v>4731</v>
      </c>
      <c r="B156" s="237" t="s">
        <v>571</v>
      </c>
      <c r="C156" s="205" t="s">
        <v>572</v>
      </c>
      <c r="D156" s="124">
        <f>E156</f>
        <v>0</v>
      </c>
      <c r="E156" s="124">
        <f>[1]aparat!F139+'[1]zags '!F140+'[1]վեկտոր պլյուս'!F140+[1]turq!F140+[1]gjuxatntes!F141+'[1]chanap transp'!F140+'[1]transp nax'!F140+'[1]ajl nax'!F140+'[1]tntes harab'!F142+[1]axb!F140+'[1]srgaka mig'!F140+'[1]bnak shin'!F140+[1]lusav!F140+'[1]hangst sport'!F140+'[1]kent grad'!F140+'[1]mshak palat'!F140+'[1]mshak kazm'!F140+[1]herutahax!F140+[1]texekat!F140+'[1]yndameny mankap.'!F140+[1]gisherotik!F140+'[1]yndam arvest erash'!F140+[1]marzadp!F142+'[1]soc ogn'!F140+'[1]nvir. b`h'!F140+'[1]pah fond '!F140</f>
        <v>0</v>
      </c>
      <c r="F156" s="216" t="s">
        <v>191</v>
      </c>
    </row>
    <row r="157" spans="1:6" ht="53.25">
      <c r="A157" s="127">
        <v>4740</v>
      </c>
      <c r="B157" s="206" t="s">
        <v>573</v>
      </c>
      <c r="C157" s="201" t="s">
        <v>398</v>
      </c>
      <c r="D157" s="124">
        <f>E157</f>
        <v>0</v>
      </c>
      <c r="E157" s="124">
        <f>E159+E160</f>
        <v>0</v>
      </c>
      <c r="F157" s="216" t="s">
        <v>191</v>
      </c>
    </row>
    <row r="158" spans="1:6" ht="14.25">
      <c r="A158" s="127"/>
      <c r="B158" s="203" t="s">
        <v>197</v>
      </c>
      <c r="C158" s="201"/>
      <c r="D158" s="124"/>
      <c r="E158" s="124"/>
      <c r="F158" s="216"/>
    </row>
    <row r="159" spans="1:6" ht="16.5" customHeight="1">
      <c r="A159" s="127">
        <v>4741</v>
      </c>
      <c r="B159" s="204" t="s">
        <v>574</v>
      </c>
      <c r="C159" s="205" t="s">
        <v>575</v>
      </c>
      <c r="D159" s="124">
        <f>E159</f>
        <v>0</v>
      </c>
      <c r="E159" s="124">
        <f>[1]aparat!F141+'[1]zags '!F142+'[1]վեկտոր պլյուս'!F142+[1]turq!F142+[1]gjuxatntes!F143+'[1]chanap transp'!F142+'[1]transp nax'!F142+'[1]ajl nax'!F142+'[1]tntes harab'!F144+[1]axb!F142+'[1]srgaka mig'!F142+'[1]bnak shin'!F142+[1]lusav!F142+'[1]hangst sport'!F142+'[1]kent grad'!F142+'[1]mshak palat'!F142+'[1]mshak kazm'!F142+[1]herutahax!F142+[1]texekat!F142+'[1]yndameny mankap.'!F142+[1]gisherotik!F142+'[1]yndam arvest erash'!F142+[1]marzadp!F144+'[1]soc ogn'!F142+'[1]nvir. b`h'!F142+'[1]pah fond '!F142</f>
        <v>0</v>
      </c>
      <c r="F159" s="216" t="s">
        <v>191</v>
      </c>
    </row>
    <row r="160" spans="1:6" ht="27">
      <c r="A160" s="127">
        <v>4742</v>
      </c>
      <c r="B160" s="204" t="s">
        <v>576</v>
      </c>
      <c r="C160" s="205" t="s">
        <v>577</v>
      </c>
      <c r="D160" s="124">
        <f>E160</f>
        <v>0</v>
      </c>
      <c r="E160" s="124">
        <f>[1]aparat!F142+'[1]zags '!F143+'[1]վեկտոր պլյուս'!F143+[1]turq!F143+[1]gjuxatntes!F144+'[1]chanap transp'!F143+'[1]transp nax'!F143+'[1]ajl nax'!F143+'[1]tntes harab'!F145+[1]axb!F143+'[1]srgaka mig'!F143+'[1]bnak shin'!F143+[1]lusav!F143+'[1]hangst sport'!F143+'[1]kent grad'!F143+'[1]mshak palat'!F143+'[1]mshak kazm'!F143+[1]herutahax!F143+[1]texekat!F143+'[1]yndameny mankap.'!F143+[1]gisherotik!F143+'[1]yndam arvest erash'!F143+[1]marzadp!F145+'[1]soc ogn'!F143+'[1]nvir. b`h'!F143+'[1]pah fond '!F143</f>
        <v>0</v>
      </c>
      <c r="F160" s="216" t="s">
        <v>191</v>
      </c>
    </row>
    <row r="161" spans="1:6" ht="54">
      <c r="A161" s="127">
        <v>4750</v>
      </c>
      <c r="B161" s="206" t="s">
        <v>578</v>
      </c>
      <c r="C161" s="201" t="s">
        <v>398</v>
      </c>
      <c r="D161" s="124">
        <f>E161</f>
        <v>0</v>
      </c>
      <c r="E161" s="124">
        <f>E163</f>
        <v>0</v>
      </c>
      <c r="F161" s="216" t="s">
        <v>191</v>
      </c>
    </row>
    <row r="162" spans="1:6" ht="14.25">
      <c r="A162" s="127"/>
      <c r="B162" s="203" t="s">
        <v>197</v>
      </c>
      <c r="C162" s="201"/>
      <c r="D162" s="124"/>
      <c r="E162" s="124"/>
      <c r="F162" s="216"/>
    </row>
    <row r="163" spans="1:6" ht="45" customHeight="1">
      <c r="A163" s="127">
        <v>4751</v>
      </c>
      <c r="B163" s="204" t="s">
        <v>579</v>
      </c>
      <c r="C163" s="205" t="s">
        <v>580</v>
      </c>
      <c r="D163" s="124">
        <f>E163</f>
        <v>0</v>
      </c>
      <c r="E163" s="124">
        <f>[1]aparat!F144+'[1]zags '!F145+'[1]վեկտոր պլյուս'!F145+[1]turq!F145+[1]gjuxatntes!F146+'[1]chanap transp'!F145+'[1]transp nax'!F145+'[1]ajl nax'!F145+'[1]tntes harab'!F147+[1]axb!F145+'[1]srgaka mig'!F145+'[1]bnak shin'!F145+[1]lusav!F145+'[1]hangst sport'!F145+'[1]kent grad'!F145+'[1]mshak palat'!F145+'[1]mshak kazm'!F145+[1]herutahax!F145+[1]texekat!F145+'[1]yndameny mankap.'!F145+[1]gisherotik!F145+'[1]yndam arvest erash'!F145+[1]marzadp!F147+'[1]soc ogn'!F145+'[1]nvir. b`h'!F145+'[1]pah fond '!F145</f>
        <v>0</v>
      </c>
      <c r="F163" s="216" t="s">
        <v>191</v>
      </c>
    </row>
    <row r="164" spans="1:6" ht="14.25">
      <c r="A164" s="127">
        <v>4760</v>
      </c>
      <c r="B164" s="206" t="s">
        <v>581</v>
      </c>
      <c r="C164" s="201" t="s">
        <v>398</v>
      </c>
      <c r="D164" s="124">
        <f>E164</f>
        <v>0</v>
      </c>
      <c r="E164" s="124">
        <f>E166</f>
        <v>0</v>
      </c>
      <c r="F164" s="216" t="s">
        <v>191</v>
      </c>
    </row>
    <row r="165" spans="1:6" ht="14.25">
      <c r="A165" s="127"/>
      <c r="B165" s="203" t="s">
        <v>197</v>
      </c>
      <c r="C165" s="201"/>
      <c r="D165" s="124"/>
      <c r="E165" s="124"/>
      <c r="F165" s="216"/>
    </row>
    <row r="166" spans="1:6" ht="14.25">
      <c r="A166" s="127">
        <v>4761</v>
      </c>
      <c r="B166" s="204" t="s">
        <v>582</v>
      </c>
      <c r="C166" s="205" t="s">
        <v>583</v>
      </c>
      <c r="D166" s="124">
        <f>E166</f>
        <v>0</v>
      </c>
      <c r="E166" s="124">
        <f>[1]aparat!F146+'[1]zags '!F147+'[1]վեկտոր պլյուս'!F147+[1]turq!F147+[1]gjuxatntes!F148+'[1]chanap transp'!F147+'[1]transp nax'!F147+'[1]ajl nax'!F147+'[1]tntes harab'!F149+[1]axb!F147+'[1]srgaka mig'!F147+'[1]bnak shin'!F147+[1]lusav!F147+'[1]hangst sport'!F147+'[1]kent grad'!F147+'[1]mshak palat'!F147+'[1]mshak kazm'!F147+[1]herutahax!F147+[1]texekat!F147+'[1]yndameny mankap.'!F147+[1]gisherotik!F147+'[1]yndam arvest erash'!F147+[1]marzadp!F149+'[1]soc ogn'!F147+'[1]nvir. b`h'!F147+'[1]pah fond '!F147</f>
        <v>0</v>
      </c>
      <c r="F166" s="216" t="s">
        <v>191</v>
      </c>
    </row>
    <row r="167" spans="1:6" ht="14.25">
      <c r="A167" s="127">
        <v>4770</v>
      </c>
      <c r="B167" s="206" t="s">
        <v>584</v>
      </c>
      <c r="C167" s="201" t="s">
        <v>398</v>
      </c>
      <c r="D167" s="124">
        <f>D169</f>
        <v>655.73000000001048</v>
      </c>
      <c r="E167" s="124">
        <f>E169</f>
        <v>153655.73000000001</v>
      </c>
      <c r="F167" s="216"/>
    </row>
    <row r="168" spans="1:6" ht="14.25">
      <c r="A168" s="127"/>
      <c r="B168" s="203" t="s">
        <v>197</v>
      </c>
      <c r="C168" s="201"/>
      <c r="D168" s="124"/>
      <c r="E168" s="124"/>
      <c r="F168" s="216"/>
    </row>
    <row r="169" spans="1:6" ht="14.25" customHeight="1">
      <c r="A169" s="127">
        <v>4771</v>
      </c>
      <c r="B169" s="204" t="s">
        <v>585</v>
      </c>
      <c r="C169" s="205" t="s">
        <v>586</v>
      </c>
      <c r="D169" s="124">
        <f>E169+F169-[1]ekamut!F124</f>
        <v>655.73000000001048</v>
      </c>
      <c r="E169" s="124">
        <f>'[1]gorc caxs'!G307</f>
        <v>153655.73000000001</v>
      </c>
      <c r="F169" s="216"/>
    </row>
    <row r="170" spans="1:6" ht="27.75" customHeight="1" thickBot="1">
      <c r="A170" s="140">
        <v>4772</v>
      </c>
      <c r="B170" s="247" t="s">
        <v>587</v>
      </c>
      <c r="C170" s="248" t="s">
        <v>398</v>
      </c>
      <c r="D170" s="245">
        <f>E170</f>
        <v>153000</v>
      </c>
      <c r="E170" s="245">
        <f>[1]ekamut!F124</f>
        <v>153000</v>
      </c>
      <c r="F170" s="230"/>
    </row>
    <row r="171" spans="1:6" s="252" customFormat="1" ht="48" customHeight="1" thickBot="1">
      <c r="A171" s="191">
        <v>5000</v>
      </c>
      <c r="B171" s="249" t="s">
        <v>588</v>
      </c>
      <c r="C171" s="193" t="s">
        <v>398</v>
      </c>
      <c r="D171" s="250">
        <f>F171</f>
        <v>3249033.8749999995</v>
      </c>
      <c r="E171" s="251" t="s">
        <v>191</v>
      </c>
      <c r="F171" s="250">
        <f>F173+F191+F197+F200</f>
        <v>3249033.8749999995</v>
      </c>
    </row>
    <row r="172" spans="1:6" ht="12.75" customHeight="1" thickBot="1">
      <c r="A172" s="253"/>
      <c r="B172" s="254" t="s">
        <v>396</v>
      </c>
      <c r="C172" s="255"/>
      <c r="D172" s="256"/>
      <c r="E172" s="256"/>
      <c r="F172" s="257"/>
    </row>
    <row r="173" spans="1:6" ht="24.75" customHeight="1" thickBot="1">
      <c r="A173" s="191">
        <v>5100</v>
      </c>
      <c r="B173" s="212" t="s">
        <v>589</v>
      </c>
      <c r="C173" s="193" t="s">
        <v>398</v>
      </c>
      <c r="D173" s="250">
        <f>F173</f>
        <v>3249033.8749999995</v>
      </c>
      <c r="E173" s="258" t="s">
        <v>191</v>
      </c>
      <c r="F173" s="180">
        <f>F175+F180+F185</f>
        <v>3249033.8749999995</v>
      </c>
    </row>
    <row r="174" spans="1:6" ht="16.5" customHeight="1">
      <c r="A174" s="104"/>
      <c r="B174" s="196" t="s">
        <v>396</v>
      </c>
      <c r="C174" s="197"/>
      <c r="D174" s="259"/>
      <c r="E174" s="259"/>
      <c r="F174" s="199"/>
    </row>
    <row r="175" spans="1:6" ht="24.75" customHeight="1">
      <c r="A175" s="127">
        <v>5110</v>
      </c>
      <c r="B175" s="206" t="s">
        <v>590</v>
      </c>
      <c r="C175" s="201" t="s">
        <v>398</v>
      </c>
      <c r="D175" s="113">
        <f>F175</f>
        <v>3028109.5749999997</v>
      </c>
      <c r="E175" s="53" t="s">
        <v>191</v>
      </c>
      <c r="F175" s="260">
        <f>F177+F178+F179</f>
        <v>3028109.5749999997</v>
      </c>
    </row>
    <row r="176" spans="1:6" ht="15" customHeight="1">
      <c r="A176" s="127"/>
      <c r="B176" s="203" t="s">
        <v>197</v>
      </c>
      <c r="C176" s="201"/>
      <c r="D176" s="113"/>
      <c r="E176" s="113"/>
      <c r="F176" s="202"/>
    </row>
    <row r="177" spans="1:6" ht="14.25" customHeight="1">
      <c r="A177" s="127">
        <v>5111</v>
      </c>
      <c r="B177" s="204" t="s">
        <v>591</v>
      </c>
      <c r="C177" s="261" t="s">
        <v>592</v>
      </c>
      <c r="D177" s="124">
        <f>F177</f>
        <v>0</v>
      </c>
      <c r="E177" s="262" t="s">
        <v>191</v>
      </c>
      <c r="F177" s="124">
        <f>[1]aparat!F151+'[1]zags '!F152+'[1]վեկտոր պլյուս'!F152+[1]turq!F152+[1]gjuxatntes!F153+'[1]chanap transp'!F152+'[1]transp nax'!F152+'[1]ajl nax'!F152+[1]axb!F152+'[1]srgaka mig'!F152+'[1]bnak shin'!F152+[1]lusav!F152+'[1]hangst sport'!F152+'[1]kent grad'!F152+'[1]mshak palat'!F152+'[1]mshak kazm'!F152+[1]herutahax!F152+[1]texekat!F152+'[1]yndameny mankap.'!F152+[1]gisherotik!F152+'[1]yndam arvest erash'!F152+[1]marzadp!F154+'[1]soc ogn'!F152+'[1]nvir. b`h'!F152+'[1]pah fond '!F152</f>
        <v>0</v>
      </c>
    </row>
    <row r="178" spans="1:6" ht="19.5" customHeight="1">
      <c r="A178" s="127">
        <v>5112</v>
      </c>
      <c r="B178" s="204" t="s">
        <v>593</v>
      </c>
      <c r="C178" s="261" t="s">
        <v>594</v>
      </c>
      <c r="D178" s="124">
        <f>F178</f>
        <v>789410.42700000003</v>
      </c>
      <c r="E178" s="262" t="s">
        <v>191</v>
      </c>
      <c r="F178" s="124">
        <f>[1]aparat!F152+'[1]zags '!F153+'[1]վեկտոր պլյուս'!F153+[1]turq!F153+[1]gjuxatntes!F154+'[1]chanap transp'!F153+'[1]transp nax'!F153+'[1]ajl nax'!F153+[1]axb!F153+'[1]srgaka mig'!F153+'[1]bnak shin'!F153+[1]lusav!F153+'[1]hangst sport'!F153+'[1]kent grad'!F153+'[1]mshak palat'!F153+'[1]mshak kazm'!F153+[1]herutahax!F153+[1]texekat!F153+'[1]yndameny mankap.'!F153+[1]gisherotik!F153+'[1]yndam arvest erash'!F153+[1]marzadp!F155+'[1]soc ogn'!F153+'[1]nvir. b`h'!F153+'[1]pah fond '!F153+[1]jramatakararum!F153+[1]gazafikacum!F134</f>
        <v>789410.42700000003</v>
      </c>
    </row>
    <row r="179" spans="1:6" ht="13.5" customHeight="1">
      <c r="A179" s="127">
        <v>5113</v>
      </c>
      <c r="B179" s="204" t="s">
        <v>595</v>
      </c>
      <c r="C179" s="261" t="s">
        <v>596</v>
      </c>
      <c r="D179" s="113">
        <f>F179</f>
        <v>2238699.1479999996</v>
      </c>
      <c r="E179" s="263" t="s">
        <v>191</v>
      </c>
      <c r="F179" s="113">
        <f>[1]aparat!F153+'[1]zags '!F154+'[1]վեկտոր պլյուս'!F154+[1]turq!F154+[1]gjuxatntes!F155+'[1]chanap transp'!F154+'[1]transp nax'!F154+'[1]ajl nax'!F154+[1]axb!F154+'[1]srgaka mig'!F154+'[1]bnak shin'!F154+[1]lusav!F154+'[1]hangst sport'!F154+'[1]mshak palat'!F154+'[1]mshak kazm'!F154+[1]herutahax!F154+[1]texekat!F154+'[1]yndameny mankap.'!F154+[1]gisherotik!F154+'[1]yndam arvest erash'!F154+'[1]soc ogn'!F154+'[1]nvir. b`h'!F154+'[1]pah fond '!F154+[1]jramatakararum!F154+'[1]kentr. grad'!F155</f>
        <v>2238699.1479999996</v>
      </c>
    </row>
    <row r="180" spans="1:6" ht="13.5" customHeight="1">
      <c r="A180" s="127">
        <v>5120</v>
      </c>
      <c r="B180" s="206" t="s">
        <v>597</v>
      </c>
      <c r="C180" s="201" t="s">
        <v>398</v>
      </c>
      <c r="D180" s="124">
        <f>F180</f>
        <v>180849.8</v>
      </c>
      <c r="E180" s="27" t="s">
        <v>191</v>
      </c>
      <c r="F180" s="264">
        <f>F182+F183+F184</f>
        <v>180849.8</v>
      </c>
    </row>
    <row r="181" spans="1:6" ht="13.5" customHeight="1">
      <c r="A181" s="127"/>
      <c r="B181" s="265" t="s">
        <v>197</v>
      </c>
      <c r="C181" s="201"/>
      <c r="D181" s="124"/>
      <c r="E181" s="124"/>
      <c r="F181" s="266"/>
    </row>
    <row r="182" spans="1:6" ht="13.5" customHeight="1">
      <c r="A182" s="127">
        <v>5121</v>
      </c>
      <c r="B182" s="204" t="s">
        <v>598</v>
      </c>
      <c r="C182" s="261" t="s">
        <v>599</v>
      </c>
      <c r="D182" s="124">
        <f>F182</f>
        <v>171600</v>
      </c>
      <c r="E182" s="262" t="s">
        <v>191</v>
      </c>
      <c r="F182" s="124">
        <f>[1]aparat!F154+'[1]zags '!F155+'[1]վեկտոր պլյուս'!F155+[1]turq!F155+[1]gjuxatntes!F156+'[1]chanap transp'!F155+'[1]transp nax'!F155+'[1]ajl nax'!F155+[1]axb!F155+'[1]srgaka mig'!F155+'[1]bnak shin'!F155+[1]lusav!F155+'[1]hangst sport'!F155+'[1]kent grad'!F155+'[1]mshak palat'!F155+'[1]mshak kazm'!F155+[1]herutahax!F155+[1]texekat!F155+'[1]yndameny mankap.'!F155+[1]gisherotik!F155+'[1]yndam arvest erash'!F155+[1]marzadp!F157+'[1]soc ogn'!F155+'[1]nvir. b`h'!F155+'[1]pah fond '!F155</f>
        <v>171600</v>
      </c>
    </row>
    <row r="183" spans="1:6" ht="13.5" customHeight="1">
      <c r="A183" s="127">
        <v>5122</v>
      </c>
      <c r="B183" s="204" t="s">
        <v>600</v>
      </c>
      <c r="C183" s="261" t="s">
        <v>601</v>
      </c>
      <c r="D183" s="124">
        <f>F183</f>
        <v>5160</v>
      </c>
      <c r="E183" s="262" t="s">
        <v>191</v>
      </c>
      <c r="F183" s="124">
        <f>[1]aparat!F155+'[1]zags '!F156+'[1]վեկտոր պլյուս'!F156+[1]turq!F156+[1]gjuxatntes!F157+'[1]chanap transp'!F156+'[1]transp nax'!F156+'[1]ajl nax'!F156+[1]axb!F156+'[1]srgaka mig'!F156+'[1]bnak shin'!F156+[1]lusav!F156+'[1]hangst sport'!F156+'[1]kent grad'!F156+'[1]mshak palat'!F156+'[1]mshak kazm'!F156+[1]herutahax!F156+[1]texekat!F156+'[1]yndameny mankap.'!F156+[1]gisherotik!F156+'[1]yndam arvest erash'!F156+[1]marzadp!F158+'[1]soc ogn'!F156+'[1]nvir. b`h'!F156+'[1]pah fond '!F156</f>
        <v>5160</v>
      </c>
    </row>
    <row r="184" spans="1:6" ht="13.5" customHeight="1">
      <c r="A184" s="127">
        <v>5123</v>
      </c>
      <c r="B184" s="204" t="s">
        <v>602</v>
      </c>
      <c r="C184" s="261" t="s">
        <v>603</v>
      </c>
      <c r="D184" s="124">
        <f>F184</f>
        <v>4089.8</v>
      </c>
      <c r="E184" s="262" t="s">
        <v>191</v>
      </c>
      <c r="F184" s="124">
        <f>[1]aparat!F156+'[1]zags '!F157+'[1]վեկտոր պլյուս'!F157+[1]turq!F157+[1]gjuxatntes!F158+'[1]chanap transp'!F157+'[1]transp nax'!F157+'[1]ajl nax'!F157+[1]axb!F157+'[1]srgaka mig'!F157+'[1]bnak shin'!F157+[1]lusav!F157+'[1]hangst sport'!F157+'[1]kent grad'!F157+'[1]mshak palat'!F157+'[1]mshak kazm'!F157+[1]herutahax!F157+[1]texekat!F157+'[1]yndameny mankap.'!F157+[1]gisherotik!F157+'[1]yndam arvest erash'!F157+[1]marzadp!F159+'[1]soc ogn'!F157+'[1]nvir. b`h'!F157+'[1]pah fond '!F157</f>
        <v>4089.8</v>
      </c>
    </row>
    <row r="185" spans="1:6" ht="13.5" customHeight="1">
      <c r="A185" s="127">
        <v>5130</v>
      </c>
      <c r="B185" s="206" t="s">
        <v>604</v>
      </c>
      <c r="C185" s="201" t="s">
        <v>398</v>
      </c>
      <c r="D185" s="124">
        <f>F185</f>
        <v>40074.5</v>
      </c>
      <c r="E185" s="27" t="s">
        <v>191</v>
      </c>
      <c r="F185" s="264">
        <f>F187+F188+F189+F190</f>
        <v>40074.5</v>
      </c>
    </row>
    <row r="186" spans="1:6" ht="13.5" customHeight="1">
      <c r="A186" s="127"/>
      <c r="B186" s="203" t="s">
        <v>197</v>
      </c>
      <c r="C186" s="201"/>
      <c r="D186" s="124"/>
      <c r="E186" s="124"/>
      <c r="F186" s="266"/>
    </row>
    <row r="187" spans="1:6" ht="13.5" customHeight="1">
      <c r="A187" s="127">
        <v>5131</v>
      </c>
      <c r="B187" s="204" t="s">
        <v>605</v>
      </c>
      <c r="C187" s="261" t="s">
        <v>606</v>
      </c>
      <c r="D187" s="124">
        <f>F187</f>
        <v>3000</v>
      </c>
      <c r="E187" s="262" t="s">
        <v>191</v>
      </c>
      <c r="F187" s="124">
        <f>[1]aparat!F157+'[1]zags '!F158+'[1]վեկտոր պլյուս'!F158+[1]turq!F158+[1]gjuxatntes!F159+'[1]chanap transp'!F158+'[1]transp nax'!F158+'[1]ajl nax'!F158+[1]axb!F158+'[1]srgaka mig'!F158+'[1]bnak shin'!F158+[1]lusav!F158+'[1]hangst sport'!F158+'[1]kent grad'!F158+'[1]mshak palat'!F158+'[1]mshak kazm'!F158+[1]herutahax!F158+[1]texekat!F158+'[1]yndameny mankap.'!F158+[1]gisherotik!F158+'[1]yndam arvest erash'!F158+[1]marzadp!F160+'[1]soc ogn'!F158+'[1]nvir. b`h'!F158+'[1]pah fond '!F158</f>
        <v>3000</v>
      </c>
    </row>
    <row r="188" spans="1:6" ht="13.5" customHeight="1">
      <c r="A188" s="127">
        <v>5132</v>
      </c>
      <c r="B188" s="204" t="s">
        <v>607</v>
      </c>
      <c r="C188" s="261" t="s">
        <v>608</v>
      </c>
      <c r="D188" s="124">
        <f>F188</f>
        <v>0</v>
      </c>
      <c r="E188" s="262" t="s">
        <v>191</v>
      </c>
      <c r="F188" s="124">
        <f>[1]aparat!F158+'[1]zags '!F159+'[1]վեկտոր պլյուս'!F159+[1]turq!F159+[1]gjuxatntes!F160+'[1]chanap transp'!F159+'[1]transp nax'!F159+'[1]ajl nax'!F159+[1]axb!F159+'[1]srgaka mig'!F159+'[1]bnak shin'!F159+[1]lusav!F159+'[1]hangst sport'!F159+'[1]kent grad'!F159+'[1]mshak palat'!F159+'[1]mshak kazm'!F159+[1]herutahax!F159+[1]texekat!F159+'[1]yndameny mankap.'!F159+[1]gisherotik!F159+'[1]yndam arvest erash'!F159+[1]marzadp!F161+'[1]soc ogn'!F159+'[1]nvir. b`h'!F159+'[1]pah fond '!F159</f>
        <v>0</v>
      </c>
    </row>
    <row r="189" spans="1:6" ht="13.5" customHeight="1">
      <c r="A189" s="127">
        <v>5133</v>
      </c>
      <c r="B189" s="204" t="s">
        <v>609</v>
      </c>
      <c r="C189" s="261" t="s">
        <v>610</v>
      </c>
      <c r="D189" s="124">
        <f>F189</f>
        <v>0</v>
      </c>
      <c r="E189" s="27" t="s">
        <v>191</v>
      </c>
      <c r="F189" s="124">
        <f>[1]aparat!F159+'[1]zags '!F160+'[1]վեկտոր պլյուս'!F160+[1]turq!F160+[1]gjuxatntes!F161+'[1]chanap transp'!F160+'[1]transp nax'!F160+'[1]ajl nax'!F160+[1]axb!F160+'[1]srgaka mig'!F160+'[1]bnak shin'!F160+[1]lusav!F160+'[1]hangst sport'!F160+'[1]kent grad'!F160+'[1]mshak palat'!F160+'[1]mshak kazm'!F160+[1]herutahax!F160+[1]texekat!F160+'[1]yndameny mankap.'!F160+[1]gisherotik!F160+'[1]yndam arvest erash'!F160+[1]marzadp!F162+'[1]soc ogn'!F160+'[1]nvir. b`h'!F160+'[1]pah fond '!F160</f>
        <v>0</v>
      </c>
    </row>
    <row r="190" spans="1:6" ht="13.5" customHeight="1" thickBot="1">
      <c r="A190" s="140">
        <v>5134</v>
      </c>
      <c r="B190" s="228" t="s">
        <v>611</v>
      </c>
      <c r="C190" s="267" t="s">
        <v>612</v>
      </c>
      <c r="D190" s="245">
        <f>F190</f>
        <v>37074.5</v>
      </c>
      <c r="E190" s="65" t="s">
        <v>191</v>
      </c>
      <c r="F190" s="124">
        <f>[1]aparat!F160+'[1]zags '!F161+'[1]վեկտոր պլյուս'!F161+[1]turq!F161+[1]gjuxatntes!F162+'[1]chanap transp'!F161+'[1]transp nax'!F161+'[1]ajl nax'!F161+[1]axb!F161+'[1]srgaka mig'!F161+'[1]bnak shin'!F161+[1]lusav!F161+'[1]hangst sport'!F161+'[1]mshak palat'!F161+'[1]mshak kazm'!F161+[1]herutahax!F161+[1]texekat!F161+'[1]yndameny mankap.'!F161+[1]gisherotik!F161+'[1]yndam arvest erash'!F161+'[1]soc ogn'!F161+'[1]nvir. b`h'!F161+'[1]pah fond '!F161+[1]jramatakararum!F161+'[1]kentr. grad'!F162</f>
        <v>37074.5</v>
      </c>
    </row>
    <row r="191" spans="1:6" ht="33.75" hidden="1" customHeight="1" thickBot="1">
      <c r="A191" s="191">
        <v>5200</v>
      </c>
      <c r="B191" s="246" t="s">
        <v>613</v>
      </c>
      <c r="C191" s="193" t="s">
        <v>398</v>
      </c>
      <c r="D191" s="194">
        <f>F191</f>
        <v>0</v>
      </c>
      <c r="E191" s="268" t="s">
        <v>191</v>
      </c>
      <c r="F191" s="176">
        <f>F193+F194+F195+F196</f>
        <v>0</v>
      </c>
    </row>
    <row r="192" spans="1:6" ht="33.75" hidden="1" customHeight="1">
      <c r="A192" s="104"/>
      <c r="B192" s="196" t="s">
        <v>396</v>
      </c>
      <c r="C192" s="197"/>
      <c r="D192" s="198"/>
      <c r="E192" s="198"/>
      <c r="F192" s="269"/>
    </row>
    <row r="193" spans="1:6" ht="33.75" hidden="1" customHeight="1">
      <c r="A193" s="127">
        <v>5211</v>
      </c>
      <c r="B193" s="204" t="s">
        <v>614</v>
      </c>
      <c r="C193" s="261" t="s">
        <v>615</v>
      </c>
      <c r="D193" s="124">
        <f>F193</f>
        <v>0</v>
      </c>
      <c r="E193" s="262" t="s">
        <v>191</v>
      </c>
      <c r="F193" s="124">
        <f>[1]aparat!F162+'[1]zags '!F163+'[1]վեկտոր պլյուս'!F163+[1]turq!F163+[1]gjuxatntes!F164+'[1]chanap transp'!F163+'[1]transp nax'!F163+'[1]ajl nax'!F163+[1]axb!F163+'[1]srgaka mig'!F163+'[1]bnak shin'!F163+[1]lusav!F163+'[1]hangst sport'!F163+'[1]kent grad'!F163+'[1]mshak palat'!F163+'[1]mshak kazm'!F163+[1]herutahax!F163+[1]texekat!F163+'[1]yndameny mankap.'!F163+[1]gisherotik!F163+'[1]yndam arvest erash'!F163+[1]marzadp!F165+'[1]soc ogn'!F163+'[1]nvir. b`h'!F163+'[1]pah fond '!F163</f>
        <v>0</v>
      </c>
    </row>
    <row r="194" spans="1:6" ht="33.75" hidden="1" customHeight="1">
      <c r="A194" s="127">
        <v>5221</v>
      </c>
      <c r="B194" s="204" t="s">
        <v>616</v>
      </c>
      <c r="C194" s="261" t="s">
        <v>617</v>
      </c>
      <c r="D194" s="124">
        <f>F194</f>
        <v>0</v>
      </c>
      <c r="E194" s="262" t="s">
        <v>191</v>
      </c>
      <c r="F194" s="124">
        <f>[1]aparat!F163+'[1]zags '!F164+'[1]վեկտոր պլյուս'!F164+[1]turq!F164+[1]gjuxatntes!F165+'[1]chanap transp'!F164+'[1]transp nax'!F164+'[1]ajl nax'!F164+[1]axb!F164+'[1]srgaka mig'!F164+'[1]bnak shin'!F164+[1]lusav!F164+'[1]hangst sport'!F164+'[1]kent grad'!F164+'[1]mshak palat'!F164+'[1]mshak kazm'!F164+[1]herutahax!F164+[1]texekat!F164+'[1]yndameny mankap.'!F164+[1]gisherotik!F164+'[1]yndam arvest erash'!F164+[1]marzadp!F166+'[1]soc ogn'!F164+'[1]nvir. b`h'!F164+'[1]pah fond '!F164</f>
        <v>0</v>
      </c>
    </row>
    <row r="195" spans="1:6" ht="33.75" hidden="1" customHeight="1">
      <c r="A195" s="127">
        <v>5231</v>
      </c>
      <c r="B195" s="204" t="s">
        <v>618</v>
      </c>
      <c r="C195" s="261" t="s">
        <v>619</v>
      </c>
      <c r="D195" s="124">
        <f>F195</f>
        <v>0</v>
      </c>
      <c r="E195" s="262" t="s">
        <v>191</v>
      </c>
      <c r="F195" s="124">
        <f>[1]aparat!F164+'[1]zags '!F165+'[1]վեկտոր պլյուս'!F165+[1]turq!F165+[1]gjuxatntes!F166+'[1]chanap transp'!F165+'[1]transp nax'!F165+'[1]ajl nax'!F165+[1]axb!F165+'[1]srgaka mig'!F165+'[1]bnak shin'!F165+[1]lusav!F165+'[1]hangst sport'!F165+'[1]kent grad'!F165+'[1]mshak palat'!F165+'[1]mshak kazm'!F165+[1]herutahax!F165+[1]texekat!F165+'[1]yndameny mankap.'!F165+[1]gisherotik!F165+'[1]yndam arvest erash'!F165+[1]marzadp!F167+'[1]soc ogn'!F165+'[1]nvir. b`h'!F165+'[1]pah fond '!F165</f>
        <v>0</v>
      </c>
    </row>
    <row r="196" spans="1:6" ht="33.75" hidden="1" customHeight="1" thickBot="1">
      <c r="A196" s="140">
        <v>5241</v>
      </c>
      <c r="B196" s="228" t="s">
        <v>620</v>
      </c>
      <c r="C196" s="267" t="s">
        <v>621</v>
      </c>
      <c r="D196" s="245">
        <f>F196</f>
        <v>0</v>
      </c>
      <c r="E196" s="270" t="s">
        <v>191</v>
      </c>
      <c r="F196" s="124">
        <f>[1]aparat!F165+'[1]zags '!F166+'[1]վեկտոր պլյուս'!F166+[1]turq!F166+[1]gjuxatntes!F167+'[1]chanap transp'!F166+'[1]transp nax'!F166+'[1]ajl nax'!F166+[1]axb!F166+'[1]srgaka mig'!F166+'[1]bnak shin'!F166+[1]lusav!F166+'[1]hangst sport'!F166+'[1]kent grad'!F166+'[1]mshak palat'!F166+'[1]mshak kazm'!F166+[1]herutahax!F166+[1]texekat!F166+'[1]yndameny mankap.'!F166+[1]gisherotik!F166+'[1]yndam arvest erash'!F166+[1]marzadp!F168+'[1]soc ogn'!F166+'[1]nvir. b`h'!F166+'[1]pah fond '!F166</f>
        <v>0</v>
      </c>
    </row>
    <row r="197" spans="1:6" ht="33.75" hidden="1" customHeight="1" thickBot="1">
      <c r="A197" s="191">
        <v>5300</v>
      </c>
      <c r="B197" s="246" t="s">
        <v>622</v>
      </c>
      <c r="C197" s="193" t="s">
        <v>398</v>
      </c>
      <c r="D197" s="194">
        <f>F197</f>
        <v>0</v>
      </c>
      <c r="E197" s="268" t="s">
        <v>191</v>
      </c>
      <c r="F197" s="176">
        <f>F199</f>
        <v>0</v>
      </c>
    </row>
    <row r="198" spans="1:6" ht="33.75" hidden="1" customHeight="1">
      <c r="A198" s="104"/>
      <c r="B198" s="196" t="s">
        <v>396</v>
      </c>
      <c r="C198" s="197"/>
      <c r="D198" s="198"/>
      <c r="E198" s="198"/>
      <c r="F198" s="269"/>
    </row>
    <row r="199" spans="1:6" ht="33.75" hidden="1" customHeight="1" thickBot="1">
      <c r="A199" s="140">
        <v>5311</v>
      </c>
      <c r="B199" s="228" t="s">
        <v>623</v>
      </c>
      <c r="C199" s="267" t="s">
        <v>624</v>
      </c>
      <c r="D199" s="245">
        <f>F199</f>
        <v>0</v>
      </c>
      <c r="E199" s="270" t="s">
        <v>191</v>
      </c>
      <c r="F199" s="124">
        <f>[1]aparat!F167+'[1]zags '!F168+'[1]վեկտոր պլյուս'!F168+[1]turq!F168+[1]gjuxatntes!F169+'[1]chanap transp'!F168+'[1]transp nax'!F168+'[1]ajl nax'!F168+[1]axb!F168+'[1]srgaka mig'!F168+'[1]bnak shin'!F168+[1]lusav!F168+'[1]hangst sport'!F168+'[1]kent grad'!F168+'[1]mshak palat'!F168+'[1]mshak kazm'!F168+[1]herutahax!F168+[1]texekat!F168+'[1]yndameny mankap.'!F168+[1]gisherotik!F168+'[1]yndam arvest erash'!F168+[1]marzadp!F170+'[1]soc ogn'!F168+'[1]nvir. b`h'!F168+'[1]pah fond '!F168</f>
        <v>0</v>
      </c>
    </row>
    <row r="200" spans="1:6" ht="33.75" hidden="1" customHeight="1" thickBot="1">
      <c r="A200" s="191">
        <v>5400</v>
      </c>
      <c r="B200" s="246" t="s">
        <v>625</v>
      </c>
      <c r="C200" s="193" t="s">
        <v>398</v>
      </c>
      <c r="D200" s="194">
        <f>F200</f>
        <v>0</v>
      </c>
      <c r="E200" s="268" t="s">
        <v>191</v>
      </c>
      <c r="F200" s="176">
        <f>F202+F203+F204+F205</f>
        <v>0</v>
      </c>
    </row>
    <row r="201" spans="1:6" ht="33.75" hidden="1" customHeight="1">
      <c r="A201" s="104"/>
      <c r="B201" s="196" t="s">
        <v>396</v>
      </c>
      <c r="C201" s="197"/>
      <c r="D201" s="198"/>
      <c r="E201" s="198"/>
      <c r="F201" s="269"/>
    </row>
    <row r="202" spans="1:6" ht="33.75" hidden="1" customHeight="1">
      <c r="A202" s="127">
        <v>5411</v>
      </c>
      <c r="B202" s="204" t="s">
        <v>626</v>
      </c>
      <c r="C202" s="261" t="s">
        <v>627</v>
      </c>
      <c r="D202" s="124">
        <f>F202</f>
        <v>0</v>
      </c>
      <c r="E202" s="262" t="s">
        <v>191</v>
      </c>
      <c r="F202" s="124">
        <f>[1]aparat!F169+'[1]zags '!F170+'[1]վեկտոր պլյուս'!F170+[1]turq!F170+[1]gjuxatntes!F171+'[1]chanap transp'!F170+'[1]transp nax'!F170+'[1]ajl nax'!F170+[1]axb!F170+'[1]srgaka mig'!F170+'[1]bnak shin'!F170+[1]lusav!F170+'[1]hangst sport'!F170+'[1]kent grad'!F170+'[1]mshak palat'!F170+'[1]mshak kazm'!F170+[1]herutahax!F170+[1]texekat!F170+'[1]yndameny mankap.'!F170+[1]gisherotik!F170+'[1]yndam arvest erash'!F170+[1]marzadp!F172+'[1]soc ogn'!F170+'[1]nvir. b`h'!F170+'[1]pah fond '!F170</f>
        <v>0</v>
      </c>
    </row>
    <row r="203" spans="1:6" ht="33.75" hidden="1" customHeight="1">
      <c r="A203" s="127">
        <v>5421</v>
      </c>
      <c r="B203" s="204" t="s">
        <v>628</v>
      </c>
      <c r="C203" s="261" t="s">
        <v>629</v>
      </c>
      <c r="D203" s="124">
        <f>F203</f>
        <v>0</v>
      </c>
      <c r="E203" s="262" t="s">
        <v>191</v>
      </c>
      <c r="F203" s="124">
        <f>[1]aparat!F170+'[1]zags '!F171+'[1]վեկտոր պլյուս'!F171+[1]turq!F171+[1]gjuxatntes!F172+'[1]chanap transp'!F171+'[1]transp nax'!F171+'[1]ajl nax'!F171+[1]axb!F171+'[1]srgaka mig'!F171+'[1]bnak shin'!F171+[1]lusav!F171+'[1]hangst sport'!F171+'[1]kent grad'!F171+'[1]mshak palat'!F171+'[1]mshak kazm'!F171+[1]herutahax!F171+[1]texekat!F171+'[1]yndameny mankap.'!F171+[1]gisherotik!F171+'[1]yndam arvest erash'!F171+[1]marzadp!F173+'[1]soc ogn'!F171+'[1]nvir. b`h'!F171+'[1]pah fond '!F171</f>
        <v>0</v>
      </c>
    </row>
    <row r="204" spans="1:6" ht="33.75" hidden="1" customHeight="1">
      <c r="A204" s="127">
        <v>5431</v>
      </c>
      <c r="B204" s="204" t="s">
        <v>630</v>
      </c>
      <c r="C204" s="261" t="s">
        <v>631</v>
      </c>
      <c r="D204" s="124">
        <f>F204</f>
        <v>0</v>
      </c>
      <c r="E204" s="262" t="s">
        <v>191</v>
      </c>
      <c r="F204" s="124">
        <f>[1]aparat!F171+'[1]zags '!F172+'[1]վեկտոր պլյուս'!F172+[1]turq!F172+[1]gjuxatntes!F173+'[1]chanap transp'!F172+'[1]transp nax'!F172+'[1]ajl nax'!F172+[1]axb!F172+'[1]srgaka mig'!F172+'[1]bnak shin'!F172+[1]lusav!F172+'[1]hangst sport'!F172+'[1]kent grad'!F172+'[1]mshak palat'!F172+'[1]mshak kazm'!F172+[1]herutahax!F172+[1]texekat!F172+'[1]yndameny mankap.'!F172+[1]gisherotik!F172+'[1]yndam arvest erash'!F172+[1]marzadp!F174+'[1]soc ogn'!F172+'[1]nvir. b`h'!F172+'[1]pah fond '!F172</f>
        <v>0</v>
      </c>
    </row>
    <row r="205" spans="1:6" ht="33.75" hidden="1" customHeight="1" thickBot="1">
      <c r="A205" s="140">
        <v>5441</v>
      </c>
      <c r="B205" s="271" t="s">
        <v>632</v>
      </c>
      <c r="C205" s="267" t="s">
        <v>633</v>
      </c>
      <c r="D205" s="245">
        <f>F205</f>
        <v>0</v>
      </c>
      <c r="E205" s="270" t="s">
        <v>191</v>
      </c>
      <c r="F205" s="124">
        <f>[1]aparat!F172+'[1]zags '!F173+'[1]վեկտոր պլյուս'!F173+[1]turq!F173+[1]gjuxatntes!F174+'[1]chanap transp'!F173+'[1]transp nax'!F173+'[1]ajl nax'!F173+[1]axb!F173+'[1]srgaka mig'!F173+'[1]bnak shin'!F173+[1]lusav!F173+'[1]hangst sport'!F173+'[1]kent grad'!F173+'[1]mshak palat'!F173+'[1]mshak kazm'!F173+[1]herutahax!F173+[1]texekat!F173+'[1]yndameny mankap.'!F173+[1]gisherotik!F173+'[1]yndam arvest erash'!F173+[1]marzadp!F175+'[1]soc ogn'!F173+'[1]nvir. b`h'!F173+'[1]pah fond '!F173</f>
        <v>0</v>
      </c>
    </row>
    <row r="206" spans="1:6" s="278" customFormat="1" ht="33.75" customHeight="1" thickBot="1">
      <c r="A206" s="272" t="s">
        <v>634</v>
      </c>
      <c r="B206" s="273" t="s">
        <v>635</v>
      </c>
      <c r="C206" s="274" t="s">
        <v>398</v>
      </c>
      <c r="D206" s="275">
        <f>F206</f>
        <v>-260000</v>
      </c>
      <c r="E206" s="276" t="s">
        <v>636</v>
      </c>
      <c r="F206" s="277">
        <f>F208+F213+F221+F224</f>
        <v>-260000</v>
      </c>
    </row>
    <row r="207" spans="1:6" s="278" customFormat="1" ht="14.25">
      <c r="A207" s="279"/>
      <c r="B207" s="280" t="s">
        <v>7</v>
      </c>
      <c r="C207" s="281"/>
      <c r="D207" s="282"/>
      <c r="E207" s="283"/>
      <c r="F207" s="284"/>
    </row>
    <row r="208" spans="1:6" s="288" customFormat="1" ht="28.5">
      <c r="A208" s="285" t="s">
        <v>637</v>
      </c>
      <c r="B208" s="286" t="s">
        <v>638</v>
      </c>
      <c r="C208" s="39" t="s">
        <v>398</v>
      </c>
      <c r="D208" s="124">
        <f>F208</f>
        <v>0</v>
      </c>
      <c r="E208" s="287" t="s">
        <v>636</v>
      </c>
      <c r="F208" s="264">
        <f>F210+F211+F212</f>
        <v>0</v>
      </c>
    </row>
    <row r="209" spans="1:7" s="288" customFormat="1" ht="14.25">
      <c r="A209" s="285"/>
      <c r="B209" s="265" t="s">
        <v>7</v>
      </c>
      <c r="C209" s="39"/>
      <c r="D209" s="124"/>
      <c r="E209" s="287"/>
      <c r="F209" s="264"/>
    </row>
    <row r="210" spans="1:7" s="288" customFormat="1" ht="14.25">
      <c r="A210" s="285" t="s">
        <v>639</v>
      </c>
      <c r="B210" s="289" t="s">
        <v>640</v>
      </c>
      <c r="C210" s="290" t="s">
        <v>641</v>
      </c>
      <c r="D210" s="124">
        <f>F210</f>
        <v>0</v>
      </c>
      <c r="E210" s="287" t="s">
        <v>636</v>
      </c>
      <c r="F210" s="264">
        <f>'[1]tntes harab'!F156</f>
        <v>0</v>
      </c>
    </row>
    <row r="211" spans="1:7" s="292" customFormat="1" ht="14.25">
      <c r="A211" s="285" t="s">
        <v>642</v>
      </c>
      <c r="B211" s="289" t="s">
        <v>643</v>
      </c>
      <c r="C211" s="290" t="s">
        <v>644</v>
      </c>
      <c r="D211" s="119"/>
      <c r="E211" s="287" t="s">
        <v>636</v>
      </c>
      <c r="F211" s="291">
        <f>'[1]tntes harab'!F157</f>
        <v>0</v>
      </c>
    </row>
    <row r="212" spans="1:7" s="288" customFormat="1" ht="13.5" customHeight="1">
      <c r="A212" s="293" t="s">
        <v>645</v>
      </c>
      <c r="B212" s="289" t="s">
        <v>646</v>
      </c>
      <c r="C212" s="290" t="s">
        <v>647</v>
      </c>
      <c r="D212" s="124"/>
      <c r="E212" s="287" t="s">
        <v>636</v>
      </c>
      <c r="F212" s="264">
        <f>'[1]tntes harab'!F158</f>
        <v>0</v>
      </c>
      <c r="G212" s="294"/>
    </row>
    <row r="213" spans="1:7" s="288" customFormat="1" ht="28.5" customHeight="1">
      <c r="A213" s="293" t="s">
        <v>648</v>
      </c>
      <c r="B213" s="286" t="s">
        <v>649</v>
      </c>
      <c r="C213" s="39" t="s">
        <v>398</v>
      </c>
      <c r="D213" s="124">
        <f>F213</f>
        <v>0</v>
      </c>
      <c r="E213" s="287" t="s">
        <v>636</v>
      </c>
      <c r="F213" s="264">
        <f>F215</f>
        <v>0</v>
      </c>
      <c r="G213" s="294"/>
    </row>
    <row r="214" spans="1:7" s="288" customFormat="1" ht="14.25">
      <c r="A214" s="293"/>
      <c r="B214" s="265" t="s">
        <v>7</v>
      </c>
      <c r="C214" s="39"/>
      <c r="D214" s="124"/>
      <c r="E214" s="287"/>
      <c r="F214" s="264"/>
      <c r="G214" s="294"/>
    </row>
    <row r="215" spans="1:7" s="288" customFormat="1" ht="26.25" customHeight="1">
      <c r="A215" s="293" t="s">
        <v>650</v>
      </c>
      <c r="B215" s="289" t="s">
        <v>651</v>
      </c>
      <c r="C215" s="39" t="s">
        <v>652</v>
      </c>
      <c r="D215" s="124">
        <f>F215</f>
        <v>0</v>
      </c>
      <c r="E215" s="287" t="s">
        <v>636</v>
      </c>
      <c r="F215" s="264">
        <f>'[1]tntes harab'!F161</f>
        <v>0</v>
      </c>
      <c r="G215" s="294"/>
    </row>
    <row r="216" spans="1:7" s="288" customFormat="1" ht="26.25">
      <c r="A216" s="293" t="s">
        <v>653</v>
      </c>
      <c r="B216" s="289" t="s">
        <v>654</v>
      </c>
      <c r="C216" s="39" t="s">
        <v>398</v>
      </c>
      <c r="D216" s="124">
        <f>F216</f>
        <v>0</v>
      </c>
      <c r="E216" s="287" t="s">
        <v>636</v>
      </c>
      <c r="F216" s="264">
        <f>F218+F219+F220</f>
        <v>0</v>
      </c>
      <c r="G216" s="294"/>
    </row>
    <row r="217" spans="1:7" s="288" customFormat="1" ht="13.5">
      <c r="A217" s="293"/>
      <c r="B217" s="295" t="s">
        <v>197</v>
      </c>
      <c r="C217" s="225"/>
      <c r="D217" s="124"/>
      <c r="E217" s="124"/>
      <c r="F217" s="264"/>
      <c r="G217" s="294"/>
    </row>
    <row r="218" spans="1:7" s="288" customFormat="1" ht="14.25">
      <c r="A218" s="293" t="s">
        <v>655</v>
      </c>
      <c r="B218" s="295" t="s">
        <v>656</v>
      </c>
      <c r="C218" s="290" t="s">
        <v>657</v>
      </c>
      <c r="D218" s="124"/>
      <c r="E218" s="287" t="s">
        <v>636</v>
      </c>
      <c r="F218" s="264">
        <f>'[1]tntes harab'!F164</f>
        <v>0</v>
      </c>
      <c r="G218" s="294"/>
    </row>
    <row r="219" spans="1:7" s="288" customFormat="1" ht="24.75" customHeight="1">
      <c r="A219" s="296" t="s">
        <v>658</v>
      </c>
      <c r="B219" s="295" t="s">
        <v>659</v>
      </c>
      <c r="C219" s="39" t="s">
        <v>660</v>
      </c>
      <c r="D219" s="124"/>
      <c r="E219" s="287" t="s">
        <v>636</v>
      </c>
      <c r="F219" s="264">
        <f>'[1]tntes harab'!F165</f>
        <v>0</v>
      </c>
      <c r="G219" s="294"/>
    </row>
    <row r="220" spans="1:7" s="288" customFormat="1" ht="27">
      <c r="A220" s="293" t="s">
        <v>661</v>
      </c>
      <c r="B220" s="297" t="s">
        <v>662</v>
      </c>
      <c r="C220" s="39" t="s">
        <v>663</v>
      </c>
      <c r="D220" s="124"/>
      <c r="E220" s="287" t="s">
        <v>636</v>
      </c>
      <c r="F220" s="264">
        <f>'[1]tntes harab'!F166</f>
        <v>0</v>
      </c>
      <c r="G220" s="294"/>
    </row>
    <row r="221" spans="1:7" s="288" customFormat="1" ht="33" customHeight="1">
      <c r="A221" s="293" t="s">
        <v>664</v>
      </c>
      <c r="B221" s="286" t="s">
        <v>665</v>
      </c>
      <c r="C221" s="39" t="s">
        <v>398</v>
      </c>
      <c r="D221" s="124">
        <f>F221</f>
        <v>0</v>
      </c>
      <c r="E221" s="287" t="s">
        <v>636</v>
      </c>
      <c r="F221" s="264">
        <f>F223</f>
        <v>0</v>
      </c>
    </row>
    <row r="222" spans="1:7" s="288" customFormat="1" ht="14.25">
      <c r="A222" s="293"/>
      <c r="B222" s="265" t="s">
        <v>7</v>
      </c>
      <c r="C222" s="225"/>
      <c r="D222" s="124"/>
      <c r="E222" s="287"/>
      <c r="F222" s="264"/>
    </row>
    <row r="223" spans="1:7" s="288" customFormat="1" ht="27">
      <c r="A223" s="296" t="s">
        <v>666</v>
      </c>
      <c r="B223" s="289" t="s">
        <v>667</v>
      </c>
      <c r="C223" s="298" t="s">
        <v>668</v>
      </c>
      <c r="D223" s="124">
        <f>F223</f>
        <v>0</v>
      </c>
      <c r="E223" s="287" t="s">
        <v>636</v>
      </c>
      <c r="F223" s="264">
        <f>'[1]tntes harab'!F169</f>
        <v>0</v>
      </c>
    </row>
    <row r="224" spans="1:7" s="288" customFormat="1" ht="41.25">
      <c r="A224" s="293" t="s">
        <v>669</v>
      </c>
      <c r="B224" s="286" t="s">
        <v>670</v>
      </c>
      <c r="C224" s="39" t="s">
        <v>398</v>
      </c>
      <c r="D224" s="124">
        <f>F224</f>
        <v>-260000</v>
      </c>
      <c r="E224" s="287" t="s">
        <v>636</v>
      </c>
      <c r="F224" s="264">
        <f>F226+F227+F228+F229</f>
        <v>-260000</v>
      </c>
    </row>
    <row r="225" spans="1:6" s="288" customFormat="1" ht="14.25">
      <c r="A225" s="293"/>
      <c r="B225" s="299" t="s">
        <v>7</v>
      </c>
      <c r="C225" s="39"/>
      <c r="D225" s="124"/>
      <c r="E225" s="287"/>
      <c r="F225" s="264"/>
    </row>
    <row r="226" spans="1:6" s="288" customFormat="1" ht="17.25" customHeight="1">
      <c r="A226" s="293" t="s">
        <v>671</v>
      </c>
      <c r="B226" s="289" t="s">
        <v>672</v>
      </c>
      <c r="C226" s="290" t="s">
        <v>673</v>
      </c>
      <c r="D226" s="124">
        <f>F226</f>
        <v>-260000</v>
      </c>
      <c r="E226" s="287" t="s">
        <v>636</v>
      </c>
      <c r="F226" s="264">
        <f>'[1]tntes harab'!F172</f>
        <v>-260000</v>
      </c>
    </row>
    <row r="227" spans="1:6" s="288" customFormat="1" ht="0.75" customHeight="1">
      <c r="A227" s="296" t="s">
        <v>674</v>
      </c>
      <c r="B227" s="289" t="s">
        <v>675</v>
      </c>
      <c r="C227" s="298" t="s">
        <v>676</v>
      </c>
      <c r="D227" s="124">
        <f>F227</f>
        <v>0</v>
      </c>
      <c r="E227" s="287" t="s">
        <v>636</v>
      </c>
      <c r="F227" s="264">
        <f>'[1]tntes harab'!F173</f>
        <v>0</v>
      </c>
    </row>
    <row r="228" spans="1:6" s="288" customFormat="1" ht="31.5" hidden="1" customHeight="1">
      <c r="A228" s="293" t="s">
        <v>677</v>
      </c>
      <c r="B228" s="289" t="s">
        <v>678</v>
      </c>
      <c r="C228" s="39" t="s">
        <v>679</v>
      </c>
      <c r="D228" s="124">
        <f>F228</f>
        <v>0</v>
      </c>
      <c r="E228" s="287" t="s">
        <v>636</v>
      </c>
      <c r="F228" s="264">
        <f>'[1]tntes harab'!F174</f>
        <v>0</v>
      </c>
    </row>
    <row r="229" spans="1:6" s="288" customFormat="1" ht="30" hidden="1" customHeight="1" thickBot="1">
      <c r="A229" s="300" t="s">
        <v>680</v>
      </c>
      <c r="B229" s="301" t="s">
        <v>681</v>
      </c>
      <c r="C229" s="302" t="s">
        <v>682</v>
      </c>
      <c r="D229" s="303">
        <f>F229</f>
        <v>0</v>
      </c>
      <c r="E229" s="304" t="s">
        <v>636</v>
      </c>
      <c r="F229" s="305">
        <f>'[1]tntes harab'!F175</f>
        <v>0</v>
      </c>
    </row>
    <row r="230" spans="1:6" s="309" customFormat="1">
      <c r="A230" s="306"/>
      <c r="B230" s="307"/>
      <c r="C230" s="308"/>
      <c r="F230" s="310"/>
    </row>
    <row r="231" spans="1:6" s="309" customFormat="1">
      <c r="A231" s="306"/>
      <c r="B231" s="311"/>
      <c r="C231" s="312"/>
      <c r="F231" s="310"/>
    </row>
    <row r="232" spans="1:6" s="309" customFormat="1">
      <c r="A232" s="306"/>
      <c r="B232" s="313"/>
      <c r="C232" s="312"/>
      <c r="F232" s="310"/>
    </row>
    <row r="233" spans="1:6" s="309" customFormat="1">
      <c r="A233" s="306"/>
      <c r="B233" s="314"/>
      <c r="C233" s="315"/>
      <c r="F233" s="310"/>
    </row>
    <row r="234" spans="1:6" s="309" customFormat="1">
      <c r="A234" s="306"/>
      <c r="B234" s="311"/>
      <c r="C234" s="312"/>
      <c r="F234" s="310"/>
    </row>
    <row r="235" spans="1:6" s="309" customFormat="1">
      <c r="A235" s="306"/>
      <c r="B235" s="316"/>
      <c r="C235" s="312"/>
      <c r="F235" s="310"/>
    </row>
    <row r="236" spans="1:6" s="309" customFormat="1">
      <c r="A236" s="306"/>
      <c r="B236" s="316"/>
      <c r="C236" s="312"/>
      <c r="F236" s="310"/>
    </row>
    <row r="237" spans="1:6" s="309" customFormat="1">
      <c r="A237" s="306"/>
      <c r="B237" s="316"/>
      <c r="C237" s="312"/>
      <c r="F237" s="310"/>
    </row>
    <row r="238" spans="1:6" s="309" customFormat="1">
      <c r="A238" s="306"/>
      <c r="B238" s="316"/>
      <c r="C238" s="312"/>
      <c r="F238" s="310"/>
    </row>
    <row r="239" spans="1:6" s="309" customFormat="1">
      <c r="A239" s="306"/>
      <c r="B239" s="314"/>
      <c r="C239" s="315"/>
      <c r="F239" s="310"/>
    </row>
    <row r="240" spans="1:6" s="309" customFormat="1">
      <c r="A240" s="306"/>
      <c r="B240" s="316"/>
      <c r="C240" s="312"/>
      <c r="F240" s="310"/>
    </row>
    <row r="241" spans="1:6" s="309" customFormat="1">
      <c r="A241" s="306"/>
      <c r="B241" s="316"/>
      <c r="C241" s="312"/>
      <c r="F241" s="310"/>
    </row>
    <row r="242" spans="1:6" s="309" customFormat="1">
      <c r="A242" s="306"/>
      <c r="B242" s="316"/>
      <c r="C242" s="312"/>
      <c r="F242" s="310"/>
    </row>
    <row r="243" spans="1:6" s="309" customFormat="1">
      <c r="A243" s="306"/>
      <c r="B243" s="316"/>
      <c r="C243" s="312"/>
      <c r="F243" s="310"/>
    </row>
    <row r="244" spans="1:6" s="309" customFormat="1">
      <c r="A244" s="306"/>
      <c r="B244" s="316"/>
      <c r="C244" s="312"/>
      <c r="F244" s="310"/>
    </row>
    <row r="245" spans="1:6" s="309" customFormat="1">
      <c r="A245" s="306"/>
      <c r="B245" s="316"/>
      <c r="C245" s="312"/>
      <c r="F245" s="310"/>
    </row>
    <row r="246" spans="1:6" s="309" customFormat="1">
      <c r="A246" s="306"/>
      <c r="B246" s="314"/>
      <c r="C246" s="315"/>
      <c r="F246" s="310"/>
    </row>
    <row r="247" spans="1:6" s="309" customFormat="1">
      <c r="A247" s="306"/>
      <c r="B247" s="316"/>
      <c r="C247" s="312"/>
      <c r="F247" s="310"/>
    </row>
    <row r="248" spans="1:6" s="309" customFormat="1">
      <c r="A248" s="306"/>
      <c r="B248" s="311"/>
      <c r="C248" s="312"/>
      <c r="F248" s="310"/>
    </row>
    <row r="249" spans="1:6" s="309" customFormat="1">
      <c r="A249" s="306"/>
      <c r="B249" s="316"/>
      <c r="C249" s="312"/>
      <c r="F249" s="310"/>
    </row>
    <row r="250" spans="1:6" s="309" customFormat="1">
      <c r="A250" s="306"/>
      <c r="B250" s="317"/>
      <c r="C250" s="312"/>
      <c r="F250" s="310"/>
    </row>
    <row r="251" spans="1:6" s="309" customFormat="1">
      <c r="A251" s="306"/>
      <c r="B251" s="314"/>
      <c r="C251" s="315"/>
      <c r="F251" s="310"/>
    </row>
    <row r="252" spans="1:6" s="309" customFormat="1">
      <c r="A252" s="306"/>
      <c r="B252" s="316"/>
      <c r="C252" s="312"/>
      <c r="F252" s="310"/>
    </row>
    <row r="253" spans="1:6" s="309" customFormat="1">
      <c r="A253" s="306"/>
      <c r="B253" s="316"/>
      <c r="C253" s="312"/>
      <c r="F253" s="310"/>
    </row>
    <row r="254" spans="1:6" s="309" customFormat="1">
      <c r="A254" s="306"/>
      <c r="B254" s="314"/>
      <c r="C254" s="315"/>
      <c r="F254" s="310"/>
    </row>
    <row r="255" spans="1:6" s="309" customFormat="1">
      <c r="A255" s="306"/>
      <c r="B255" s="316"/>
      <c r="C255" s="312"/>
      <c r="F255" s="310"/>
    </row>
    <row r="256" spans="1:6" s="309" customFormat="1">
      <c r="A256" s="306"/>
      <c r="B256" s="316"/>
      <c r="C256" s="312"/>
      <c r="F256" s="310"/>
    </row>
    <row r="257" spans="1:6" s="309" customFormat="1">
      <c r="A257" s="306"/>
      <c r="B257" s="317"/>
      <c r="C257" s="312"/>
      <c r="F257" s="310"/>
    </row>
    <row r="258" spans="1:6" s="309" customFormat="1">
      <c r="A258" s="306"/>
      <c r="B258" s="314"/>
      <c r="C258" s="315"/>
      <c r="F258" s="310"/>
    </row>
    <row r="259" spans="1:6" s="309" customFormat="1">
      <c r="A259" s="306"/>
      <c r="B259" s="316"/>
      <c r="C259" s="312"/>
      <c r="F259" s="310"/>
    </row>
    <row r="260" spans="1:6" s="309" customFormat="1">
      <c r="A260" s="306"/>
      <c r="B260" s="316"/>
      <c r="C260" s="312"/>
      <c r="F260" s="310"/>
    </row>
    <row r="261" spans="1:6" s="309" customFormat="1">
      <c r="A261" s="306"/>
      <c r="B261" s="314"/>
      <c r="C261" s="315"/>
      <c r="F261" s="310"/>
    </row>
    <row r="262" spans="1:6" s="309" customFormat="1">
      <c r="A262" s="306"/>
      <c r="B262" s="316"/>
      <c r="C262" s="312"/>
      <c r="F262" s="310"/>
    </row>
    <row r="263" spans="1:6" s="309" customFormat="1">
      <c r="A263" s="306"/>
      <c r="B263" s="316"/>
      <c r="C263" s="312"/>
      <c r="F263" s="310"/>
    </row>
    <row r="264" spans="1:6" s="309" customFormat="1">
      <c r="A264" s="306"/>
      <c r="B264" s="316"/>
      <c r="C264" s="312"/>
      <c r="F264" s="310"/>
    </row>
    <row r="265" spans="1:6" s="309" customFormat="1">
      <c r="A265" s="306"/>
      <c r="B265" s="316"/>
      <c r="C265" s="312"/>
      <c r="F265" s="310"/>
    </row>
    <row r="266" spans="1:6" s="309" customFormat="1">
      <c r="A266" s="306"/>
      <c r="B266" s="316"/>
      <c r="C266" s="312"/>
      <c r="F266" s="310"/>
    </row>
    <row r="267" spans="1:6" s="309" customFormat="1">
      <c r="A267" s="306"/>
      <c r="B267" s="314"/>
      <c r="C267" s="315"/>
      <c r="F267" s="310"/>
    </row>
    <row r="268" spans="1:6" s="309" customFormat="1">
      <c r="A268" s="306"/>
      <c r="B268" s="316"/>
      <c r="C268" s="312"/>
      <c r="F268" s="310"/>
    </row>
    <row r="269" spans="1:6" s="309" customFormat="1">
      <c r="A269" s="306"/>
      <c r="B269" s="316"/>
      <c r="C269" s="312"/>
      <c r="F269" s="310"/>
    </row>
    <row r="270" spans="1:6" s="309" customFormat="1">
      <c r="A270" s="306"/>
      <c r="B270" s="316"/>
      <c r="C270" s="312"/>
      <c r="F270" s="310"/>
    </row>
    <row r="271" spans="1:6" s="309" customFormat="1">
      <c r="A271" s="306"/>
      <c r="B271" s="311"/>
      <c r="C271" s="312"/>
      <c r="F271" s="310"/>
    </row>
    <row r="272" spans="1:6" s="309" customFormat="1">
      <c r="A272" s="306"/>
      <c r="B272" s="311"/>
      <c r="C272" s="312"/>
      <c r="F272" s="310"/>
    </row>
    <row r="273" spans="1:6" s="309" customFormat="1">
      <c r="A273" s="306"/>
      <c r="B273" s="311"/>
      <c r="C273" s="312"/>
      <c r="F273" s="310"/>
    </row>
    <row r="274" spans="1:6" s="309" customFormat="1">
      <c r="A274" s="306"/>
      <c r="B274" s="311"/>
      <c r="C274" s="312"/>
      <c r="F274" s="310"/>
    </row>
    <row r="275" spans="1:6" s="309" customFormat="1">
      <c r="A275" s="306"/>
      <c r="B275" s="311"/>
      <c r="C275" s="312"/>
      <c r="F275" s="310"/>
    </row>
    <row r="276" spans="1:6" s="309" customFormat="1">
      <c r="A276" s="306"/>
      <c r="B276" s="316"/>
      <c r="C276" s="312"/>
      <c r="F276" s="310"/>
    </row>
    <row r="277" spans="1:6" s="309" customFormat="1">
      <c r="A277" s="306"/>
      <c r="B277" s="316"/>
      <c r="C277" s="312"/>
      <c r="F277" s="310"/>
    </row>
    <row r="278" spans="1:6" s="309" customFormat="1">
      <c r="A278" s="306"/>
      <c r="B278" s="316"/>
      <c r="C278" s="312"/>
      <c r="F278" s="310"/>
    </row>
    <row r="279" spans="1:6" s="309" customFormat="1">
      <c r="A279" s="306"/>
      <c r="B279" s="313"/>
      <c r="C279" s="312"/>
      <c r="F279" s="310"/>
    </row>
    <row r="280" spans="1:6" s="309" customFormat="1">
      <c r="A280" s="306"/>
      <c r="B280" s="311"/>
      <c r="C280" s="315"/>
      <c r="F280" s="310"/>
    </row>
    <row r="281" spans="1:6" s="309" customFormat="1" ht="65.25" customHeight="1">
      <c r="A281" s="306"/>
      <c r="B281" s="316"/>
      <c r="C281" s="312"/>
      <c r="F281" s="310"/>
    </row>
    <row r="282" spans="1:6" s="309" customFormat="1" ht="39.75" customHeight="1">
      <c r="A282" s="306"/>
      <c r="B282" s="316"/>
      <c r="C282" s="312"/>
      <c r="F282" s="310"/>
    </row>
    <row r="283" spans="1:6" s="309" customFormat="1">
      <c r="A283" s="306"/>
      <c r="B283" s="316"/>
      <c r="C283" s="312"/>
      <c r="F283" s="310"/>
    </row>
    <row r="284" spans="1:6" s="309" customFormat="1">
      <c r="A284" s="306"/>
      <c r="B284" s="316"/>
      <c r="C284" s="312"/>
      <c r="F284" s="310"/>
    </row>
    <row r="285" spans="1:6" s="309" customFormat="1">
      <c r="A285" s="306"/>
      <c r="B285" s="316"/>
      <c r="C285" s="312"/>
      <c r="F285" s="310"/>
    </row>
    <row r="286" spans="1:6" s="309" customFormat="1">
      <c r="A286" s="306"/>
      <c r="B286" s="316"/>
      <c r="C286" s="312"/>
      <c r="F286" s="310"/>
    </row>
    <row r="287" spans="1:6" s="309" customFormat="1">
      <c r="A287" s="306"/>
      <c r="B287" s="316"/>
      <c r="C287" s="312"/>
      <c r="F287" s="310"/>
    </row>
    <row r="288" spans="1:6" s="309" customFormat="1">
      <c r="A288" s="306"/>
      <c r="B288" s="316"/>
      <c r="C288" s="312"/>
      <c r="F288" s="310"/>
    </row>
    <row r="289" spans="1:6" s="309" customFormat="1">
      <c r="A289" s="306"/>
      <c r="B289" s="316"/>
      <c r="C289" s="312"/>
      <c r="F289" s="310"/>
    </row>
    <row r="290" spans="1:6" s="309" customFormat="1">
      <c r="A290" s="306"/>
      <c r="B290" s="316"/>
      <c r="C290" s="312"/>
      <c r="F290" s="310"/>
    </row>
    <row r="291" spans="1:6" s="309" customFormat="1">
      <c r="A291" s="306"/>
      <c r="B291" s="316"/>
      <c r="C291" s="312"/>
      <c r="F291" s="310"/>
    </row>
    <row r="292" spans="1:6" s="309" customFormat="1">
      <c r="A292" s="306"/>
      <c r="B292" s="316"/>
      <c r="C292" s="312"/>
      <c r="F292" s="310"/>
    </row>
    <row r="293" spans="1:6" s="309" customFormat="1">
      <c r="A293" s="306"/>
      <c r="B293" s="316"/>
      <c r="C293" s="312"/>
      <c r="F293" s="310"/>
    </row>
    <row r="294" spans="1:6" s="309" customFormat="1">
      <c r="A294" s="306"/>
      <c r="B294" s="318"/>
      <c r="C294" s="312"/>
      <c r="F294" s="310"/>
    </row>
    <row r="295" spans="1:6" s="309" customFormat="1">
      <c r="A295" s="306"/>
      <c r="B295" s="316"/>
      <c r="C295" s="312"/>
      <c r="F295" s="310"/>
    </row>
    <row r="296" spans="1:6" s="309" customFormat="1">
      <c r="A296" s="306"/>
      <c r="B296" s="319"/>
      <c r="C296" s="312"/>
      <c r="F296" s="310"/>
    </row>
    <row r="297" spans="1:6" s="309" customFormat="1">
      <c r="A297" s="306"/>
      <c r="B297" s="319"/>
      <c r="C297" s="312"/>
      <c r="F297" s="310"/>
    </row>
    <row r="298" spans="1:6" s="309" customFormat="1">
      <c r="A298" s="306"/>
      <c r="B298" s="319"/>
      <c r="C298" s="320"/>
      <c r="F298" s="310"/>
    </row>
    <row r="299" spans="1:6" s="309" customFormat="1">
      <c r="A299" s="306"/>
      <c r="B299" s="319"/>
      <c r="C299" s="320"/>
      <c r="F299" s="310"/>
    </row>
    <row r="300" spans="1:6" s="309" customFormat="1">
      <c r="A300" s="306"/>
      <c r="B300" s="321"/>
      <c r="C300" s="320"/>
      <c r="F300" s="310"/>
    </row>
    <row r="301" spans="1:6" s="309" customFormat="1">
      <c r="A301" s="306"/>
      <c r="B301" s="316"/>
      <c r="C301" s="312"/>
      <c r="F301" s="310"/>
    </row>
    <row r="302" spans="1:6" s="309" customFormat="1">
      <c r="A302" s="306"/>
      <c r="B302" s="316"/>
      <c r="C302" s="312"/>
      <c r="F302" s="310"/>
    </row>
    <row r="303" spans="1:6" s="309" customFormat="1">
      <c r="A303" s="306"/>
      <c r="B303" s="316"/>
      <c r="C303" s="312"/>
      <c r="F303" s="310"/>
    </row>
    <row r="304" spans="1:6" s="309" customFormat="1">
      <c r="A304" s="306"/>
      <c r="B304" s="316"/>
      <c r="C304" s="312"/>
      <c r="F304" s="310"/>
    </row>
    <row r="305" spans="1:6" s="309" customFormat="1">
      <c r="A305" s="306"/>
      <c r="B305" s="322"/>
      <c r="C305" s="312"/>
      <c r="F305" s="310"/>
    </row>
    <row r="306" spans="1:6" s="309" customFormat="1">
      <c r="A306" s="306"/>
      <c r="B306" s="322"/>
      <c r="C306" s="323"/>
      <c r="F306" s="310"/>
    </row>
    <row r="307" spans="1:6" s="309" customFormat="1">
      <c r="A307" s="306"/>
      <c r="B307" s="324"/>
      <c r="C307" s="323"/>
      <c r="F307" s="310"/>
    </row>
    <row r="308" spans="1:6" s="309" customFormat="1">
      <c r="A308" s="306"/>
      <c r="B308" s="322"/>
      <c r="C308" s="323"/>
      <c r="F308" s="310"/>
    </row>
    <row r="309" spans="1:6" s="309" customFormat="1">
      <c r="A309" s="306"/>
      <c r="B309" s="322"/>
      <c r="C309" s="323"/>
      <c r="F309" s="310"/>
    </row>
    <row r="310" spans="1:6" s="309" customFormat="1">
      <c r="A310" s="306"/>
      <c r="B310" s="322"/>
      <c r="C310" s="323"/>
      <c r="F310" s="310"/>
    </row>
    <row r="311" spans="1:6" s="309" customFormat="1">
      <c r="A311" s="306"/>
      <c r="B311" s="322"/>
      <c r="C311" s="323"/>
      <c r="F311" s="310"/>
    </row>
    <row r="312" spans="1:6" s="309" customFormat="1">
      <c r="A312" s="306"/>
      <c r="B312" s="322"/>
      <c r="C312" s="323"/>
      <c r="F312" s="310"/>
    </row>
    <row r="313" spans="1:6" s="309" customFormat="1">
      <c r="A313" s="306"/>
      <c r="B313" s="322"/>
      <c r="C313" s="323"/>
      <c r="F313" s="310"/>
    </row>
    <row r="314" spans="1:6" s="309" customFormat="1">
      <c r="A314" s="306"/>
      <c r="B314" s="322"/>
      <c r="C314" s="323"/>
      <c r="F314" s="310"/>
    </row>
    <row r="315" spans="1:6" s="309" customFormat="1">
      <c r="A315" s="306"/>
      <c r="B315" s="322"/>
      <c r="C315" s="323"/>
      <c r="F315" s="310"/>
    </row>
    <row r="316" spans="1:6" s="309" customFormat="1">
      <c r="A316" s="306"/>
      <c r="B316" s="322"/>
      <c r="C316" s="323"/>
      <c r="F316" s="310"/>
    </row>
    <row r="317" spans="1:6" s="309" customFormat="1">
      <c r="A317" s="306"/>
      <c r="B317" s="322"/>
      <c r="C317" s="323"/>
      <c r="F317" s="310"/>
    </row>
    <row r="318" spans="1:6" s="309" customFormat="1">
      <c r="A318" s="306"/>
      <c r="B318" s="322"/>
      <c r="C318" s="323"/>
      <c r="F318" s="310"/>
    </row>
    <row r="319" spans="1:6" s="309" customFormat="1">
      <c r="A319" s="306"/>
      <c r="B319" s="322"/>
      <c r="C319" s="323"/>
      <c r="F319" s="310"/>
    </row>
    <row r="320" spans="1:6" s="309" customFormat="1">
      <c r="A320" s="306"/>
      <c r="B320" s="322"/>
      <c r="C320" s="323"/>
      <c r="F320" s="310"/>
    </row>
    <row r="321" spans="1:6" s="309" customFormat="1">
      <c r="A321" s="306"/>
      <c r="B321" s="322"/>
      <c r="C321" s="323"/>
      <c r="F321" s="310"/>
    </row>
    <row r="322" spans="1:6" s="309" customFormat="1">
      <c r="A322" s="306"/>
      <c r="B322" s="322"/>
      <c r="C322" s="323"/>
      <c r="F322" s="310"/>
    </row>
    <row r="323" spans="1:6" s="309" customFormat="1">
      <c r="A323" s="306"/>
      <c r="B323" s="322"/>
      <c r="C323" s="323"/>
      <c r="F323" s="310"/>
    </row>
    <row r="324" spans="1:6" s="309" customFormat="1">
      <c r="A324" s="306"/>
      <c r="B324" s="322"/>
      <c r="C324" s="323"/>
      <c r="F324" s="310"/>
    </row>
    <row r="325" spans="1:6" s="309" customFormat="1">
      <c r="A325" s="306"/>
      <c r="B325" s="322"/>
      <c r="C325" s="323"/>
      <c r="F325" s="310"/>
    </row>
    <row r="326" spans="1:6" s="309" customFormat="1">
      <c r="A326" s="306"/>
      <c r="B326" s="322"/>
      <c r="C326" s="323"/>
      <c r="F326" s="310"/>
    </row>
    <row r="327" spans="1:6" s="309" customFormat="1">
      <c r="A327" s="306"/>
      <c r="B327" s="322"/>
      <c r="C327" s="323"/>
      <c r="F327" s="310"/>
    </row>
    <row r="328" spans="1:6" s="309" customFormat="1">
      <c r="A328" s="306"/>
      <c r="B328" s="322"/>
      <c r="C328" s="323"/>
      <c r="F328" s="310"/>
    </row>
    <row r="329" spans="1:6" s="309" customFormat="1">
      <c r="A329" s="306"/>
      <c r="B329" s="322"/>
      <c r="C329" s="323"/>
      <c r="F329" s="310"/>
    </row>
    <row r="330" spans="1:6" s="309" customFormat="1">
      <c r="A330" s="306"/>
      <c r="B330" s="322"/>
      <c r="C330" s="323"/>
      <c r="F330" s="310"/>
    </row>
    <row r="331" spans="1:6" s="309" customFormat="1">
      <c r="A331" s="306"/>
      <c r="B331" s="322"/>
      <c r="C331" s="323"/>
      <c r="F331" s="310"/>
    </row>
    <row r="332" spans="1:6" s="309" customFormat="1">
      <c r="A332" s="306"/>
      <c r="B332" s="325"/>
      <c r="C332" s="326"/>
      <c r="F332" s="310"/>
    </row>
    <row r="333" spans="1:6" s="309" customFormat="1">
      <c r="A333" s="306"/>
      <c r="B333" s="322"/>
      <c r="C333" s="323"/>
      <c r="F333" s="310"/>
    </row>
    <row r="334" spans="1:6" s="309" customFormat="1">
      <c r="A334" s="306"/>
      <c r="B334" s="322"/>
      <c r="C334" s="323"/>
      <c r="F334" s="310"/>
    </row>
    <row r="335" spans="1:6" s="309" customFormat="1">
      <c r="A335" s="306"/>
      <c r="B335" s="322"/>
      <c r="C335" s="323"/>
      <c r="F335" s="310"/>
    </row>
    <row r="336" spans="1:6" s="309" customFormat="1">
      <c r="A336" s="306"/>
      <c r="B336" s="322"/>
      <c r="C336" s="323"/>
      <c r="F336" s="310"/>
    </row>
    <row r="337" spans="1:6" s="309" customFormat="1">
      <c r="A337" s="306"/>
      <c r="B337" s="322"/>
      <c r="C337" s="323"/>
      <c r="F337" s="310"/>
    </row>
    <row r="338" spans="1:6" s="309" customFormat="1">
      <c r="A338" s="306"/>
      <c r="B338" s="322"/>
      <c r="C338" s="323"/>
      <c r="F338" s="310"/>
    </row>
    <row r="339" spans="1:6" s="309" customFormat="1">
      <c r="A339" s="306"/>
      <c r="B339" s="322"/>
      <c r="C339" s="323"/>
      <c r="F339" s="310"/>
    </row>
    <row r="340" spans="1:6" s="309" customFormat="1">
      <c r="A340" s="306"/>
      <c r="B340" s="322"/>
      <c r="C340" s="323"/>
      <c r="F340" s="310"/>
    </row>
    <row r="341" spans="1:6" s="309" customFormat="1">
      <c r="A341" s="306"/>
      <c r="B341" s="322"/>
      <c r="C341" s="323"/>
      <c r="F341" s="310"/>
    </row>
    <row r="342" spans="1:6" s="309" customFormat="1">
      <c r="A342" s="306"/>
      <c r="B342" s="322"/>
      <c r="C342" s="323"/>
      <c r="F342" s="310"/>
    </row>
    <row r="343" spans="1:6" s="309" customFormat="1">
      <c r="A343" s="306"/>
      <c r="B343" s="322"/>
      <c r="C343" s="323"/>
      <c r="F343" s="310"/>
    </row>
    <row r="344" spans="1:6" s="309" customFormat="1">
      <c r="A344" s="306"/>
      <c r="B344" s="322"/>
      <c r="C344" s="323"/>
      <c r="F344" s="310"/>
    </row>
    <row r="345" spans="1:6" s="309" customFormat="1">
      <c r="A345" s="306"/>
      <c r="B345" s="322"/>
      <c r="C345" s="323"/>
      <c r="F345" s="310"/>
    </row>
    <row r="346" spans="1:6" s="309" customFormat="1">
      <c r="A346" s="306"/>
      <c r="B346" s="322"/>
      <c r="C346" s="323"/>
      <c r="F346" s="310"/>
    </row>
    <row r="347" spans="1:6" s="309" customFormat="1">
      <c r="A347" s="306"/>
      <c r="B347" s="322"/>
      <c r="C347" s="323"/>
      <c r="F347" s="310"/>
    </row>
    <row r="348" spans="1:6" s="309" customFormat="1">
      <c r="A348" s="306"/>
      <c r="B348" s="327"/>
      <c r="C348" s="312"/>
      <c r="F348" s="310"/>
    </row>
    <row r="349" spans="1:6" s="309" customFormat="1">
      <c r="A349" s="306"/>
      <c r="B349" s="319"/>
      <c r="C349" s="320"/>
      <c r="F349" s="310"/>
    </row>
    <row r="350" spans="1:6" s="309" customFormat="1">
      <c r="A350" s="306"/>
      <c r="B350" s="319"/>
      <c r="C350" s="328"/>
      <c r="F350" s="310"/>
    </row>
    <row r="351" spans="1:6" s="309" customFormat="1">
      <c r="A351" s="306"/>
      <c r="B351" s="319"/>
      <c r="C351" s="328"/>
      <c r="F351" s="310"/>
    </row>
    <row r="352" spans="1:6" s="309" customFormat="1">
      <c r="A352" s="306"/>
      <c r="B352" s="319"/>
      <c r="C352" s="328"/>
      <c r="F352" s="310"/>
    </row>
    <row r="353" spans="1:6" s="309" customFormat="1">
      <c r="A353" s="306"/>
      <c r="B353" s="319"/>
      <c r="C353" s="328"/>
      <c r="F353" s="310"/>
    </row>
    <row r="354" spans="1:6" s="309" customFormat="1">
      <c r="A354" s="306"/>
      <c r="B354" s="317"/>
      <c r="C354" s="328"/>
      <c r="F354" s="310"/>
    </row>
    <row r="355" spans="1:6" s="309" customFormat="1">
      <c r="A355" s="306"/>
      <c r="B355" s="329"/>
      <c r="C355" s="330"/>
      <c r="F355" s="310"/>
    </row>
    <row r="356" spans="1:6" s="309" customFormat="1">
      <c r="A356" s="306"/>
      <c r="B356" s="319"/>
      <c r="C356" s="328"/>
      <c r="F356" s="310"/>
    </row>
    <row r="357" spans="1:6" s="309" customFormat="1">
      <c r="A357" s="306"/>
      <c r="B357" s="319"/>
      <c r="C357" s="328"/>
      <c r="F357" s="310"/>
    </row>
    <row r="358" spans="1:6" s="309" customFormat="1">
      <c r="A358" s="306"/>
      <c r="B358" s="319"/>
      <c r="C358" s="328"/>
      <c r="F358" s="310"/>
    </row>
    <row r="359" spans="1:6" s="309" customFormat="1">
      <c r="A359" s="306"/>
      <c r="B359" s="329"/>
      <c r="C359" s="330"/>
      <c r="F359" s="310"/>
    </row>
    <row r="360" spans="1:6" s="309" customFormat="1">
      <c r="A360" s="306"/>
      <c r="B360" s="319"/>
      <c r="C360" s="328"/>
      <c r="F360" s="310"/>
    </row>
    <row r="361" spans="1:6" s="309" customFormat="1">
      <c r="A361" s="306"/>
      <c r="B361" s="319"/>
      <c r="C361" s="328"/>
      <c r="F361" s="310"/>
    </row>
    <row r="362" spans="1:6" s="309" customFormat="1">
      <c r="A362" s="306"/>
      <c r="B362" s="319"/>
      <c r="C362" s="328"/>
      <c r="F362" s="310"/>
    </row>
    <row r="363" spans="1:6" s="309" customFormat="1">
      <c r="A363" s="306"/>
      <c r="B363" s="319"/>
      <c r="C363" s="328"/>
      <c r="F363" s="310"/>
    </row>
    <row r="364" spans="1:6" s="309" customFormat="1">
      <c r="A364" s="306"/>
      <c r="B364" s="319"/>
      <c r="C364" s="328"/>
      <c r="F364" s="310"/>
    </row>
    <row r="365" spans="1:6" s="309" customFormat="1">
      <c r="A365" s="306"/>
      <c r="B365" s="319"/>
      <c r="C365" s="328"/>
      <c r="F365" s="310"/>
    </row>
    <row r="366" spans="1:6" s="309" customFormat="1">
      <c r="A366" s="306"/>
      <c r="B366" s="319"/>
      <c r="C366" s="328"/>
      <c r="F366" s="310"/>
    </row>
    <row r="367" spans="1:6" s="309" customFormat="1">
      <c r="A367" s="306"/>
      <c r="B367" s="319"/>
      <c r="C367" s="328"/>
      <c r="F367" s="310"/>
    </row>
    <row r="368" spans="1:6" s="309" customFormat="1">
      <c r="A368" s="306"/>
      <c r="B368" s="319"/>
      <c r="C368" s="328"/>
      <c r="F368" s="310"/>
    </row>
    <row r="369" spans="1:6" s="309" customFormat="1">
      <c r="A369" s="306"/>
      <c r="B369" s="319"/>
      <c r="C369" s="328"/>
      <c r="F369" s="310"/>
    </row>
    <row r="370" spans="1:6" s="309" customFormat="1">
      <c r="A370" s="306"/>
      <c r="B370" s="319"/>
      <c r="C370" s="328"/>
      <c r="F370" s="310"/>
    </row>
    <row r="371" spans="1:6" s="309" customFormat="1">
      <c r="A371" s="306"/>
      <c r="B371" s="319"/>
      <c r="C371" s="328"/>
      <c r="F371" s="310"/>
    </row>
    <row r="372" spans="1:6" s="309" customFormat="1">
      <c r="A372" s="306"/>
      <c r="B372" s="319"/>
      <c r="C372" s="328"/>
      <c r="F372" s="310"/>
    </row>
    <row r="373" spans="1:6" s="309" customFormat="1">
      <c r="A373" s="306"/>
      <c r="B373" s="319"/>
      <c r="C373" s="328"/>
      <c r="F373" s="310"/>
    </row>
    <row r="374" spans="1:6" s="309" customFormat="1">
      <c r="A374" s="306"/>
      <c r="B374" s="329"/>
      <c r="C374" s="330"/>
      <c r="F374" s="310"/>
    </row>
    <row r="375" spans="1:6" s="309" customFormat="1">
      <c r="A375" s="306"/>
      <c r="B375" s="319"/>
      <c r="C375" s="328"/>
      <c r="F375" s="310"/>
    </row>
    <row r="376" spans="1:6" s="309" customFormat="1">
      <c r="A376" s="306"/>
      <c r="B376" s="329"/>
      <c r="C376" s="326"/>
      <c r="F376" s="310"/>
    </row>
    <row r="377" spans="1:6" s="309" customFormat="1">
      <c r="A377" s="306"/>
      <c r="B377" s="319"/>
      <c r="C377" s="328"/>
      <c r="F377" s="310"/>
    </row>
    <row r="378" spans="1:6" s="309" customFormat="1">
      <c r="A378" s="306"/>
      <c r="B378" s="319"/>
      <c r="C378" s="328"/>
      <c r="F378" s="310"/>
    </row>
    <row r="379" spans="1:6" s="309" customFormat="1">
      <c r="A379" s="306"/>
      <c r="B379" s="319"/>
      <c r="C379" s="328"/>
      <c r="F379" s="310"/>
    </row>
    <row r="380" spans="1:6" s="309" customFormat="1">
      <c r="A380" s="306"/>
      <c r="B380" s="329"/>
      <c r="C380" s="326"/>
      <c r="F380" s="310"/>
    </row>
    <row r="381" spans="1:6" s="309" customFormat="1">
      <c r="A381" s="306"/>
      <c r="B381" s="319"/>
      <c r="C381" s="328"/>
      <c r="F381" s="310"/>
    </row>
    <row r="382" spans="1:6" s="309" customFormat="1">
      <c r="A382" s="306"/>
      <c r="B382" s="329"/>
      <c r="C382" s="330"/>
      <c r="F382" s="310"/>
    </row>
    <row r="383" spans="1:6" s="309" customFormat="1">
      <c r="A383" s="306"/>
      <c r="B383" s="319"/>
      <c r="C383" s="328"/>
      <c r="F383" s="310"/>
    </row>
    <row r="384" spans="1:6" s="309" customFormat="1">
      <c r="A384" s="306"/>
      <c r="B384" s="319"/>
      <c r="C384" s="328"/>
      <c r="F384" s="310"/>
    </row>
    <row r="385" spans="1:6" s="309" customFormat="1">
      <c r="A385" s="306"/>
      <c r="B385" s="319"/>
      <c r="C385" s="328"/>
      <c r="F385" s="310"/>
    </row>
    <row r="386" spans="1:6" s="309" customFormat="1">
      <c r="A386" s="306"/>
      <c r="B386" s="329"/>
      <c r="C386" s="330"/>
      <c r="F386" s="310"/>
    </row>
    <row r="387" spans="1:6" s="309" customFormat="1">
      <c r="A387" s="306"/>
      <c r="B387" s="319"/>
      <c r="C387" s="328"/>
      <c r="F387" s="310"/>
    </row>
    <row r="388" spans="1:6" s="309" customFormat="1">
      <c r="A388" s="306"/>
      <c r="B388" s="319"/>
      <c r="C388" s="328"/>
    </row>
    <row r="389" spans="1:6" s="309" customFormat="1" ht="14.25">
      <c r="A389" s="306"/>
      <c r="B389" s="331"/>
      <c r="C389" s="328"/>
    </row>
    <row r="390" spans="1:6" s="309" customFormat="1">
      <c r="A390" s="306"/>
      <c r="B390" s="317"/>
      <c r="C390" s="328"/>
    </row>
    <row r="391" spans="1:6" s="309" customFormat="1">
      <c r="A391" s="306"/>
      <c r="B391" s="329"/>
      <c r="C391" s="330"/>
      <c r="E391" s="310"/>
    </row>
    <row r="392" spans="1:6" s="309" customFormat="1">
      <c r="A392" s="306"/>
      <c r="B392" s="317"/>
      <c r="C392" s="330"/>
      <c r="E392" s="310"/>
    </row>
    <row r="393" spans="1:6" s="309" customFormat="1">
      <c r="A393" s="306"/>
      <c r="B393" s="319"/>
      <c r="C393" s="328"/>
      <c r="E393" s="310"/>
    </row>
    <row r="394" spans="1:6" s="309" customFormat="1">
      <c r="A394" s="306"/>
      <c r="B394" s="319"/>
      <c r="C394" s="328"/>
      <c r="E394" s="310"/>
    </row>
    <row r="395" spans="1:6" s="309" customFormat="1">
      <c r="A395" s="306"/>
      <c r="B395" s="319"/>
      <c r="C395" s="328"/>
      <c r="E395" s="310"/>
    </row>
    <row r="396" spans="1:6" s="309" customFormat="1">
      <c r="A396" s="306"/>
      <c r="B396" s="319"/>
      <c r="C396" s="328"/>
      <c r="E396" s="310"/>
    </row>
    <row r="397" spans="1:6" s="309" customFormat="1">
      <c r="A397" s="306"/>
      <c r="B397" s="319"/>
      <c r="C397" s="328"/>
      <c r="E397" s="310"/>
    </row>
    <row r="398" spans="1:6" s="309" customFormat="1">
      <c r="A398" s="306"/>
      <c r="B398" s="319"/>
      <c r="C398" s="328"/>
      <c r="E398" s="310"/>
    </row>
    <row r="399" spans="1:6" s="309" customFormat="1">
      <c r="A399" s="306"/>
      <c r="B399" s="319"/>
      <c r="C399" s="328"/>
      <c r="E399" s="310"/>
    </row>
    <row r="400" spans="1:6" s="309" customFormat="1">
      <c r="A400" s="306"/>
      <c r="B400" s="319"/>
      <c r="C400" s="328"/>
      <c r="E400" s="310"/>
    </row>
    <row r="401" spans="1:5" s="309" customFormat="1">
      <c r="A401" s="306"/>
      <c r="B401" s="319"/>
      <c r="C401" s="328"/>
      <c r="E401" s="310"/>
    </row>
    <row r="402" spans="1:5" s="309" customFormat="1">
      <c r="A402" s="306"/>
      <c r="B402" s="319"/>
      <c r="C402" s="328"/>
      <c r="E402" s="310"/>
    </row>
    <row r="403" spans="1:5" s="309" customFormat="1">
      <c r="A403" s="306"/>
      <c r="B403" s="319"/>
      <c r="C403" s="328"/>
      <c r="E403" s="310"/>
    </row>
    <row r="404" spans="1:5" s="309" customFormat="1">
      <c r="A404" s="306"/>
      <c r="B404" s="319"/>
      <c r="C404" s="328"/>
      <c r="E404" s="310"/>
    </row>
    <row r="405" spans="1:5" s="309" customFormat="1">
      <c r="A405" s="306"/>
      <c r="B405" s="319"/>
      <c r="C405" s="328"/>
      <c r="E405" s="310"/>
    </row>
    <row r="406" spans="1:5" s="309" customFormat="1">
      <c r="A406" s="306"/>
      <c r="B406" s="319"/>
      <c r="C406" s="328"/>
      <c r="E406" s="310"/>
    </row>
    <row r="407" spans="1:5" s="309" customFormat="1">
      <c r="A407" s="306"/>
      <c r="B407" s="319"/>
      <c r="C407" s="328"/>
      <c r="E407" s="310"/>
    </row>
    <row r="408" spans="1:5" s="309" customFormat="1">
      <c r="A408" s="306"/>
      <c r="B408" s="319"/>
      <c r="C408" s="328"/>
      <c r="E408" s="310"/>
    </row>
    <row r="409" spans="1:5" s="309" customFormat="1">
      <c r="A409" s="306"/>
      <c r="B409" s="317"/>
      <c r="C409" s="328"/>
      <c r="E409" s="310"/>
    </row>
    <row r="410" spans="1:5" s="309" customFormat="1">
      <c r="A410" s="306"/>
      <c r="B410" s="319"/>
      <c r="C410" s="328"/>
      <c r="E410" s="310"/>
    </row>
    <row r="411" spans="1:5" s="309" customFormat="1">
      <c r="A411" s="306"/>
      <c r="B411" s="319"/>
      <c r="C411" s="328"/>
      <c r="E411" s="310"/>
    </row>
    <row r="412" spans="1:5" s="309" customFormat="1">
      <c r="A412" s="306"/>
      <c r="B412" s="319"/>
      <c r="C412" s="328"/>
      <c r="E412" s="310"/>
    </row>
    <row r="413" spans="1:5" s="309" customFormat="1">
      <c r="A413" s="306"/>
      <c r="B413" s="319"/>
      <c r="C413" s="328"/>
      <c r="E413" s="310"/>
    </row>
    <row r="414" spans="1:5" s="309" customFormat="1">
      <c r="A414" s="306"/>
      <c r="B414" s="319"/>
      <c r="C414" s="328"/>
      <c r="E414" s="310"/>
    </row>
    <row r="415" spans="1:5" s="309" customFormat="1">
      <c r="A415" s="306"/>
      <c r="B415" s="319"/>
      <c r="C415" s="328"/>
      <c r="E415" s="310"/>
    </row>
    <row r="416" spans="1:5" s="309" customFormat="1">
      <c r="A416" s="306"/>
      <c r="B416" s="319"/>
      <c r="C416" s="328"/>
      <c r="E416" s="310"/>
    </row>
    <row r="417" spans="1:5" s="309" customFormat="1">
      <c r="A417" s="306"/>
      <c r="B417" s="319"/>
      <c r="C417" s="328"/>
      <c r="E417" s="310"/>
    </row>
    <row r="418" spans="1:5" s="309" customFormat="1">
      <c r="A418" s="306"/>
      <c r="B418" s="319"/>
      <c r="C418" s="328"/>
      <c r="E418" s="310"/>
    </row>
    <row r="419" spans="1:5" s="309" customFormat="1">
      <c r="A419" s="306"/>
      <c r="B419" s="319"/>
      <c r="C419" s="328"/>
      <c r="E419" s="310"/>
    </row>
    <row r="420" spans="1:5" s="309" customFormat="1">
      <c r="A420" s="306"/>
      <c r="B420" s="319"/>
      <c r="C420" s="328"/>
      <c r="E420" s="310"/>
    </row>
    <row r="421" spans="1:5" s="309" customFormat="1">
      <c r="A421" s="306"/>
      <c r="B421" s="319"/>
      <c r="C421" s="328"/>
      <c r="E421" s="310"/>
    </row>
    <row r="422" spans="1:5" s="309" customFormat="1">
      <c r="A422" s="306"/>
      <c r="B422" s="319"/>
      <c r="C422" s="328"/>
      <c r="E422" s="310"/>
    </row>
    <row r="423" spans="1:5" s="309" customFormat="1">
      <c r="A423" s="306"/>
      <c r="B423" s="319"/>
      <c r="C423" s="328"/>
      <c r="E423" s="310"/>
    </row>
    <row r="424" spans="1:5" s="309" customFormat="1">
      <c r="A424" s="306"/>
      <c r="B424" s="319"/>
      <c r="C424" s="328"/>
      <c r="E424" s="310"/>
    </row>
    <row r="425" spans="1:5" s="309" customFormat="1">
      <c r="A425" s="306"/>
      <c r="B425" s="319"/>
      <c r="C425" s="328"/>
      <c r="E425" s="310"/>
    </row>
    <row r="426" spans="1:5" s="309" customFormat="1">
      <c r="A426" s="306"/>
      <c r="B426" s="319"/>
      <c r="C426" s="328"/>
      <c r="E426" s="310"/>
    </row>
    <row r="427" spans="1:5" s="309" customFormat="1">
      <c r="A427" s="306"/>
      <c r="B427" s="319"/>
      <c r="C427" s="328"/>
      <c r="E427" s="310"/>
    </row>
    <row r="428" spans="1:5" s="309" customFormat="1">
      <c r="A428" s="306"/>
      <c r="B428" s="319"/>
      <c r="C428" s="328"/>
      <c r="E428" s="310"/>
    </row>
    <row r="429" spans="1:5" s="309" customFormat="1">
      <c r="A429" s="306"/>
      <c r="B429" s="319"/>
      <c r="C429" s="328"/>
      <c r="E429" s="310"/>
    </row>
    <row r="430" spans="1:5" s="309" customFormat="1">
      <c r="A430" s="306"/>
      <c r="B430" s="319"/>
      <c r="C430" s="328"/>
      <c r="E430" s="310"/>
    </row>
    <row r="431" spans="1:5" s="309" customFormat="1">
      <c r="A431" s="306"/>
      <c r="B431" s="319"/>
      <c r="C431" s="328"/>
      <c r="E431" s="310"/>
    </row>
    <row r="432" spans="1:5" s="309" customFormat="1">
      <c r="A432" s="306"/>
      <c r="B432" s="319"/>
      <c r="C432" s="328"/>
      <c r="E432" s="310"/>
    </row>
    <row r="433" spans="1:5" s="309" customFormat="1">
      <c r="A433" s="306"/>
      <c r="B433" s="319"/>
      <c r="C433" s="328"/>
      <c r="E433" s="310"/>
    </row>
    <row r="434" spans="1:5" s="309" customFormat="1">
      <c r="A434" s="306"/>
      <c r="B434" s="319"/>
      <c r="C434" s="328"/>
      <c r="E434" s="310"/>
    </row>
    <row r="435" spans="1:5" s="309" customFormat="1">
      <c r="A435" s="306"/>
      <c r="B435" s="319"/>
      <c r="C435" s="328"/>
      <c r="E435" s="310"/>
    </row>
    <row r="436" spans="1:5" s="309" customFormat="1">
      <c r="A436" s="306"/>
      <c r="B436" s="332"/>
      <c r="C436" s="328"/>
      <c r="E436" s="310"/>
    </row>
    <row r="437" spans="1:5" s="309" customFormat="1">
      <c r="A437" s="306"/>
      <c r="B437" s="319"/>
      <c r="C437" s="328"/>
      <c r="E437" s="310"/>
    </row>
    <row r="438" spans="1:5" s="309" customFormat="1">
      <c r="A438" s="306"/>
      <c r="B438" s="319"/>
      <c r="C438" s="328"/>
      <c r="E438" s="310"/>
    </row>
    <row r="439" spans="1:5" s="309" customFormat="1">
      <c r="A439" s="306"/>
      <c r="B439" s="319"/>
      <c r="C439" s="328"/>
      <c r="E439" s="310"/>
    </row>
    <row r="440" spans="1:5" s="309" customFormat="1">
      <c r="A440" s="306"/>
      <c r="B440" s="319"/>
      <c r="C440" s="328"/>
      <c r="E440" s="310"/>
    </row>
    <row r="441" spans="1:5" s="309" customFormat="1">
      <c r="A441" s="306"/>
      <c r="B441" s="319"/>
      <c r="C441" s="328"/>
      <c r="E441" s="310"/>
    </row>
    <row r="442" spans="1:5" s="309" customFormat="1">
      <c r="A442" s="306"/>
      <c r="B442" s="319"/>
      <c r="C442" s="328"/>
      <c r="E442" s="310"/>
    </row>
    <row r="443" spans="1:5" s="309" customFormat="1">
      <c r="A443" s="306"/>
      <c r="B443" s="319"/>
      <c r="C443" s="328"/>
      <c r="E443" s="310"/>
    </row>
    <row r="444" spans="1:5" s="309" customFormat="1">
      <c r="A444" s="306"/>
      <c r="B444" s="319"/>
      <c r="C444" s="328"/>
      <c r="E444" s="310"/>
    </row>
    <row r="445" spans="1:5" s="309" customFormat="1">
      <c r="A445" s="306"/>
      <c r="B445" s="319"/>
      <c r="C445" s="328"/>
      <c r="E445" s="310"/>
    </row>
    <row r="446" spans="1:5" s="309" customFormat="1">
      <c r="A446" s="306"/>
      <c r="B446" s="319"/>
      <c r="C446" s="328"/>
      <c r="E446" s="310"/>
    </row>
    <row r="447" spans="1:5" s="309" customFormat="1">
      <c r="A447" s="306"/>
      <c r="B447" s="319"/>
      <c r="C447" s="328"/>
      <c r="E447" s="310"/>
    </row>
    <row r="448" spans="1:5" s="309" customFormat="1">
      <c r="A448" s="306"/>
      <c r="B448" s="319"/>
      <c r="C448" s="328"/>
      <c r="E448" s="310"/>
    </row>
    <row r="449" spans="1:5" s="309" customFormat="1">
      <c r="A449" s="306"/>
      <c r="B449" s="319"/>
      <c r="C449" s="328"/>
      <c r="E449" s="310"/>
    </row>
    <row r="450" spans="1:5" s="309" customFormat="1">
      <c r="A450" s="306"/>
      <c r="B450" s="319"/>
      <c r="C450" s="328"/>
      <c r="E450" s="310"/>
    </row>
    <row r="451" spans="1:5" s="309" customFormat="1">
      <c r="A451" s="306"/>
      <c r="B451" s="319"/>
      <c r="C451" s="328"/>
      <c r="E451" s="310"/>
    </row>
    <row r="452" spans="1:5" s="309" customFormat="1">
      <c r="A452" s="306"/>
      <c r="B452" s="319"/>
      <c r="C452" s="328"/>
      <c r="E452" s="310"/>
    </row>
    <row r="453" spans="1:5" s="309" customFormat="1">
      <c r="A453" s="306"/>
      <c r="B453" s="319"/>
      <c r="C453" s="328"/>
      <c r="E453" s="310"/>
    </row>
    <row r="454" spans="1:5" s="309" customFormat="1">
      <c r="A454" s="306"/>
      <c r="B454" s="319"/>
      <c r="C454" s="328"/>
      <c r="E454" s="310"/>
    </row>
    <row r="455" spans="1:5" s="309" customFormat="1">
      <c r="A455" s="306"/>
      <c r="B455" s="319"/>
      <c r="C455" s="328"/>
      <c r="E455" s="310"/>
    </row>
    <row r="456" spans="1:5" s="309" customFormat="1">
      <c r="A456" s="306"/>
      <c r="B456" s="319"/>
      <c r="C456" s="328"/>
      <c r="E456" s="310"/>
    </row>
    <row r="457" spans="1:5" s="309" customFormat="1">
      <c r="A457" s="306"/>
      <c r="B457" s="319"/>
      <c r="C457" s="328"/>
      <c r="E457" s="310"/>
    </row>
    <row r="458" spans="1:5" s="309" customFormat="1">
      <c r="A458" s="306"/>
      <c r="B458" s="319"/>
      <c r="C458" s="328"/>
      <c r="E458" s="310"/>
    </row>
    <row r="459" spans="1:5" s="309" customFormat="1">
      <c r="A459" s="306"/>
      <c r="B459" s="319"/>
      <c r="C459" s="328"/>
      <c r="E459" s="310"/>
    </row>
    <row r="460" spans="1:5" s="309" customFormat="1">
      <c r="A460" s="306"/>
      <c r="B460" s="319"/>
      <c r="C460" s="328"/>
      <c r="E460" s="310"/>
    </row>
    <row r="461" spans="1:5" s="309" customFormat="1">
      <c r="A461" s="306"/>
      <c r="B461" s="319"/>
      <c r="C461" s="328"/>
      <c r="E461" s="310"/>
    </row>
    <row r="462" spans="1:5" s="309" customFormat="1">
      <c r="A462" s="306"/>
      <c r="B462" s="319"/>
      <c r="C462" s="328"/>
      <c r="E462" s="310"/>
    </row>
    <row r="463" spans="1:5" s="309" customFormat="1">
      <c r="A463" s="306"/>
      <c r="B463" s="333"/>
      <c r="C463" s="326"/>
      <c r="E463" s="310"/>
    </row>
    <row r="464" spans="1:5" s="309" customFormat="1">
      <c r="A464" s="306"/>
      <c r="B464" s="317"/>
      <c r="C464" s="328"/>
      <c r="E464" s="310"/>
    </row>
    <row r="465" spans="1:5" s="309" customFormat="1">
      <c r="A465" s="306"/>
      <c r="B465" s="319"/>
      <c r="C465" s="328"/>
      <c r="E465" s="310"/>
    </row>
    <row r="466" spans="1:5" s="309" customFormat="1">
      <c r="A466" s="306"/>
      <c r="B466" s="319"/>
      <c r="C466" s="328"/>
      <c r="E466" s="310"/>
    </row>
    <row r="467" spans="1:5" s="309" customFormat="1">
      <c r="A467" s="306"/>
      <c r="B467" s="319"/>
      <c r="C467" s="328"/>
      <c r="E467" s="310"/>
    </row>
    <row r="468" spans="1:5" s="309" customFormat="1">
      <c r="A468" s="306"/>
      <c r="B468" s="319"/>
      <c r="C468" s="328"/>
      <c r="E468" s="310"/>
    </row>
    <row r="469" spans="1:5" s="309" customFormat="1">
      <c r="A469" s="306"/>
      <c r="B469" s="319"/>
      <c r="C469" s="328"/>
      <c r="E469" s="310"/>
    </row>
    <row r="470" spans="1:5" s="309" customFormat="1">
      <c r="A470" s="306"/>
      <c r="B470" s="319"/>
      <c r="C470" s="328"/>
      <c r="E470" s="310"/>
    </row>
    <row r="471" spans="1:5" s="309" customFormat="1">
      <c r="A471" s="306"/>
      <c r="B471" s="319"/>
      <c r="C471" s="328"/>
      <c r="E471" s="310"/>
    </row>
    <row r="472" spans="1:5" s="309" customFormat="1">
      <c r="A472" s="306"/>
      <c r="B472" s="319"/>
      <c r="C472" s="328"/>
      <c r="E472" s="310"/>
    </row>
    <row r="473" spans="1:5" s="309" customFormat="1">
      <c r="A473" s="306"/>
      <c r="B473" s="319"/>
      <c r="C473" s="328"/>
      <c r="E473" s="310"/>
    </row>
    <row r="474" spans="1:5" s="309" customFormat="1">
      <c r="A474" s="306"/>
      <c r="B474" s="319"/>
      <c r="C474" s="328"/>
      <c r="E474" s="310"/>
    </row>
    <row r="475" spans="1:5" s="309" customFormat="1">
      <c r="A475" s="306"/>
      <c r="B475" s="319"/>
      <c r="C475" s="328"/>
      <c r="E475" s="310"/>
    </row>
    <row r="476" spans="1:5" s="309" customFormat="1">
      <c r="A476" s="306"/>
      <c r="B476" s="319"/>
      <c r="C476" s="328"/>
      <c r="E476" s="310"/>
    </row>
    <row r="477" spans="1:5" s="309" customFormat="1">
      <c r="A477" s="306"/>
      <c r="B477" s="319"/>
      <c r="C477" s="328"/>
      <c r="E477" s="310"/>
    </row>
    <row r="478" spans="1:5" s="309" customFormat="1">
      <c r="A478" s="306"/>
      <c r="B478" s="319"/>
      <c r="C478" s="328"/>
      <c r="E478" s="310"/>
    </row>
    <row r="479" spans="1:5" s="309" customFormat="1">
      <c r="A479" s="306"/>
      <c r="B479" s="319"/>
      <c r="C479" s="328"/>
      <c r="E479" s="310"/>
    </row>
    <row r="480" spans="1:5" s="309" customFormat="1">
      <c r="A480" s="306"/>
      <c r="B480" s="317"/>
      <c r="C480" s="328"/>
      <c r="E480" s="310"/>
    </row>
    <row r="481" spans="1:5" s="309" customFormat="1">
      <c r="A481" s="306"/>
      <c r="B481" s="319"/>
      <c r="C481" s="328"/>
      <c r="E481" s="310"/>
    </row>
    <row r="482" spans="1:5" s="309" customFormat="1">
      <c r="A482" s="306"/>
      <c r="B482" s="319"/>
      <c r="C482" s="328"/>
      <c r="E482" s="310"/>
    </row>
    <row r="483" spans="1:5" s="309" customFormat="1">
      <c r="A483" s="306"/>
      <c r="B483" s="319"/>
      <c r="C483" s="328"/>
      <c r="E483" s="310"/>
    </row>
    <row r="484" spans="1:5" s="309" customFormat="1">
      <c r="A484" s="306"/>
      <c r="B484" s="319"/>
      <c r="C484" s="328"/>
      <c r="E484" s="310"/>
    </row>
    <row r="485" spans="1:5" s="309" customFormat="1">
      <c r="A485" s="306"/>
      <c r="B485" s="317"/>
      <c r="C485" s="328"/>
      <c r="E485" s="310"/>
    </row>
    <row r="486" spans="1:5" s="309" customFormat="1">
      <c r="A486" s="306"/>
      <c r="B486" s="319"/>
      <c r="C486" s="328"/>
      <c r="E486" s="310"/>
    </row>
    <row r="487" spans="1:5" s="309" customFormat="1">
      <c r="A487" s="306"/>
      <c r="B487" s="319"/>
      <c r="C487" s="328"/>
      <c r="E487" s="310"/>
    </row>
    <row r="488" spans="1:5" s="309" customFormat="1">
      <c r="A488" s="306"/>
      <c r="B488" s="319"/>
      <c r="C488" s="328"/>
      <c r="E488" s="310"/>
    </row>
    <row r="489" spans="1:5" s="309" customFormat="1">
      <c r="A489" s="306"/>
      <c r="B489" s="319"/>
      <c r="C489" s="328"/>
      <c r="E489" s="310"/>
    </row>
    <row r="490" spans="1:5" s="309" customFormat="1">
      <c r="A490" s="306"/>
      <c r="B490" s="319"/>
      <c r="C490" s="328"/>
      <c r="E490" s="310"/>
    </row>
    <row r="491" spans="1:5" s="309" customFormat="1">
      <c r="A491" s="306"/>
      <c r="B491" s="319"/>
      <c r="C491" s="328"/>
      <c r="E491" s="310"/>
    </row>
    <row r="492" spans="1:5" s="309" customFormat="1">
      <c r="A492" s="306"/>
      <c r="B492" s="319"/>
      <c r="C492" s="328"/>
      <c r="E492" s="310"/>
    </row>
    <row r="493" spans="1:5" s="309" customFormat="1">
      <c r="A493" s="306"/>
      <c r="B493" s="319"/>
      <c r="C493" s="328"/>
      <c r="E493" s="310"/>
    </row>
    <row r="494" spans="1:5" s="309" customFormat="1">
      <c r="A494" s="306"/>
      <c r="B494" s="319"/>
      <c r="C494" s="328"/>
      <c r="E494" s="310"/>
    </row>
    <row r="495" spans="1:5" s="309" customFormat="1">
      <c r="A495" s="306"/>
      <c r="B495" s="319"/>
      <c r="C495" s="328"/>
      <c r="E495" s="310"/>
    </row>
    <row r="496" spans="1:5" s="309" customFormat="1">
      <c r="A496" s="306"/>
      <c r="B496" s="319"/>
      <c r="C496" s="328"/>
      <c r="E496" s="310"/>
    </row>
    <row r="497" spans="1:5" s="309" customFormat="1">
      <c r="A497" s="306"/>
      <c r="B497" s="319"/>
      <c r="C497" s="328"/>
      <c r="E497" s="310"/>
    </row>
    <row r="498" spans="1:5" s="309" customFormat="1">
      <c r="A498" s="306"/>
      <c r="B498" s="319"/>
      <c r="C498" s="323"/>
      <c r="E498" s="310"/>
    </row>
    <row r="499" spans="1:5" s="309" customFormat="1">
      <c r="A499" s="306"/>
      <c r="B499" s="319"/>
      <c r="C499" s="328"/>
      <c r="E499" s="310"/>
    </row>
    <row r="500" spans="1:5" s="309" customFormat="1">
      <c r="A500" s="306"/>
      <c r="B500" s="319"/>
      <c r="C500" s="328"/>
      <c r="E500" s="310"/>
    </row>
    <row r="501" spans="1:5" s="309" customFormat="1">
      <c r="A501" s="306"/>
      <c r="B501" s="319"/>
      <c r="C501" s="328"/>
      <c r="E501" s="310"/>
    </row>
    <row r="502" spans="1:5" s="309" customFormat="1">
      <c r="A502" s="306"/>
      <c r="B502" s="319"/>
      <c r="C502" s="328"/>
      <c r="E502" s="310"/>
    </row>
    <row r="503" spans="1:5" s="309" customFormat="1">
      <c r="A503" s="306"/>
      <c r="B503" s="319"/>
      <c r="C503" s="328"/>
      <c r="E503" s="310"/>
    </row>
    <row r="504" spans="1:5" s="309" customFormat="1">
      <c r="A504" s="306"/>
      <c r="B504" s="317"/>
      <c r="C504" s="328"/>
      <c r="E504" s="310"/>
    </row>
    <row r="505" spans="1:5" s="309" customFormat="1">
      <c r="A505" s="306"/>
      <c r="B505" s="319"/>
      <c r="C505" s="328"/>
      <c r="E505" s="310"/>
    </row>
    <row r="506" spans="1:5" s="309" customFormat="1">
      <c r="A506" s="306"/>
      <c r="B506" s="319"/>
      <c r="C506" s="328"/>
      <c r="E506" s="310"/>
    </row>
    <row r="507" spans="1:5" s="309" customFormat="1">
      <c r="A507" s="306"/>
      <c r="B507" s="319"/>
      <c r="C507" s="328"/>
      <c r="E507" s="310"/>
    </row>
    <row r="508" spans="1:5" s="309" customFormat="1">
      <c r="A508" s="306"/>
      <c r="B508" s="319"/>
      <c r="C508" s="328"/>
      <c r="E508" s="310"/>
    </row>
    <row r="509" spans="1:5" s="309" customFormat="1">
      <c r="A509" s="306"/>
      <c r="B509" s="319"/>
      <c r="C509" s="328"/>
      <c r="E509" s="310"/>
    </row>
    <row r="510" spans="1:5" s="309" customFormat="1">
      <c r="A510" s="306"/>
      <c r="B510" s="319"/>
      <c r="C510" s="328"/>
      <c r="E510" s="310"/>
    </row>
    <row r="511" spans="1:5" s="309" customFormat="1">
      <c r="A511" s="306"/>
      <c r="B511" s="319"/>
      <c r="C511" s="328"/>
      <c r="E511" s="310"/>
    </row>
    <row r="512" spans="1:5" s="309" customFormat="1">
      <c r="A512" s="306"/>
      <c r="B512" s="329"/>
      <c r="C512" s="330"/>
      <c r="E512" s="310"/>
    </row>
    <row r="513" spans="1:5" s="309" customFormat="1">
      <c r="A513" s="306"/>
      <c r="B513" s="317"/>
      <c r="C513" s="328"/>
      <c r="E513" s="310"/>
    </row>
    <row r="514" spans="1:5" s="309" customFormat="1">
      <c r="A514" s="306"/>
      <c r="B514" s="319"/>
      <c r="C514" s="328"/>
      <c r="E514" s="310"/>
    </row>
    <row r="515" spans="1:5" s="309" customFormat="1">
      <c r="A515" s="306"/>
      <c r="B515" s="319"/>
      <c r="C515" s="328"/>
      <c r="E515" s="310"/>
    </row>
    <row r="516" spans="1:5" s="309" customFormat="1">
      <c r="A516" s="306"/>
      <c r="B516" s="319"/>
      <c r="C516" s="328"/>
      <c r="E516" s="310"/>
    </row>
    <row r="517" spans="1:5" s="309" customFormat="1">
      <c r="A517" s="306"/>
      <c r="B517" s="319"/>
      <c r="C517" s="328"/>
      <c r="E517" s="310"/>
    </row>
    <row r="518" spans="1:5" s="309" customFormat="1">
      <c r="A518" s="306"/>
      <c r="B518" s="319"/>
      <c r="C518" s="328"/>
      <c r="E518" s="310"/>
    </row>
    <row r="519" spans="1:5" s="309" customFormat="1">
      <c r="A519" s="306"/>
      <c r="B519" s="319"/>
      <c r="C519" s="328"/>
      <c r="E519" s="310"/>
    </row>
    <row r="520" spans="1:5" s="309" customFormat="1">
      <c r="A520" s="306"/>
      <c r="B520" s="319"/>
      <c r="C520" s="328"/>
      <c r="E520" s="310"/>
    </row>
    <row r="521" spans="1:5" s="309" customFormat="1">
      <c r="A521" s="306"/>
      <c r="B521" s="319"/>
      <c r="C521" s="328"/>
      <c r="E521" s="310"/>
    </row>
    <row r="522" spans="1:5" s="309" customFormat="1">
      <c r="A522" s="306"/>
      <c r="B522" s="319"/>
      <c r="C522" s="328"/>
      <c r="E522" s="310"/>
    </row>
    <row r="523" spans="1:5" s="309" customFormat="1">
      <c r="A523" s="306"/>
      <c r="B523" s="319"/>
      <c r="C523" s="328"/>
      <c r="E523" s="310"/>
    </row>
    <row r="524" spans="1:5" s="309" customFormat="1">
      <c r="A524" s="306"/>
      <c r="B524" s="319"/>
      <c r="C524" s="328"/>
      <c r="E524" s="310"/>
    </row>
    <row r="525" spans="1:5" s="309" customFormat="1">
      <c r="A525" s="306"/>
      <c r="B525" s="317"/>
      <c r="C525" s="328"/>
      <c r="E525" s="310"/>
    </row>
    <row r="526" spans="1:5" s="309" customFormat="1">
      <c r="A526" s="306"/>
      <c r="B526" s="319"/>
      <c r="C526" s="328"/>
      <c r="E526" s="310"/>
    </row>
    <row r="527" spans="1:5" s="309" customFormat="1">
      <c r="A527" s="306"/>
      <c r="B527" s="319"/>
      <c r="C527" s="328"/>
      <c r="E527" s="310"/>
    </row>
    <row r="528" spans="1:5" s="309" customFormat="1">
      <c r="A528" s="306"/>
      <c r="B528" s="319"/>
      <c r="C528" s="328"/>
      <c r="E528" s="310"/>
    </row>
    <row r="529" spans="1:5" s="309" customFormat="1">
      <c r="A529" s="306"/>
      <c r="B529" s="319"/>
      <c r="C529" s="328"/>
      <c r="E529" s="310"/>
    </row>
    <row r="530" spans="1:5" s="309" customFormat="1">
      <c r="A530" s="306"/>
      <c r="B530" s="319"/>
      <c r="C530" s="328"/>
      <c r="E530" s="310"/>
    </row>
    <row r="531" spans="1:5" s="309" customFormat="1">
      <c r="A531" s="306"/>
      <c r="B531" s="319"/>
      <c r="C531" s="328"/>
      <c r="E531" s="310"/>
    </row>
    <row r="532" spans="1:5" s="309" customFormat="1">
      <c r="A532" s="306"/>
      <c r="B532" s="319"/>
      <c r="C532" s="328"/>
      <c r="E532" s="310"/>
    </row>
    <row r="533" spans="1:5" s="309" customFormat="1">
      <c r="A533" s="306"/>
      <c r="B533" s="319"/>
      <c r="C533" s="328"/>
      <c r="E533" s="310"/>
    </row>
    <row r="534" spans="1:5" s="309" customFormat="1">
      <c r="A534" s="306"/>
      <c r="B534" s="319"/>
      <c r="C534" s="328"/>
      <c r="E534" s="310"/>
    </row>
    <row r="535" spans="1:5" s="309" customFormat="1">
      <c r="A535" s="306"/>
      <c r="B535" s="319"/>
      <c r="C535" s="328"/>
      <c r="E535" s="310"/>
    </row>
    <row r="536" spans="1:5" s="309" customFormat="1">
      <c r="A536" s="306"/>
      <c r="B536" s="319"/>
      <c r="C536" s="328"/>
      <c r="E536" s="310"/>
    </row>
    <row r="537" spans="1:5" s="309" customFormat="1">
      <c r="A537" s="306"/>
      <c r="B537" s="319"/>
      <c r="C537" s="328"/>
      <c r="E537" s="310"/>
    </row>
    <row r="538" spans="1:5" s="309" customFormat="1">
      <c r="A538" s="306"/>
      <c r="B538" s="319"/>
      <c r="C538" s="328"/>
      <c r="E538" s="310"/>
    </row>
    <row r="539" spans="1:5" s="309" customFormat="1">
      <c r="A539" s="306"/>
      <c r="B539" s="319"/>
      <c r="C539" s="328"/>
      <c r="E539" s="310"/>
    </row>
    <row r="540" spans="1:5" s="309" customFormat="1">
      <c r="A540" s="306"/>
      <c r="B540" s="319"/>
      <c r="C540" s="328"/>
      <c r="E540" s="310"/>
    </row>
    <row r="541" spans="1:5" s="309" customFormat="1">
      <c r="A541" s="306"/>
      <c r="B541" s="319"/>
      <c r="C541" s="328"/>
      <c r="E541" s="310"/>
    </row>
    <row r="542" spans="1:5" s="309" customFormat="1">
      <c r="A542" s="306"/>
      <c r="B542" s="317"/>
      <c r="C542" s="328"/>
      <c r="E542" s="310"/>
    </row>
    <row r="543" spans="1:5" s="309" customFormat="1">
      <c r="A543" s="306"/>
      <c r="B543" s="329"/>
      <c r="C543" s="330"/>
      <c r="E543" s="310"/>
    </row>
    <row r="544" spans="1:5" s="309" customFormat="1">
      <c r="A544" s="306"/>
      <c r="B544" s="319"/>
      <c r="C544" s="328"/>
      <c r="E544" s="310"/>
    </row>
    <row r="545" spans="1:5" s="309" customFormat="1">
      <c r="A545" s="306"/>
      <c r="B545" s="329"/>
      <c r="C545" s="330"/>
      <c r="E545" s="310"/>
    </row>
    <row r="546" spans="1:5" s="309" customFormat="1">
      <c r="A546" s="306"/>
      <c r="B546" s="319"/>
      <c r="C546" s="328"/>
      <c r="E546" s="310"/>
    </row>
    <row r="547" spans="1:5" s="309" customFormat="1">
      <c r="A547" s="306"/>
      <c r="B547" s="329"/>
      <c r="C547" s="330"/>
      <c r="E547" s="310"/>
    </row>
    <row r="548" spans="1:5" s="309" customFormat="1">
      <c r="A548" s="306"/>
      <c r="B548" s="319"/>
      <c r="C548" s="328"/>
      <c r="E548" s="310"/>
    </row>
    <row r="549" spans="1:5" s="309" customFormat="1">
      <c r="A549" s="306"/>
      <c r="B549" s="329"/>
      <c r="C549" s="330"/>
      <c r="E549" s="310"/>
    </row>
    <row r="550" spans="1:5" s="309" customFormat="1">
      <c r="A550" s="306"/>
      <c r="B550" s="319"/>
      <c r="C550" s="328"/>
      <c r="E550" s="310"/>
    </row>
    <row r="551" spans="1:5" s="309" customFormat="1">
      <c r="A551" s="306"/>
      <c r="B551" s="319"/>
      <c r="C551" s="328"/>
      <c r="E551" s="310"/>
    </row>
    <row r="552" spans="1:5" s="309" customFormat="1">
      <c r="A552" s="306"/>
      <c r="B552" s="319"/>
      <c r="C552" s="328"/>
      <c r="E552" s="310"/>
    </row>
    <row r="553" spans="1:5" s="309" customFormat="1">
      <c r="A553" s="306"/>
      <c r="B553" s="319"/>
      <c r="C553" s="328"/>
      <c r="E553" s="310"/>
    </row>
    <row r="554" spans="1:5" s="309" customFormat="1">
      <c r="A554" s="306"/>
      <c r="B554" s="319"/>
      <c r="C554" s="328"/>
      <c r="E554" s="310"/>
    </row>
    <row r="555" spans="1:5" s="309" customFormat="1">
      <c r="A555" s="306"/>
      <c r="B555" s="319"/>
      <c r="C555" s="320"/>
      <c r="E555" s="310"/>
    </row>
    <row r="556" spans="1:5" s="309" customFormat="1">
      <c r="A556" s="334"/>
      <c r="B556" s="311"/>
      <c r="C556" s="312"/>
      <c r="E556" s="310"/>
    </row>
    <row r="557" spans="1:5" s="309" customFormat="1">
      <c r="A557" s="158"/>
      <c r="B557" s="329"/>
      <c r="C557" s="335"/>
      <c r="E557" s="310"/>
    </row>
    <row r="558" spans="1:5" s="309" customFormat="1">
      <c r="A558" s="158"/>
      <c r="B558" s="319"/>
      <c r="C558" s="320"/>
      <c r="E558" s="310"/>
    </row>
    <row r="559" spans="1:5" s="309" customFormat="1">
      <c r="A559" s="158"/>
      <c r="B559" s="317"/>
      <c r="C559" s="320"/>
      <c r="E559" s="310"/>
    </row>
    <row r="560" spans="1:5" s="309" customFormat="1">
      <c r="A560" s="158"/>
      <c r="B560" s="329"/>
      <c r="C560" s="335"/>
      <c r="E560" s="310"/>
    </row>
    <row r="561" spans="1:5" s="309" customFormat="1">
      <c r="A561" s="158"/>
      <c r="B561" s="319"/>
      <c r="C561" s="320"/>
      <c r="E561" s="310"/>
    </row>
    <row r="562" spans="1:5" s="309" customFormat="1">
      <c r="A562" s="158"/>
      <c r="B562" s="319"/>
      <c r="C562" s="320"/>
      <c r="E562" s="310"/>
    </row>
    <row r="563" spans="1:5" s="309" customFormat="1">
      <c r="A563" s="158"/>
      <c r="B563" s="319"/>
      <c r="C563" s="320"/>
      <c r="E563" s="310"/>
    </row>
    <row r="564" spans="1:5" s="309" customFormat="1">
      <c r="A564" s="158"/>
      <c r="B564" s="329"/>
      <c r="C564" s="335"/>
      <c r="E564" s="310"/>
    </row>
    <row r="565" spans="1:5" s="309" customFormat="1">
      <c r="A565" s="158"/>
      <c r="B565" s="319"/>
      <c r="C565" s="320"/>
      <c r="E565" s="310"/>
    </row>
    <row r="566" spans="1:5" s="309" customFormat="1">
      <c r="A566" s="158"/>
      <c r="B566" s="319"/>
      <c r="C566" s="320"/>
      <c r="E566" s="310"/>
    </row>
    <row r="567" spans="1:5" s="309" customFormat="1">
      <c r="A567" s="158"/>
      <c r="B567" s="329"/>
      <c r="C567" s="335"/>
      <c r="E567" s="310"/>
    </row>
    <row r="568" spans="1:5" s="309" customFormat="1">
      <c r="A568" s="158"/>
      <c r="B568" s="319"/>
      <c r="C568" s="320"/>
      <c r="E568" s="310"/>
    </row>
    <row r="569" spans="1:5" s="309" customFormat="1">
      <c r="A569" s="158"/>
      <c r="B569" s="329"/>
      <c r="C569" s="335"/>
      <c r="E569" s="310"/>
    </row>
    <row r="570" spans="1:5" s="309" customFormat="1">
      <c r="A570" s="158"/>
      <c r="B570" s="319"/>
      <c r="C570" s="320"/>
      <c r="E570" s="310"/>
    </row>
    <row r="571" spans="1:5" s="309" customFormat="1" ht="14.25">
      <c r="A571" s="306"/>
      <c r="B571" s="331"/>
      <c r="C571" s="328"/>
      <c r="E571" s="310"/>
    </row>
    <row r="572" spans="1:5" s="309" customFormat="1">
      <c r="A572" s="306"/>
      <c r="B572" s="317"/>
      <c r="C572" s="335"/>
      <c r="E572" s="310"/>
    </row>
    <row r="573" spans="1:5" s="309" customFormat="1">
      <c r="A573" s="306"/>
      <c r="B573" s="329"/>
      <c r="C573" s="335"/>
      <c r="E573" s="310"/>
    </row>
    <row r="574" spans="1:5" s="309" customFormat="1">
      <c r="A574" s="306"/>
      <c r="B574" s="319"/>
      <c r="C574" s="320"/>
      <c r="E574" s="310"/>
    </row>
    <row r="575" spans="1:5" s="309" customFormat="1">
      <c r="A575" s="306"/>
      <c r="B575" s="319"/>
      <c r="C575" s="320"/>
      <c r="E575" s="310"/>
    </row>
    <row r="576" spans="1:5" s="309" customFormat="1">
      <c r="A576" s="306"/>
      <c r="B576" s="319"/>
      <c r="C576" s="320"/>
      <c r="E576" s="310"/>
    </row>
    <row r="577" spans="1:5" s="309" customFormat="1">
      <c r="A577" s="306"/>
      <c r="B577" s="319"/>
      <c r="C577" s="320"/>
      <c r="E577" s="310"/>
    </row>
    <row r="578" spans="1:5" s="309" customFormat="1">
      <c r="A578" s="306"/>
      <c r="B578" s="319"/>
      <c r="C578" s="320"/>
      <c r="E578" s="310"/>
    </row>
    <row r="579" spans="1:5" s="309" customFormat="1">
      <c r="A579" s="306"/>
      <c r="B579" s="319"/>
      <c r="C579" s="320"/>
      <c r="E579" s="310"/>
    </row>
    <row r="580" spans="1:5" s="309" customFormat="1">
      <c r="A580" s="306"/>
      <c r="B580" s="319"/>
      <c r="C580" s="320"/>
      <c r="E580" s="310"/>
    </row>
    <row r="581" spans="1:5" s="309" customFormat="1">
      <c r="A581" s="306"/>
      <c r="B581" s="319"/>
      <c r="C581" s="320"/>
      <c r="E581" s="310"/>
    </row>
    <row r="582" spans="1:5" s="309" customFormat="1">
      <c r="A582" s="306"/>
      <c r="B582" s="319"/>
      <c r="C582" s="320"/>
      <c r="E582" s="310"/>
    </row>
    <row r="583" spans="1:5" s="309" customFormat="1">
      <c r="A583" s="306"/>
      <c r="B583" s="319"/>
      <c r="C583" s="320"/>
      <c r="E583" s="310"/>
    </row>
    <row r="584" spans="1:5" s="309" customFormat="1">
      <c r="A584" s="306"/>
      <c r="B584" s="319"/>
      <c r="C584" s="320"/>
      <c r="E584" s="310"/>
    </row>
    <row r="585" spans="1:5" s="309" customFormat="1">
      <c r="A585" s="306"/>
      <c r="B585" s="319"/>
      <c r="C585" s="320"/>
      <c r="E585" s="310"/>
    </row>
    <row r="586" spans="1:5" s="309" customFormat="1">
      <c r="A586" s="306"/>
      <c r="B586" s="319"/>
      <c r="C586" s="320"/>
      <c r="E586" s="310"/>
    </row>
    <row r="587" spans="1:5" s="309" customFormat="1">
      <c r="A587" s="306"/>
      <c r="B587" s="329"/>
      <c r="C587" s="335"/>
      <c r="E587" s="310"/>
    </row>
    <row r="588" spans="1:5" s="309" customFormat="1" ht="25.5" customHeight="1">
      <c r="A588" s="306"/>
      <c r="B588" s="319"/>
      <c r="C588" s="320"/>
      <c r="E588" s="310"/>
    </row>
    <row r="589" spans="1:5" s="309" customFormat="1">
      <c r="A589" s="306"/>
      <c r="B589" s="319"/>
      <c r="C589" s="320"/>
      <c r="E589" s="310"/>
    </row>
    <row r="590" spans="1:5" s="309" customFormat="1">
      <c r="A590" s="306"/>
      <c r="B590" s="319"/>
      <c r="C590" s="320"/>
      <c r="E590" s="310"/>
    </row>
    <row r="591" spans="1:5" s="309" customFormat="1">
      <c r="A591" s="306"/>
      <c r="B591" s="319"/>
      <c r="C591" s="320"/>
      <c r="E591" s="310"/>
    </row>
    <row r="592" spans="1:5" s="309" customFormat="1">
      <c r="A592" s="306"/>
      <c r="B592" s="319"/>
      <c r="C592" s="320"/>
      <c r="E592" s="310"/>
    </row>
    <row r="593" spans="1:5" s="309" customFormat="1" ht="30.75" customHeight="1">
      <c r="A593" s="306"/>
      <c r="B593" s="319"/>
      <c r="C593" s="320"/>
      <c r="E593" s="310"/>
    </row>
    <row r="594" spans="1:5" s="309" customFormat="1">
      <c r="A594" s="306"/>
      <c r="B594" s="319"/>
      <c r="C594" s="320"/>
      <c r="E594" s="310"/>
    </row>
    <row r="595" spans="1:5" s="309" customFormat="1">
      <c r="A595" s="306"/>
      <c r="B595" s="319"/>
      <c r="C595" s="320"/>
      <c r="E595" s="310"/>
    </row>
    <row r="596" spans="1:5" s="309" customFormat="1">
      <c r="A596" s="306"/>
      <c r="B596" s="319"/>
      <c r="C596" s="320"/>
      <c r="E596" s="310"/>
    </row>
    <row r="597" spans="1:5" s="309" customFormat="1">
      <c r="A597" s="306"/>
      <c r="B597" s="319"/>
      <c r="C597" s="320"/>
      <c r="E597" s="310"/>
    </row>
    <row r="598" spans="1:5" s="309" customFormat="1">
      <c r="A598" s="306"/>
      <c r="B598" s="319"/>
      <c r="C598" s="320"/>
      <c r="E598" s="310"/>
    </row>
    <row r="599" spans="1:5" s="309" customFormat="1" ht="15" customHeight="1">
      <c r="A599" s="306"/>
      <c r="B599" s="319"/>
      <c r="C599" s="320"/>
      <c r="E599" s="310"/>
    </row>
    <row r="600" spans="1:5" s="309" customFormat="1" ht="15" customHeight="1">
      <c r="A600" s="306"/>
      <c r="B600" s="319"/>
      <c r="C600" s="320"/>
      <c r="E600" s="310"/>
    </row>
    <row r="601" spans="1:5" s="309" customFormat="1" ht="15" customHeight="1">
      <c r="A601" s="306"/>
      <c r="B601" s="319"/>
      <c r="C601" s="320"/>
      <c r="E601" s="310"/>
    </row>
    <row r="602" spans="1:5" s="309" customFormat="1" ht="15" customHeight="1">
      <c r="A602" s="306"/>
      <c r="B602" s="319"/>
      <c r="C602" s="320"/>
      <c r="E602" s="310"/>
    </row>
    <row r="603" spans="1:5" s="309" customFormat="1" ht="15" customHeight="1">
      <c r="A603" s="306"/>
      <c r="B603" s="317"/>
      <c r="C603" s="335"/>
      <c r="E603" s="310"/>
    </row>
    <row r="604" spans="1:5" s="309" customFormat="1" ht="15" customHeight="1">
      <c r="A604" s="306"/>
      <c r="B604" s="329"/>
      <c r="C604" s="335"/>
      <c r="E604" s="310"/>
    </row>
    <row r="605" spans="1:5" s="309" customFormat="1" ht="15" customHeight="1">
      <c r="A605" s="158"/>
      <c r="B605" s="319"/>
      <c r="C605" s="320"/>
      <c r="E605" s="310"/>
    </row>
    <row r="606" spans="1:5" s="309" customFormat="1" ht="15" customHeight="1">
      <c r="A606" s="306"/>
      <c r="B606" s="319"/>
      <c r="C606" s="320"/>
      <c r="E606" s="310"/>
    </row>
    <row r="607" spans="1:5" s="309" customFormat="1" ht="15" customHeight="1">
      <c r="A607" s="158"/>
      <c r="B607" s="319"/>
      <c r="C607" s="320"/>
      <c r="E607" s="310"/>
    </row>
    <row r="608" spans="1:5" s="309" customFormat="1" ht="15" customHeight="1">
      <c r="A608" s="306"/>
      <c r="B608" s="319"/>
      <c r="C608" s="320"/>
      <c r="E608" s="310"/>
    </row>
    <row r="609" spans="1:5" s="309" customFormat="1" ht="15" customHeight="1">
      <c r="A609" s="158"/>
      <c r="B609" s="319"/>
      <c r="C609" s="320"/>
      <c r="E609" s="310"/>
    </row>
    <row r="610" spans="1:5" s="309" customFormat="1" ht="15" customHeight="1">
      <c r="A610" s="306"/>
      <c r="B610" s="319"/>
      <c r="C610" s="320"/>
      <c r="E610" s="310"/>
    </row>
    <row r="611" spans="1:5" s="309" customFormat="1" ht="15" customHeight="1">
      <c r="A611" s="158"/>
      <c r="B611" s="319"/>
      <c r="C611" s="320"/>
      <c r="E611" s="310"/>
    </row>
    <row r="612" spans="1:5" s="309" customFormat="1" ht="15" customHeight="1">
      <c r="A612" s="306"/>
      <c r="B612" s="319"/>
      <c r="C612" s="320"/>
      <c r="E612" s="310"/>
    </row>
    <row r="613" spans="1:5" s="309" customFormat="1" ht="15" customHeight="1">
      <c r="A613" s="158"/>
      <c r="B613" s="319"/>
      <c r="C613" s="320"/>
      <c r="E613" s="310"/>
    </row>
    <row r="614" spans="1:5" s="309" customFormat="1" ht="15" customHeight="1">
      <c r="A614" s="306"/>
      <c r="B614" s="319"/>
      <c r="C614" s="320"/>
      <c r="E614" s="310"/>
    </row>
    <row r="615" spans="1:5" s="309" customFormat="1" ht="15" customHeight="1">
      <c r="A615" s="158"/>
      <c r="B615" s="319"/>
      <c r="C615" s="320"/>
      <c r="E615" s="310"/>
    </row>
    <row r="616" spans="1:5" s="309" customFormat="1" ht="15" customHeight="1">
      <c r="A616" s="306"/>
      <c r="B616" s="319"/>
      <c r="C616" s="320"/>
      <c r="E616" s="310"/>
    </row>
    <row r="617" spans="1:5" s="309" customFormat="1" ht="15" customHeight="1">
      <c r="A617" s="158"/>
      <c r="B617" s="319"/>
      <c r="C617" s="320"/>
      <c r="E617" s="310"/>
    </row>
    <row r="618" spans="1:5" s="309" customFormat="1" ht="15" customHeight="1">
      <c r="A618" s="306"/>
      <c r="B618" s="319"/>
      <c r="C618" s="320"/>
      <c r="E618" s="310"/>
    </row>
    <row r="619" spans="1:5" s="309" customFormat="1" ht="15" customHeight="1">
      <c r="A619" s="158"/>
      <c r="B619" s="319"/>
      <c r="C619" s="320"/>
      <c r="E619" s="310"/>
    </row>
    <row r="620" spans="1:5" s="309" customFormat="1" ht="15" customHeight="1">
      <c r="A620" s="306"/>
      <c r="B620" s="319"/>
      <c r="C620" s="320"/>
      <c r="E620" s="310"/>
    </row>
    <row r="621" spans="1:5" s="309" customFormat="1" ht="15" customHeight="1">
      <c r="A621" s="158"/>
      <c r="B621" s="319"/>
      <c r="C621" s="320"/>
      <c r="E621" s="310"/>
    </row>
    <row r="622" spans="1:5" s="309" customFormat="1" ht="15" customHeight="1">
      <c r="A622" s="306"/>
      <c r="B622" s="319"/>
      <c r="C622" s="320"/>
      <c r="E622" s="310"/>
    </row>
    <row r="623" spans="1:5" s="309" customFormat="1" ht="15" customHeight="1">
      <c r="A623" s="158"/>
      <c r="B623" s="319"/>
      <c r="C623" s="320"/>
      <c r="E623" s="310"/>
    </row>
    <row r="624" spans="1:5" s="309" customFormat="1" ht="15" customHeight="1">
      <c r="A624" s="158"/>
      <c r="B624" s="329"/>
      <c r="C624" s="335"/>
      <c r="E624" s="310"/>
    </row>
    <row r="625" spans="1:5" s="309" customFormat="1" ht="15" customHeight="1">
      <c r="A625" s="158"/>
      <c r="B625" s="319"/>
      <c r="C625" s="320"/>
      <c r="E625" s="310"/>
    </row>
    <row r="626" spans="1:5" s="309" customFormat="1" ht="15" customHeight="1">
      <c r="A626" s="158"/>
      <c r="B626" s="319"/>
      <c r="C626" s="320"/>
      <c r="E626" s="310"/>
    </row>
    <row r="627" spans="1:5" s="309" customFormat="1" ht="15" customHeight="1">
      <c r="A627" s="158"/>
      <c r="B627" s="319"/>
      <c r="C627" s="320"/>
      <c r="E627" s="310"/>
    </row>
    <row r="628" spans="1:5" s="309" customFormat="1" ht="15" customHeight="1">
      <c r="A628" s="158"/>
      <c r="B628" s="319"/>
      <c r="C628" s="320"/>
      <c r="E628" s="310"/>
    </row>
    <row r="629" spans="1:5" s="309" customFormat="1" ht="15" customHeight="1">
      <c r="A629" s="158"/>
      <c r="B629" s="319"/>
      <c r="C629" s="320"/>
      <c r="E629" s="310"/>
    </row>
    <row r="630" spans="1:5" s="309" customFormat="1" ht="15" customHeight="1">
      <c r="A630" s="158"/>
      <c r="B630" s="319"/>
      <c r="C630" s="320"/>
      <c r="E630" s="310"/>
    </row>
    <row r="631" spans="1:5" s="309" customFormat="1" ht="15" customHeight="1">
      <c r="A631" s="306"/>
      <c r="B631" s="336"/>
      <c r="C631" s="308"/>
      <c r="E631" s="310"/>
    </row>
    <row r="632" spans="1:5" s="309" customFormat="1" ht="15" customHeight="1">
      <c r="C632" s="337"/>
    </row>
    <row r="633" spans="1:5" s="309" customFormat="1" ht="15" customHeight="1">
      <c r="C633" s="337"/>
    </row>
    <row r="634" spans="1:5" s="309" customFormat="1" ht="15" customHeight="1">
      <c r="C634" s="337"/>
    </row>
    <row r="635" spans="1:5" s="309" customFormat="1" ht="15" customHeight="1">
      <c r="C635" s="337"/>
    </row>
    <row r="636" spans="1:5" s="309" customFormat="1" ht="15" customHeight="1">
      <c r="C636" s="337"/>
    </row>
    <row r="637" spans="1:5" s="309" customFormat="1" ht="15" customHeight="1">
      <c r="C637" s="337"/>
    </row>
    <row r="638" spans="1:5" s="309" customFormat="1" ht="15" customHeight="1">
      <c r="C638" s="337"/>
    </row>
    <row r="639" spans="1:5" s="309" customFormat="1" ht="15" customHeight="1">
      <c r="C639" s="337"/>
    </row>
    <row r="640" spans="1:5" s="309" customFormat="1" ht="15" customHeight="1">
      <c r="C640" s="337"/>
    </row>
    <row r="641" spans="3:3" s="309" customFormat="1" ht="15" customHeight="1">
      <c r="C641" s="337"/>
    </row>
    <row r="642" spans="3:3" s="309" customFormat="1" ht="15" customHeight="1">
      <c r="C642" s="337"/>
    </row>
    <row r="643" spans="3:3" s="309" customFormat="1" ht="15" customHeight="1">
      <c r="C643" s="337"/>
    </row>
    <row r="644" spans="3:3" s="309" customFormat="1" ht="15" customHeight="1">
      <c r="C644" s="337"/>
    </row>
    <row r="645" spans="3:3" s="309" customFormat="1" ht="15" customHeight="1">
      <c r="C645" s="337"/>
    </row>
    <row r="646" spans="3:3" s="309" customFormat="1" ht="15" customHeight="1">
      <c r="C646" s="337"/>
    </row>
    <row r="647" spans="3:3" s="309" customFormat="1" ht="15" customHeight="1">
      <c r="C647" s="337"/>
    </row>
    <row r="648" spans="3:3" s="309" customFormat="1" ht="15" customHeight="1">
      <c r="C648" s="337"/>
    </row>
    <row r="649" spans="3:3" s="309" customFormat="1" ht="15" customHeight="1">
      <c r="C649" s="337"/>
    </row>
    <row r="650" spans="3:3" s="309" customFormat="1" ht="15" customHeight="1">
      <c r="C650" s="337"/>
    </row>
    <row r="651" spans="3:3" s="309" customFormat="1" ht="15" customHeight="1">
      <c r="C651" s="337"/>
    </row>
    <row r="652" spans="3:3" s="309" customFormat="1" ht="15" customHeight="1">
      <c r="C652" s="337"/>
    </row>
    <row r="653" spans="3:3" s="309" customFormat="1" ht="15" customHeight="1">
      <c r="C653" s="337"/>
    </row>
    <row r="654" spans="3:3" s="309" customFormat="1" ht="15" customHeight="1">
      <c r="C654" s="337"/>
    </row>
    <row r="655" spans="3:3" s="309" customFormat="1" ht="15" customHeight="1">
      <c r="C655" s="337"/>
    </row>
    <row r="656" spans="3:3" s="309" customFormat="1" ht="15" customHeight="1">
      <c r="C656" s="337"/>
    </row>
    <row r="657" spans="3:3" s="309" customFormat="1" ht="15" customHeight="1">
      <c r="C657" s="337"/>
    </row>
    <row r="658" spans="3:3" s="309" customFormat="1" ht="15" customHeight="1">
      <c r="C658" s="337"/>
    </row>
    <row r="659" spans="3:3" s="309" customFormat="1" ht="15" customHeight="1">
      <c r="C659" s="337"/>
    </row>
    <row r="660" spans="3:3" s="309" customFormat="1" ht="15" customHeight="1">
      <c r="C660" s="337"/>
    </row>
    <row r="661" spans="3:3" s="309" customFormat="1" ht="15" customHeight="1">
      <c r="C661" s="337"/>
    </row>
    <row r="662" spans="3:3" s="309" customFormat="1" ht="15" customHeight="1">
      <c r="C662" s="337"/>
    </row>
    <row r="663" spans="3:3" s="309" customFormat="1" ht="15" customHeight="1">
      <c r="C663" s="337"/>
    </row>
    <row r="664" spans="3:3" s="309" customFormat="1" ht="15" customHeight="1">
      <c r="C664" s="337"/>
    </row>
    <row r="665" spans="3:3" s="309" customFormat="1" ht="15" customHeight="1">
      <c r="C665" s="337"/>
    </row>
    <row r="666" spans="3:3" s="309" customFormat="1" ht="15" customHeight="1">
      <c r="C666" s="337"/>
    </row>
    <row r="667" spans="3:3" s="309" customFormat="1" ht="15" customHeight="1">
      <c r="C667" s="337"/>
    </row>
    <row r="668" spans="3:3" s="309" customFormat="1" ht="15" customHeight="1">
      <c r="C668" s="337"/>
    </row>
    <row r="669" spans="3:3" s="309" customFormat="1" ht="15" customHeight="1">
      <c r="C669" s="337"/>
    </row>
    <row r="670" spans="3:3" s="309" customFormat="1" ht="15" customHeight="1">
      <c r="C670" s="337"/>
    </row>
    <row r="671" spans="3:3" s="309" customFormat="1" ht="15" customHeight="1">
      <c r="C671" s="337"/>
    </row>
    <row r="672" spans="3:3" s="309" customFormat="1" ht="15" customHeight="1">
      <c r="C672" s="337"/>
    </row>
    <row r="673" spans="3:3" s="309" customFormat="1" ht="15" customHeight="1">
      <c r="C673" s="337"/>
    </row>
    <row r="674" spans="3:3" s="309" customFormat="1" ht="15" customHeight="1">
      <c r="C674" s="337"/>
    </row>
    <row r="675" spans="3:3" s="309" customFormat="1" ht="15" customHeight="1">
      <c r="C675" s="337"/>
    </row>
    <row r="676" spans="3:3" s="309" customFormat="1" ht="15" customHeight="1">
      <c r="C676" s="337"/>
    </row>
    <row r="677" spans="3:3" s="309" customFormat="1" ht="15" customHeight="1">
      <c r="C677" s="337"/>
    </row>
    <row r="678" spans="3:3" s="309" customFormat="1" ht="15" customHeight="1">
      <c r="C678" s="337"/>
    </row>
    <row r="679" spans="3:3" s="309" customFormat="1" ht="15" customHeight="1">
      <c r="C679" s="337"/>
    </row>
    <row r="680" spans="3:3" s="309" customFormat="1" ht="15" customHeight="1">
      <c r="C680" s="337"/>
    </row>
    <row r="681" spans="3:3" s="309" customFormat="1" ht="15" customHeight="1">
      <c r="C681" s="337"/>
    </row>
    <row r="682" spans="3:3" s="309" customFormat="1" ht="15" customHeight="1">
      <c r="C682" s="337"/>
    </row>
    <row r="683" spans="3:3" s="309" customFormat="1" ht="15" customHeight="1">
      <c r="C683" s="337"/>
    </row>
    <row r="684" spans="3:3" s="309" customFormat="1" ht="15" customHeight="1">
      <c r="C684" s="337"/>
    </row>
    <row r="685" spans="3:3" s="309" customFormat="1" ht="15" customHeight="1">
      <c r="C685" s="337"/>
    </row>
    <row r="686" spans="3:3" s="309" customFormat="1" ht="15" customHeight="1">
      <c r="C686" s="337"/>
    </row>
    <row r="687" spans="3:3" s="309" customFormat="1" ht="15" customHeight="1">
      <c r="C687" s="337"/>
    </row>
    <row r="688" spans="3:3" s="309" customFormat="1" ht="15" customHeight="1">
      <c r="C688" s="337"/>
    </row>
    <row r="689" spans="3:3" s="309" customFormat="1" ht="15" customHeight="1">
      <c r="C689" s="337"/>
    </row>
    <row r="690" spans="3:3" s="309" customFormat="1" ht="15" customHeight="1">
      <c r="C690" s="337"/>
    </row>
    <row r="691" spans="3:3" s="309" customFormat="1" ht="15" customHeight="1">
      <c r="C691" s="337"/>
    </row>
    <row r="692" spans="3:3" s="309" customFormat="1" ht="15" customHeight="1">
      <c r="C692" s="337"/>
    </row>
    <row r="693" spans="3:3" s="309" customFormat="1" ht="15" customHeight="1">
      <c r="C693" s="337"/>
    </row>
    <row r="694" spans="3:3" s="309" customFormat="1" ht="15" customHeight="1">
      <c r="C694" s="337"/>
    </row>
    <row r="695" spans="3:3" s="309" customFormat="1" ht="15" customHeight="1">
      <c r="C695" s="337"/>
    </row>
    <row r="696" spans="3:3" s="309" customFormat="1" ht="15" customHeight="1">
      <c r="C696" s="337"/>
    </row>
    <row r="697" spans="3:3" s="309" customFormat="1" ht="15" customHeight="1">
      <c r="C697" s="337"/>
    </row>
    <row r="698" spans="3:3" s="309" customFormat="1" ht="15" customHeight="1">
      <c r="C698" s="337"/>
    </row>
    <row r="699" spans="3:3" s="309" customFormat="1" ht="15" customHeight="1">
      <c r="C699" s="337"/>
    </row>
    <row r="700" spans="3:3" s="309" customFormat="1" ht="15" customHeight="1">
      <c r="C700" s="337"/>
    </row>
    <row r="701" spans="3:3" s="309" customFormat="1" ht="15" customHeight="1">
      <c r="C701" s="337"/>
    </row>
    <row r="702" spans="3:3" s="309" customFormat="1" ht="15" customHeight="1">
      <c r="C702" s="337"/>
    </row>
    <row r="703" spans="3:3" s="309" customFormat="1" ht="15" customHeight="1">
      <c r="C703" s="337"/>
    </row>
    <row r="704" spans="3:3" s="309" customFormat="1" ht="15" customHeight="1">
      <c r="C704" s="337"/>
    </row>
    <row r="705" spans="3:3" s="309" customFormat="1" ht="15" customHeight="1">
      <c r="C705" s="337"/>
    </row>
    <row r="706" spans="3:3" s="309" customFormat="1" ht="15" customHeight="1">
      <c r="C706" s="337"/>
    </row>
    <row r="707" spans="3:3" s="309" customFormat="1" ht="15" customHeight="1">
      <c r="C707" s="337"/>
    </row>
    <row r="708" spans="3:3" s="309" customFormat="1" ht="15" customHeight="1">
      <c r="C708" s="337"/>
    </row>
    <row r="709" spans="3:3" s="309" customFormat="1" ht="15" customHeight="1">
      <c r="C709" s="337"/>
    </row>
    <row r="710" spans="3:3" s="309" customFormat="1" ht="15" customHeight="1">
      <c r="C710" s="337"/>
    </row>
    <row r="711" spans="3:3" s="309" customFormat="1" ht="15" customHeight="1">
      <c r="C711" s="337"/>
    </row>
    <row r="712" spans="3:3" s="309" customFormat="1" ht="15" customHeight="1">
      <c r="C712" s="337"/>
    </row>
    <row r="713" spans="3:3" s="309" customFormat="1" ht="15" customHeight="1">
      <c r="C713" s="337"/>
    </row>
    <row r="714" spans="3:3" s="309" customFormat="1" ht="15" customHeight="1">
      <c r="C714" s="337"/>
    </row>
    <row r="715" spans="3:3" s="309" customFormat="1" ht="15" customHeight="1">
      <c r="C715" s="337"/>
    </row>
    <row r="716" spans="3:3" s="309" customFormat="1" ht="15" customHeight="1">
      <c r="C716" s="337"/>
    </row>
    <row r="717" spans="3:3" s="309" customFormat="1" ht="15" customHeight="1">
      <c r="C717" s="337"/>
    </row>
    <row r="718" spans="3:3" s="309" customFormat="1">
      <c r="C718" s="337"/>
    </row>
    <row r="719" spans="3:3" s="309" customFormat="1">
      <c r="C719" s="337"/>
    </row>
    <row r="720" spans="3:3" s="309" customFormat="1">
      <c r="C720" s="337"/>
    </row>
    <row r="721" spans="3:3" s="309" customFormat="1">
      <c r="C721" s="337"/>
    </row>
    <row r="722" spans="3:3" s="309" customFormat="1">
      <c r="C722" s="337"/>
    </row>
    <row r="723" spans="3:3" s="309" customFormat="1">
      <c r="C723" s="337"/>
    </row>
    <row r="724" spans="3:3" s="309" customFormat="1">
      <c r="C724" s="337"/>
    </row>
    <row r="725" spans="3:3" s="309" customFormat="1">
      <c r="C725" s="337"/>
    </row>
    <row r="726" spans="3:3" s="309" customFormat="1">
      <c r="C726" s="337"/>
    </row>
    <row r="727" spans="3:3" s="309" customFormat="1">
      <c r="C727" s="337"/>
    </row>
    <row r="728" spans="3:3" s="309" customFormat="1">
      <c r="C728" s="337"/>
    </row>
    <row r="729" spans="3:3" s="309" customFormat="1">
      <c r="C729" s="337"/>
    </row>
    <row r="730" spans="3:3" s="309" customFormat="1">
      <c r="C730" s="337"/>
    </row>
    <row r="731" spans="3:3" s="309" customFormat="1">
      <c r="C731" s="337"/>
    </row>
    <row r="732" spans="3:3" s="309" customFormat="1">
      <c r="C732" s="337"/>
    </row>
    <row r="733" spans="3:3" s="309" customFormat="1">
      <c r="C733" s="337"/>
    </row>
    <row r="734" spans="3:3" s="309" customFormat="1">
      <c r="C734" s="337"/>
    </row>
    <row r="735" spans="3:3" s="309" customFormat="1">
      <c r="C735" s="337"/>
    </row>
    <row r="736" spans="3:3" s="309" customFormat="1">
      <c r="C736" s="337"/>
    </row>
    <row r="737" spans="3:3" s="309" customFormat="1">
      <c r="C737" s="337"/>
    </row>
    <row r="738" spans="3:3" s="309" customFormat="1">
      <c r="C738" s="337"/>
    </row>
    <row r="739" spans="3:3" s="309" customFormat="1">
      <c r="C739" s="337"/>
    </row>
    <row r="740" spans="3:3" s="309" customFormat="1">
      <c r="C740" s="337"/>
    </row>
    <row r="741" spans="3:3" s="309" customFormat="1">
      <c r="C741" s="337"/>
    </row>
    <row r="742" spans="3:3" s="309" customFormat="1">
      <c r="C742" s="337"/>
    </row>
    <row r="743" spans="3:3" s="309" customFormat="1">
      <c r="C743" s="337"/>
    </row>
    <row r="744" spans="3:3" s="309" customFormat="1">
      <c r="C744" s="337"/>
    </row>
    <row r="745" spans="3:3" s="309" customFormat="1">
      <c r="C745" s="337"/>
    </row>
    <row r="746" spans="3:3" s="309" customFormat="1">
      <c r="C746" s="337"/>
    </row>
    <row r="747" spans="3:3" s="309" customFormat="1">
      <c r="C747" s="337"/>
    </row>
    <row r="748" spans="3:3" s="309" customFormat="1">
      <c r="C748" s="337"/>
    </row>
    <row r="749" spans="3:3" s="309" customFormat="1">
      <c r="C749" s="337"/>
    </row>
    <row r="750" spans="3:3" s="309" customFormat="1">
      <c r="C750" s="337"/>
    </row>
    <row r="751" spans="3:3" s="309" customFormat="1">
      <c r="C751" s="337"/>
    </row>
    <row r="752" spans="3:3" s="309" customFormat="1">
      <c r="C752" s="337"/>
    </row>
    <row r="753" spans="3:3" s="309" customFormat="1">
      <c r="C753" s="337"/>
    </row>
    <row r="754" spans="3:3" s="309" customFormat="1">
      <c r="C754" s="337"/>
    </row>
    <row r="755" spans="3:3" s="309" customFormat="1">
      <c r="C755" s="337"/>
    </row>
    <row r="756" spans="3:3" s="309" customFormat="1">
      <c r="C756" s="337"/>
    </row>
    <row r="757" spans="3:3" s="309" customFormat="1">
      <c r="C757" s="337"/>
    </row>
    <row r="758" spans="3:3" s="309" customFormat="1">
      <c r="C758" s="337"/>
    </row>
    <row r="759" spans="3:3" s="309" customFormat="1">
      <c r="C759" s="337"/>
    </row>
    <row r="760" spans="3:3" s="309" customFormat="1">
      <c r="C760" s="337"/>
    </row>
    <row r="761" spans="3:3" s="309" customFormat="1">
      <c r="C761" s="337"/>
    </row>
    <row r="762" spans="3:3" s="309" customFormat="1">
      <c r="C762" s="337"/>
    </row>
    <row r="763" spans="3:3" s="309" customFormat="1">
      <c r="C763" s="337"/>
    </row>
    <row r="764" spans="3:3" s="309" customFormat="1">
      <c r="C764" s="337"/>
    </row>
    <row r="765" spans="3:3" s="309" customFormat="1">
      <c r="C765" s="337"/>
    </row>
    <row r="766" spans="3:3" s="309" customFormat="1">
      <c r="C766" s="337"/>
    </row>
    <row r="767" spans="3:3" s="309" customFormat="1">
      <c r="C767" s="337"/>
    </row>
    <row r="768" spans="3:3" s="309" customFormat="1">
      <c r="C768" s="337"/>
    </row>
    <row r="769" spans="3:3" s="309" customFormat="1">
      <c r="C769" s="337"/>
    </row>
    <row r="770" spans="3:3" s="309" customFormat="1">
      <c r="C770" s="337"/>
    </row>
    <row r="771" spans="3:3" s="309" customFormat="1">
      <c r="C771" s="337"/>
    </row>
    <row r="772" spans="3:3" s="309" customFormat="1">
      <c r="C772" s="337"/>
    </row>
    <row r="773" spans="3:3" s="309" customFormat="1">
      <c r="C773" s="337"/>
    </row>
    <row r="774" spans="3:3" s="309" customFormat="1">
      <c r="C774" s="337"/>
    </row>
    <row r="775" spans="3:3" s="309" customFormat="1">
      <c r="C775" s="337"/>
    </row>
    <row r="776" spans="3:3" s="309" customFormat="1">
      <c r="C776" s="337"/>
    </row>
    <row r="777" spans="3:3" s="309" customFormat="1">
      <c r="C777" s="337"/>
    </row>
    <row r="778" spans="3:3" s="309" customFormat="1">
      <c r="C778" s="337"/>
    </row>
    <row r="779" spans="3:3" s="309" customFormat="1">
      <c r="C779" s="337"/>
    </row>
    <row r="780" spans="3:3" s="309" customFormat="1">
      <c r="C780" s="337"/>
    </row>
    <row r="781" spans="3:3" s="309" customFormat="1">
      <c r="C781" s="337"/>
    </row>
    <row r="782" spans="3:3" s="309" customFormat="1">
      <c r="C782" s="337"/>
    </row>
    <row r="783" spans="3:3" s="309" customFormat="1">
      <c r="C783" s="337"/>
    </row>
    <row r="784" spans="3:3" s="309" customFormat="1">
      <c r="C784" s="337"/>
    </row>
    <row r="785" spans="3:3" s="309" customFormat="1">
      <c r="C785" s="337"/>
    </row>
    <row r="786" spans="3:3" s="309" customFormat="1">
      <c r="C786" s="337"/>
    </row>
    <row r="787" spans="3:3" s="309" customFormat="1">
      <c r="C787" s="337"/>
    </row>
    <row r="788" spans="3:3" s="309" customFormat="1">
      <c r="C788" s="337"/>
    </row>
    <row r="789" spans="3:3" s="309" customFormat="1">
      <c r="C789" s="337"/>
    </row>
    <row r="790" spans="3:3" s="309" customFormat="1">
      <c r="C790" s="337"/>
    </row>
    <row r="791" spans="3:3" s="309" customFormat="1">
      <c r="C791" s="337"/>
    </row>
    <row r="792" spans="3:3" s="309" customFormat="1">
      <c r="C792" s="337"/>
    </row>
    <row r="793" spans="3:3" s="309" customFormat="1">
      <c r="C793" s="337"/>
    </row>
    <row r="794" spans="3:3" s="309" customFormat="1">
      <c r="C794" s="337"/>
    </row>
    <row r="795" spans="3:3" s="309" customFormat="1">
      <c r="C795" s="337"/>
    </row>
    <row r="796" spans="3:3" s="309" customFormat="1">
      <c r="C796" s="337"/>
    </row>
    <row r="797" spans="3:3" s="309" customFormat="1">
      <c r="C797" s="337"/>
    </row>
    <row r="798" spans="3:3" s="309" customFormat="1">
      <c r="C798" s="337"/>
    </row>
    <row r="799" spans="3:3" s="309" customFormat="1">
      <c r="C799" s="337"/>
    </row>
    <row r="800" spans="3:3" s="309" customFormat="1">
      <c r="C800" s="337"/>
    </row>
    <row r="801" spans="3:3" s="309" customFormat="1">
      <c r="C801" s="337"/>
    </row>
    <row r="802" spans="3:3" s="309" customFormat="1">
      <c r="C802" s="337"/>
    </row>
    <row r="803" spans="3:3" s="309" customFormat="1">
      <c r="C803" s="337"/>
    </row>
    <row r="804" spans="3:3" s="309" customFormat="1">
      <c r="C804" s="337"/>
    </row>
    <row r="805" spans="3:3" s="309" customFormat="1">
      <c r="C805" s="337"/>
    </row>
    <row r="806" spans="3:3" s="309" customFormat="1">
      <c r="C806" s="337"/>
    </row>
    <row r="807" spans="3:3" s="309" customFormat="1">
      <c r="C807" s="337"/>
    </row>
    <row r="808" spans="3:3" s="309" customFormat="1">
      <c r="C808" s="337"/>
    </row>
    <row r="809" spans="3:3" s="309" customFormat="1">
      <c r="C809" s="337"/>
    </row>
    <row r="810" spans="3:3" s="309" customFormat="1">
      <c r="C810" s="337"/>
    </row>
    <row r="811" spans="3:3" s="309" customFormat="1">
      <c r="C811" s="337"/>
    </row>
    <row r="812" spans="3:3" s="309" customFormat="1">
      <c r="C812" s="337"/>
    </row>
    <row r="813" spans="3:3" s="309" customFormat="1">
      <c r="C813" s="337"/>
    </row>
    <row r="814" spans="3:3" s="309" customFormat="1">
      <c r="C814" s="337"/>
    </row>
    <row r="815" spans="3:3" s="309" customFormat="1">
      <c r="C815" s="337"/>
    </row>
    <row r="816" spans="3:3" s="309" customFormat="1">
      <c r="C816" s="337"/>
    </row>
    <row r="817" spans="3:3" s="309" customFormat="1">
      <c r="C817" s="337"/>
    </row>
    <row r="818" spans="3:3" s="309" customFormat="1">
      <c r="C818" s="337"/>
    </row>
    <row r="819" spans="3:3" s="309" customFormat="1">
      <c r="C819" s="337"/>
    </row>
    <row r="820" spans="3:3" s="309" customFormat="1">
      <c r="C820" s="337"/>
    </row>
    <row r="821" spans="3:3" s="309" customFormat="1">
      <c r="C821" s="337"/>
    </row>
    <row r="822" spans="3:3" s="309" customFormat="1">
      <c r="C822" s="337"/>
    </row>
    <row r="823" spans="3:3" s="309" customFormat="1">
      <c r="C823" s="337"/>
    </row>
    <row r="824" spans="3:3" s="309" customFormat="1">
      <c r="C824" s="337"/>
    </row>
    <row r="825" spans="3:3" s="309" customFormat="1">
      <c r="C825" s="337"/>
    </row>
    <row r="826" spans="3:3" s="309" customFormat="1">
      <c r="C826" s="337"/>
    </row>
    <row r="827" spans="3:3" s="309" customFormat="1">
      <c r="C827" s="337"/>
    </row>
    <row r="828" spans="3:3" s="309" customFormat="1">
      <c r="C828" s="337"/>
    </row>
    <row r="829" spans="3:3" s="309" customFormat="1">
      <c r="C829" s="337"/>
    </row>
    <row r="830" spans="3:3" s="309" customFormat="1">
      <c r="C830" s="337"/>
    </row>
    <row r="831" spans="3:3" s="309" customFormat="1">
      <c r="C831" s="337"/>
    </row>
    <row r="832" spans="3:3" s="309" customFormat="1">
      <c r="C832" s="337"/>
    </row>
    <row r="833" spans="3:3" s="309" customFormat="1">
      <c r="C833" s="337"/>
    </row>
    <row r="834" spans="3:3" s="309" customFormat="1">
      <c r="C834" s="337"/>
    </row>
    <row r="835" spans="3:3" s="309" customFormat="1">
      <c r="C835" s="337"/>
    </row>
    <row r="836" spans="3:3" s="309" customFormat="1">
      <c r="C836" s="337"/>
    </row>
    <row r="837" spans="3:3" s="309" customFormat="1">
      <c r="C837" s="337"/>
    </row>
    <row r="838" spans="3:3" s="309" customFormat="1">
      <c r="C838" s="337"/>
    </row>
    <row r="839" spans="3:3" s="309" customFormat="1">
      <c r="C839" s="337"/>
    </row>
    <row r="840" spans="3:3" s="309" customFormat="1">
      <c r="C840" s="337"/>
    </row>
    <row r="841" spans="3:3" s="309" customFormat="1">
      <c r="C841" s="337"/>
    </row>
    <row r="842" spans="3:3" s="309" customFormat="1">
      <c r="C842" s="337"/>
    </row>
    <row r="843" spans="3:3" s="309" customFormat="1">
      <c r="C843" s="337"/>
    </row>
    <row r="844" spans="3:3" s="309" customFormat="1">
      <c r="C844" s="337"/>
    </row>
    <row r="845" spans="3:3" s="309" customFormat="1">
      <c r="C845" s="337"/>
    </row>
    <row r="846" spans="3:3" s="309" customFormat="1">
      <c r="C846" s="337"/>
    </row>
    <row r="847" spans="3:3" s="309" customFormat="1">
      <c r="C847" s="337"/>
    </row>
    <row r="848" spans="3:3" s="309" customFormat="1">
      <c r="C848" s="337"/>
    </row>
    <row r="849" spans="3:3" s="309" customFormat="1">
      <c r="C849" s="337"/>
    </row>
    <row r="850" spans="3:3" s="309" customFormat="1">
      <c r="C850" s="337"/>
    </row>
    <row r="851" spans="3:3" s="309" customFormat="1">
      <c r="C851" s="337"/>
    </row>
    <row r="852" spans="3:3" s="309" customFormat="1">
      <c r="C852" s="337"/>
    </row>
    <row r="853" spans="3:3" s="309" customFormat="1">
      <c r="C853" s="337"/>
    </row>
    <row r="854" spans="3:3" s="309" customFormat="1">
      <c r="C854" s="337"/>
    </row>
    <row r="855" spans="3:3" s="309" customFormat="1">
      <c r="C855" s="337"/>
    </row>
    <row r="856" spans="3:3" s="309" customFormat="1">
      <c r="C856" s="337"/>
    </row>
    <row r="857" spans="3:3" s="309" customFormat="1">
      <c r="C857" s="337"/>
    </row>
    <row r="858" spans="3:3" s="309" customFormat="1">
      <c r="C858" s="337"/>
    </row>
    <row r="859" spans="3:3" s="309" customFormat="1">
      <c r="C859" s="337"/>
    </row>
    <row r="860" spans="3:3" s="309" customFormat="1">
      <c r="C860" s="337"/>
    </row>
    <row r="861" spans="3:3" s="309" customFormat="1">
      <c r="C861" s="337"/>
    </row>
    <row r="862" spans="3:3" s="309" customFormat="1">
      <c r="C862" s="337"/>
    </row>
    <row r="863" spans="3:3" s="309" customFormat="1">
      <c r="C863" s="337"/>
    </row>
    <row r="864" spans="3:3" s="309" customFormat="1">
      <c r="C864" s="337"/>
    </row>
    <row r="865" spans="3:3" s="309" customFormat="1">
      <c r="C865" s="337"/>
    </row>
    <row r="866" spans="3:3" s="309" customFormat="1">
      <c r="C866" s="337"/>
    </row>
    <row r="867" spans="3:3" s="309" customFormat="1">
      <c r="C867" s="337"/>
    </row>
    <row r="868" spans="3:3" s="309" customFormat="1">
      <c r="C868" s="337"/>
    </row>
    <row r="869" spans="3:3" s="309" customFormat="1">
      <c r="C869" s="337"/>
    </row>
    <row r="870" spans="3:3" s="309" customFormat="1">
      <c r="C870" s="337"/>
    </row>
    <row r="871" spans="3:3" s="309" customFormat="1">
      <c r="C871" s="337"/>
    </row>
    <row r="872" spans="3:3" s="309" customFormat="1">
      <c r="C872" s="337"/>
    </row>
    <row r="873" spans="3:3" s="309" customFormat="1">
      <c r="C873" s="337"/>
    </row>
    <row r="874" spans="3:3" s="309" customFormat="1">
      <c r="C874" s="337"/>
    </row>
    <row r="875" spans="3:3" s="309" customFormat="1">
      <c r="C875" s="337"/>
    </row>
    <row r="876" spans="3:3" s="309" customFormat="1">
      <c r="C876" s="337"/>
    </row>
    <row r="877" spans="3:3" s="309" customFormat="1">
      <c r="C877" s="337"/>
    </row>
    <row r="878" spans="3:3" s="309" customFormat="1">
      <c r="C878" s="337"/>
    </row>
    <row r="879" spans="3:3" s="309" customFormat="1">
      <c r="C879" s="337"/>
    </row>
    <row r="880" spans="3:3" s="309" customFormat="1">
      <c r="C880" s="337"/>
    </row>
    <row r="881" spans="3:3" s="309" customFormat="1">
      <c r="C881" s="337"/>
    </row>
    <row r="882" spans="3:3" s="309" customFormat="1">
      <c r="C882" s="337"/>
    </row>
    <row r="883" spans="3:3" s="309" customFormat="1">
      <c r="C883" s="337"/>
    </row>
    <row r="884" spans="3:3" s="309" customFormat="1">
      <c r="C884" s="337"/>
    </row>
    <row r="885" spans="3:3" s="309" customFormat="1">
      <c r="C885" s="337"/>
    </row>
    <row r="886" spans="3:3" s="309" customFormat="1">
      <c r="C886" s="337"/>
    </row>
    <row r="887" spans="3:3" s="309" customFormat="1">
      <c r="C887" s="337"/>
    </row>
    <row r="888" spans="3:3" s="309" customFormat="1">
      <c r="C888" s="337"/>
    </row>
    <row r="889" spans="3:3" s="309" customFormat="1">
      <c r="C889" s="337"/>
    </row>
    <row r="890" spans="3:3" s="309" customFormat="1">
      <c r="C890" s="337"/>
    </row>
    <row r="891" spans="3:3" s="309" customFormat="1">
      <c r="C891" s="337"/>
    </row>
    <row r="892" spans="3:3" s="309" customFormat="1">
      <c r="C892" s="337"/>
    </row>
    <row r="893" spans="3:3" s="309" customFormat="1">
      <c r="C893" s="337"/>
    </row>
    <row r="894" spans="3:3" s="309" customFormat="1">
      <c r="C894" s="337"/>
    </row>
    <row r="895" spans="3:3" s="309" customFormat="1">
      <c r="C895" s="337"/>
    </row>
    <row r="896" spans="3:3" s="309" customFormat="1">
      <c r="C896" s="337"/>
    </row>
    <row r="897" spans="3:3" s="309" customFormat="1">
      <c r="C897" s="337"/>
    </row>
    <row r="898" spans="3:3" s="309" customFormat="1">
      <c r="C898" s="337"/>
    </row>
    <row r="899" spans="3:3" s="309" customFormat="1">
      <c r="C899" s="337"/>
    </row>
    <row r="900" spans="3:3" s="309" customFormat="1">
      <c r="C900" s="337"/>
    </row>
    <row r="901" spans="3:3" s="309" customFormat="1">
      <c r="C901" s="337"/>
    </row>
    <row r="902" spans="3:3" s="309" customFormat="1">
      <c r="C902" s="337"/>
    </row>
    <row r="903" spans="3:3" s="309" customFormat="1">
      <c r="C903" s="337"/>
    </row>
    <row r="904" spans="3:3" s="309" customFormat="1">
      <c r="C904" s="337"/>
    </row>
    <row r="905" spans="3:3" s="309" customFormat="1">
      <c r="C905" s="337"/>
    </row>
    <row r="906" spans="3:3" s="309" customFormat="1">
      <c r="C906" s="337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9</vt:i4>
      </vt:variant>
    </vt:vector>
  </HeadingPairs>
  <TitlesOfParts>
    <vt:vector size="27" baseType="lpstr">
      <vt:lpstr>ekamut</vt:lpstr>
      <vt:lpstr>Лист1</vt:lpstr>
      <vt:lpstr>Лист2</vt:lpstr>
      <vt:lpstr>Лист3</vt:lpstr>
      <vt:lpstr>gorc caxs</vt:lpstr>
      <vt:lpstr>tntes caxs</vt:lpstr>
      <vt:lpstr>hatvac6</vt:lpstr>
      <vt:lpstr>hatvac6 (2)</vt:lpstr>
      <vt:lpstr>tntes caxs (2)</vt:lpstr>
      <vt:lpstr>gorc caxs (2)</vt:lpstr>
      <vt:lpstr>ekamut (2)</vt:lpstr>
      <vt:lpstr>bjuge</vt:lpstr>
      <vt:lpstr>ekamut (3)</vt:lpstr>
      <vt:lpstr>gorc caxs (3)</vt:lpstr>
      <vt:lpstr>tntes caxs (3)</vt:lpstr>
      <vt:lpstr>hatvac 4</vt:lpstr>
      <vt:lpstr>hatvac6 (3)</vt:lpstr>
      <vt:lpstr>Лист4</vt:lpstr>
      <vt:lpstr>'gorc caxs'!Заголовки_для_печати</vt:lpstr>
      <vt:lpstr>'gorc caxs (2)'!Заголовки_для_печати</vt:lpstr>
      <vt:lpstr>'gorc caxs (3)'!Заголовки_для_печати</vt:lpstr>
      <vt:lpstr>hatvac6!Заголовки_для_печати</vt:lpstr>
      <vt:lpstr>'hatvac6 (2)'!Заголовки_для_печати</vt:lpstr>
      <vt:lpstr>'hatvac6 (3)'!Заголовки_для_печати</vt:lpstr>
      <vt:lpstr>'tntes caxs'!Заголовки_для_печати</vt:lpstr>
      <vt:lpstr>'tntes caxs (2)'!Заголовки_для_печати</vt:lpstr>
      <vt:lpstr>'tntes caxs (3)'!Заголовки_для_печати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2024-12-25T07:43:16Z</dcterms:modified>
</cp:coreProperties>
</file>