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750" windowHeight="12000"/>
  </bookViews>
  <sheets>
    <sheet name="Ծավալաթերթ" sheetId="4" r:id="rId1"/>
  </sheets>
  <definedNames>
    <definedName name="z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9" i="4" l="1"/>
  <c r="F348" i="4"/>
  <c r="D344" i="4"/>
  <c r="D322" i="4"/>
  <c r="D318" i="4"/>
  <c r="D317" i="4"/>
  <c r="D310" i="4"/>
  <c r="D306" i="4"/>
  <c r="D294" i="4"/>
  <c r="D293" i="4"/>
  <c r="D289" i="4"/>
  <c r="D286" i="4"/>
  <c r="D285" i="4"/>
  <c r="D284" i="4"/>
  <c r="D283" i="4"/>
  <c r="D282" i="4"/>
  <c r="D281" i="4"/>
  <c r="D265" i="4"/>
  <c r="D264" i="4"/>
  <c r="D263" i="4"/>
  <c r="D247" i="4"/>
  <c r="D241" i="4"/>
  <c r="D236" i="4"/>
  <c r="D229" i="4"/>
  <c r="D228" i="4"/>
  <c r="D221" i="4"/>
  <c r="D206" i="4"/>
  <c r="D187" i="4"/>
  <c r="D152" i="4"/>
  <c r="D148" i="4"/>
  <c r="D147" i="4"/>
  <c r="D140" i="4"/>
  <c r="D122" i="4"/>
  <c r="D107" i="4"/>
  <c r="D103" i="4"/>
  <c r="D79" i="4"/>
  <c r="D78" i="4"/>
  <c r="D77" i="4"/>
  <c r="D63" i="4"/>
  <c r="D56" i="4"/>
  <c r="D55" i="4"/>
  <c r="D50" i="4"/>
  <c r="D49" i="4"/>
  <c r="D47" i="4"/>
  <c r="D46" i="4"/>
  <c r="D42" i="4"/>
  <c r="D24" i="4"/>
</calcChain>
</file>

<file path=xl/sharedStrings.xml><?xml version="1.0" encoding="utf-8"?>
<sst xmlns="http://schemas.openxmlformats.org/spreadsheetml/2006/main" count="430" uniqueCount="104">
  <si>
    <t>Կազմեց`</t>
  </si>
  <si>
    <t>N/N                      ը/կ</t>
  </si>
  <si>
    <t>Աշխատանքի անվանումը</t>
  </si>
  <si>
    <t>Չափման միավոր</t>
  </si>
  <si>
    <t>Քանակ</t>
  </si>
  <si>
    <t>1 միավ. ընդ.արժ. հազ.դր.</t>
  </si>
  <si>
    <t>Ընդհանուր արժեքը հազ. դր.</t>
  </si>
  <si>
    <t>Մեղապարտ Փողոց</t>
  </si>
  <si>
    <t>Երթևեկելի մաս</t>
  </si>
  <si>
    <t>Գոյություն ունեցող ճանապարհային հագուստի քանդում բուլդուզերով, տեղափոխելով 20մ</t>
  </si>
  <si>
    <r>
      <rPr>
        <sz val="12"/>
        <color theme="1"/>
        <rFont val="Sylfaen"/>
        <charset val="134"/>
      </rPr>
      <t>1000մ</t>
    </r>
    <r>
      <rPr>
        <sz val="12"/>
        <color theme="1"/>
        <rFont val="Sylfaen"/>
        <charset val="204"/>
      </rPr>
      <t>³</t>
    </r>
  </si>
  <si>
    <t>10e IV կարգի գրունտի 
բարձում էքսկավատորով (1մ³)</t>
  </si>
  <si>
    <t>1000մ³</t>
  </si>
  <si>
    <t>Տեղափոխում լցակույտ 5կմ</t>
  </si>
  <si>
    <t>տ</t>
  </si>
  <si>
    <t>Հողային պաստառի մակերևույթի 
համահարթեցում մեխանիզմով</t>
  </si>
  <si>
    <t>100մ²</t>
  </si>
  <si>
    <t>I շերտ ասֆալտի շերտի իրականացում H=4սմ մանրահատիկ «Բ» տիպի ա/բետոնե խառնուրդից</t>
  </si>
  <si>
    <t>II շերտ.  խոշորահատիկ ծակոտկեն ասֆալտբետոն «Բ» տիպի h=6սմ</t>
  </si>
  <si>
    <t>III շերտ խճավազային նախաշերտի իրականացում (C5) 200մմ հաստ.</t>
  </si>
  <si>
    <t>մ³</t>
  </si>
  <si>
    <t>IVշերտ, ավազակոպճային շերտ  h=10սմ</t>
  </si>
  <si>
    <t>Իջատեղերի և լայնացումների կառուցում</t>
  </si>
  <si>
    <t>Գոյություն ունեցող ճանապարհային հագուստի քանդում h=40սմ բուլդուզերով, տեղափոխելով 20մ</t>
  </si>
  <si>
    <t>Բազալտե եզրաքարերի տեղադրում (150*300մմ) բետոնե հիմքի վրա</t>
  </si>
  <si>
    <t>գծմ</t>
  </si>
  <si>
    <t>Մայթերի կառուցում</t>
  </si>
  <si>
    <t>Բազալտե եզրաքարերի քանդում</t>
  </si>
  <si>
    <t>Շին աղբի դուրս բերում, հավաքում և բարձում ինքնաթափին</t>
  </si>
  <si>
    <t>Բազալտե եզրաքարերի քանդում ձեռքով</t>
  </si>
  <si>
    <t>Շին աղբի դուրս բերում, հավաքում և բարձում ինքնաթափին ձեռքով</t>
  </si>
  <si>
    <t>Գոյություն ունեցող մայթի ծածկի քանդում h=21սմ բուլդուզերով, տեղափոխելով 20մ</t>
  </si>
  <si>
    <t>Գոյություն ունեցող մայթի ծածկի քանդում ձեռքով</t>
  </si>
  <si>
    <t>Բազալտե եզրաքարերի վերատեղադրում</t>
  </si>
  <si>
    <t>Ավազե շերտ h=12սմ</t>
  </si>
  <si>
    <t>Բետոնե գունավոր սալիկների (տոմետ) տեղադրում 60մմ հաստ., 1:3 հարաբերությամբ ցեմենտ/ավազե չոր շաղախի վրա</t>
  </si>
  <si>
    <r>
      <rPr>
        <sz val="12"/>
        <color theme="1"/>
        <rFont val="Sylfaen"/>
        <charset val="134"/>
      </rPr>
      <t>100մ</t>
    </r>
    <r>
      <rPr>
        <sz val="12"/>
        <color theme="1"/>
        <rFont val="Sylfaen"/>
        <charset val="204"/>
      </rPr>
      <t>²</t>
    </r>
  </si>
  <si>
    <t>Ծառերի շուրջ սկահակների կառուցում</t>
  </si>
  <si>
    <t>Ծառերի շուրջ փոքր սկահակների կառուցում</t>
  </si>
  <si>
    <t>հատ</t>
  </si>
  <si>
    <t>Բազալտե եզրաքարերի տեղադրում (80*200մմ) բետոնե հիմքի վրա</t>
  </si>
  <si>
    <t>Դիտահորեր</t>
  </si>
  <si>
    <t>Դիտահորերի բարձրացում միաձույլ B-20 դասի բետոնով, միջինը 10սմ հաստությամբ</t>
  </si>
  <si>
    <t>մ²</t>
  </si>
  <si>
    <t>Ե/բ դիտահորերի պատերի քանդում հարվածահար մուրճով, միջինը 10սմ հաստ.</t>
  </si>
  <si>
    <t>Բետոնի բարձում մեքենային ձեռքով</t>
  </si>
  <si>
    <t>Դիտահորի կտրված մասի հավասարեցում բետոնե շաղախով, միջինը 3սմ հաստ.</t>
  </si>
  <si>
    <t>Հին դիտահորի սալի ապամոնտաժում 1200x1200 չափերի վերադարձ պատվիրատուին</t>
  </si>
  <si>
    <t>Նոր դիտահորի սալի տեղադրում 1200*1200 չափերի</t>
  </si>
  <si>
    <t>Թեքահարթակներ</t>
  </si>
  <si>
    <t>Թեքահարթակների բազալտե եզրաքարերի տեղադրում 80x200մմ չափսի բետոնե հիմքի վրա</t>
  </si>
  <si>
    <t>Թեքահարթակի բազալտե սրբատաշ երեսպատում</t>
  </si>
  <si>
    <t>Թեքահարթակնների հիմք B-15 դասի բետոնից, hմիջ=10սմ</t>
  </si>
  <si>
    <t>Ավազակոպճային շերտի իրականացում  h = 10սմ</t>
  </si>
  <si>
    <t>Նշագծում</t>
  </si>
  <si>
    <t>Գծանշում - հոծ գիծ 1,1 - 15սմ</t>
  </si>
  <si>
    <t>1կմ</t>
  </si>
  <si>
    <t>Գծանշում - ընդհատվող գիծ 1,5 - 15սմ</t>
  </si>
  <si>
    <t>Գծանշում - ընդհատվող գիծ 1,6 - 15սմ</t>
  </si>
  <si>
    <t>Գծանշում - հոծ գիծ 1,2,1 - 15սմ</t>
  </si>
  <si>
    <t>Նշագծում - 1,18</t>
  </si>
  <si>
    <t>Նշագծում - 1,14,1 «Զեբր»</t>
  </si>
  <si>
    <t>Նշագծում -  1,25</t>
  </si>
  <si>
    <t>Նշաններ</t>
  </si>
  <si>
    <t>Ճանապարհային նշանների տեղադրում (նախազգուշացնող, առավելության,արգելող,հատուկ թելադրանքի,սպասարկման)</t>
  </si>
  <si>
    <t>Արհեստական անհարթություն</t>
  </si>
  <si>
    <t>Արհեստական անհարթության կառուցում մանրահատիկ ա/բետոնից Բ տիպի 0.7x0.06մ</t>
  </si>
  <si>
    <t>Ռուսթավելի Փողոց</t>
  </si>
  <si>
    <t>IVշերտ, Ավազակոպճային շերտ  h=10սմ</t>
  </si>
  <si>
    <t>Թեքահարթակների կառուցում</t>
  </si>
  <si>
    <t>Թեքահարթակնների հիմք B-15 դասի բետոնից, hմիջ=15սմ</t>
  </si>
  <si>
    <t>Ճանապարհային նշանների տեղադրում (առավելության,հատուկ թելադրանքի)</t>
  </si>
  <si>
    <t>Սուրբ Նշան Փողոց</t>
  </si>
  <si>
    <r>
      <rPr>
        <sz val="12"/>
        <color theme="1"/>
        <rFont val="Sylfaen"/>
      </rPr>
      <t>10e IV</t>
    </r>
    <r>
      <rPr>
        <sz val="12"/>
        <color rgb="FF000000"/>
        <rFont val="Sylfaen"/>
      </rPr>
      <t xml:space="preserve"> կարգի գրունտի մշակում բուլդուզերով, տեղափոխելով 100մ լիցք</t>
    </r>
  </si>
  <si>
    <t>Լիցքի խտացում պնևմոգլդոնով մեկ հետքով 6 անցումով, 30սմ շերտի հաստությամբ, ջրի տարածումով</t>
  </si>
  <si>
    <t>Բետոնե միաձույլ եզրաշարի իրականացում B-15 դասի բետոնից (100*200մմ)</t>
  </si>
  <si>
    <t>Ավազահատիկ ա/բետոնե շերտի իրականացում մայթերում  H=3սմ</t>
  </si>
  <si>
    <t>Ավազակոպճային շերտի իրականացում մայթերի տակ h = 12սմ</t>
  </si>
  <si>
    <t>Գնդաձև ակացիաներ` տնկի  1.8-2մ(արմատից վերև), մատղաշ  ցողունով` տրամագիծը  8-12սմ  առողջ մազարմատային համակարգով, բողբոջները չբացված, առանց չորացած ճյուղերի ՊԿ 2+30 - 2+80</t>
  </si>
  <si>
    <t>Գնդաձև ակացիաներ` տնկի  2մ(արմատից վերև), մատղաշ  ցողունով` տրամագիծը 3-4սմ, առողջ մազարմատային համակարգով ՊԿ 5+90 - 7+44</t>
  </si>
  <si>
    <t>Տեղափոխում լցակույտ 3կմ</t>
  </si>
  <si>
    <t>Թեքահարթակների հիմք B-15 դասի բետոնից, hմիջ=15սմ</t>
  </si>
  <si>
    <t>Անձրևընդունիչների կառուցում</t>
  </si>
  <si>
    <t>Խրամուղու փորում IV (10e) կարգի գրունտում (0.65մ³) էքսկավատորով, կուտակում դիտահորի կողքին</t>
  </si>
  <si>
    <t>IV (10e) կարգի գրունտի կուտակում բուլդոզերով 10մ հեռավորությամբ</t>
  </si>
  <si>
    <t>Ավելորդ IV կարգի գրունտի բարձում ինքնաթափին էքսկավատորով (0.65մ³)</t>
  </si>
  <si>
    <t>Ջրընդունիչի դիտահորի խճային նախապատրաստական շերտի իրականացում 10սմ հաստ.</t>
  </si>
  <si>
    <t>Ջրընդունիչի դիտահորի միաձույլ հիմքի կառուցում B-20 դասի բետոնից, 25սմ հաստ</t>
  </si>
  <si>
    <t>Ջրընդունիչի դիտահորի միաձույլ իրանի կառուցում B-20 դասի բետոնից, 25սմ հաստ</t>
  </si>
  <si>
    <t>Թուջե ճաղաշարի տեղադրում, թուջե շրջանակով 70*70 չափի</t>
  </si>
  <si>
    <t>Գրունտի ետլիցք</t>
  </si>
  <si>
    <t>Նշագծում - 1,12</t>
  </si>
  <si>
    <t>Նշագծում - 1,16,1</t>
  </si>
  <si>
    <t>Ճանապարհային նշանների տեղադրում (նախազգուշացնող, առավելության,արգելող,թելադրող,հատուկ թելադրանքի,լրացուցիչ տեղեկատվության)</t>
  </si>
  <si>
    <r>
      <rPr>
        <b/>
        <sz val="12"/>
        <color theme="1"/>
        <rFont val="Sylfaen"/>
      </rPr>
      <t>Գ</t>
    </r>
    <r>
      <rPr>
        <b/>
        <sz val="12"/>
        <color theme="1"/>
        <rFont val="Times New Roman"/>
      </rPr>
      <t>․</t>
    </r>
    <r>
      <rPr>
        <b/>
        <sz val="12"/>
        <color theme="1"/>
        <rFont val="Sylfaen"/>
      </rPr>
      <t xml:space="preserve"> Նժդեհ Փողոց</t>
    </r>
  </si>
  <si>
    <t>Թեքահարթակների հիմք B-15 դասի բետոնից, hմիջ=10սմ</t>
  </si>
  <si>
    <t>Ճանապարհային նշանների տեղադրում (առավելության,արգելող,հատուկ թելադրանքի)</t>
  </si>
  <si>
    <t>Ընդամենը</t>
  </si>
  <si>
    <t>Ստեփանավան քաղաքի Մեղապարտ, Ռուսթավելի,Սուրբ Նշան փողոցների հիմնանորոգման և Գ.Նժդեհ փողոցի մայթերի մասնակի նորոգման նախագիծ</t>
  </si>
  <si>
    <t>Գեոքարտ ՍՊԸ տնօրեն՝</t>
  </si>
  <si>
    <r>
      <rPr>
        <b/>
        <sz val="12"/>
        <color theme="1"/>
        <rFont val="Sylfaen"/>
      </rPr>
      <t>Ն</t>
    </r>
    <r>
      <rPr>
        <b/>
        <sz val="12"/>
        <color indexed="8"/>
        <rFont val="Times New Roman"/>
      </rPr>
      <t>․</t>
    </r>
    <r>
      <rPr>
        <b/>
        <sz val="12"/>
        <color theme="1"/>
        <rFont val="Sylfaen"/>
      </rPr>
      <t xml:space="preserve"> Թովմասյան</t>
    </r>
  </si>
  <si>
    <t>Ա. Լալայան</t>
  </si>
  <si>
    <t>Ծավալաթերթ</t>
  </si>
  <si>
    <t>ԱԱՀ      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</si>
</sst>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"/>
    <numFmt numFmtId="165" formatCode="0.000"/>
    <numFmt numFmtId="166" formatCode="0.0"/>
    <numFmt numFmtId="167" formatCode="0.0000"/>
  </numFmts>
  <fonts count="21">
    <font>
      <sz val="11"/>
      <color theme="1"/>
      <name val="Calibri"/>
      <charset val="134"/>
      <scheme val="minor"/>
    </font>
    <font>
      <b/>
      <sz val="14"/>
      <color theme="1"/>
      <name val="Sylfaen"/>
    </font>
    <font>
      <b/>
      <sz val="16"/>
      <color theme="1"/>
      <name val="Sylfaen"/>
    </font>
    <font>
      <b/>
      <sz val="12"/>
      <color theme="1"/>
      <name val="Sylfaen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sz val="12"/>
      <color theme="1"/>
      <name val="Sylfaen"/>
    </font>
    <font>
      <sz val="12"/>
      <color theme="1"/>
      <name val="Sylfaen"/>
      <charset val="134"/>
    </font>
    <font>
      <sz val="12"/>
      <color theme="1"/>
      <name val="Sylfaen"/>
      <charset val="204"/>
    </font>
    <font>
      <sz val="12"/>
      <color indexed="8"/>
      <name val="Sylfaen"/>
    </font>
    <font>
      <b/>
      <sz val="12"/>
      <color theme="1"/>
      <name val="Sylfaen"/>
      <charset val="134"/>
    </font>
    <font>
      <sz val="12"/>
      <name val="Sylfaen"/>
    </font>
    <font>
      <sz val="12"/>
      <color theme="1"/>
      <name val="Sylfaen"/>
    </font>
    <font>
      <b/>
      <sz val="12"/>
      <color theme="1"/>
      <name val="Sylfaen"/>
    </font>
    <font>
      <sz val="12"/>
      <color indexed="8"/>
      <name val="Sylfaen"/>
    </font>
    <font>
      <sz val="11"/>
      <color theme="1"/>
      <name val="Sylfaen"/>
    </font>
    <font>
      <b/>
      <sz val="12"/>
      <name val="Sylfaen"/>
    </font>
    <font>
      <b/>
      <sz val="12"/>
      <color indexed="8"/>
      <name val="Sylfaen"/>
    </font>
    <font>
      <sz val="12"/>
      <color rgb="FF000000"/>
      <name val="Sylfaen"/>
    </font>
    <font>
      <b/>
      <sz val="12"/>
      <color theme="1"/>
      <name val="Times New Roman"/>
    </font>
    <font>
      <b/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/>
    </xf>
    <xf numFmtId="0" fontId="7" fillId="0" borderId="10" xfId="0" applyFont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165" fontId="7" fillId="0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166" fontId="8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165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165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7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7" fontId="7" fillId="0" borderId="10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167" fontId="12" fillId="0" borderId="10" xfId="0" applyNumberFormat="1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166" fontId="6" fillId="2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2" fontId="17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1" fontId="12" fillId="0" borderId="8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8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wrapText="1"/>
    </xf>
    <xf numFmtId="2" fontId="6" fillId="0" borderId="6" xfId="0" applyNumberFormat="1" applyFont="1" applyFill="1" applyBorder="1" applyAlignment="1">
      <alignment horizontal="center" wrapText="1"/>
    </xf>
    <xf numFmtId="2" fontId="6" fillId="0" borderId="9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 wrapText="1"/>
    </xf>
    <xf numFmtId="2" fontId="6" fillId="0" borderId="5" xfId="0" applyNumberFormat="1" applyFont="1" applyFill="1" applyBorder="1" applyAlignment="1">
      <alignment horizontal="center" wrapText="1"/>
    </xf>
    <xf numFmtId="2" fontId="6" fillId="0" borderId="8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350</xdr:row>
      <xdr:rowOff>0</xdr:rowOff>
    </xdr:from>
    <xdr:to>
      <xdr:col>3</xdr:col>
      <xdr:colOff>0</xdr:colOff>
      <xdr:row>352</xdr:row>
      <xdr:rowOff>0</xdr:rowOff>
    </xdr:to>
    <xdr:grpSp>
      <xdr:nvGrpSpPr>
        <xdr:cNvPr id="2" name="Группа 10"/>
        <xdr:cNvGrpSpPr/>
      </xdr:nvGrpSpPr>
      <xdr:grpSpPr>
        <a:xfrm>
          <a:off x="3698875" y="93535500"/>
          <a:ext cx="492125" cy="457200"/>
          <a:chOff x="4155550" y="11570509"/>
          <a:chExt cx="1003506" cy="523906"/>
        </a:xfrm>
      </xdr:grpSpPr>
      <xdr:sp macro="" textlink="">
        <xdr:nvSpPr>
          <xdr:cNvPr id="3" name="Полилиния 2"/>
          <xdr:cNvSpPr/>
        </xdr:nvSpPr>
        <xdr:spPr>
          <a:xfrm>
            <a:off x="4483619" y="11570509"/>
            <a:ext cx="154386" cy="498958"/>
          </a:xfrm>
          <a:custGeom>
            <a:avLst/>
            <a:gdLst>
              <a:gd name="connsiteX0" fmla="*/ 159736 w 159736"/>
              <a:gd name="connsiteY0" fmla="*/ 0 h 493999"/>
              <a:gd name="connsiteX1" fmla="*/ 153820 w 159736"/>
              <a:gd name="connsiteY1" fmla="*/ 130155 h 493999"/>
              <a:gd name="connsiteX2" fmla="*/ 127197 w 159736"/>
              <a:gd name="connsiteY2" fmla="*/ 269185 h 493999"/>
              <a:gd name="connsiteX3" fmla="*/ 79868 w 159736"/>
              <a:gd name="connsiteY3" fmla="*/ 378634 h 493999"/>
              <a:gd name="connsiteX4" fmla="*/ 0 w 159736"/>
              <a:gd name="connsiteY4" fmla="*/ 493999 h 493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9736" h="493999">
                <a:moveTo>
                  <a:pt x="159736" y="0"/>
                </a:moveTo>
                <a:cubicBezTo>
                  <a:pt x="159489" y="42645"/>
                  <a:pt x="159243" y="85291"/>
                  <a:pt x="153820" y="130155"/>
                </a:cubicBezTo>
                <a:cubicBezTo>
                  <a:pt x="148397" y="175019"/>
                  <a:pt x="139522" y="227772"/>
                  <a:pt x="127197" y="269185"/>
                </a:cubicBezTo>
                <a:cubicBezTo>
                  <a:pt x="114872" y="310598"/>
                  <a:pt x="101067" y="341165"/>
                  <a:pt x="79868" y="378634"/>
                </a:cubicBezTo>
                <a:cubicBezTo>
                  <a:pt x="58669" y="416103"/>
                  <a:pt x="29334" y="455051"/>
                  <a:pt x="0" y="493999"/>
                </a:cubicBez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>
            <a:defPPr>
              <a:defRPr lang="en-US">
                <a:solidFill>
                  <a:schemeClr val="tx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Полилиния 3"/>
          <xdr:cNvSpPr/>
        </xdr:nvSpPr>
        <xdr:spPr>
          <a:xfrm>
            <a:off x="4155550" y="11582983"/>
            <a:ext cx="1003506" cy="511432"/>
          </a:xfrm>
          <a:custGeom>
            <a:avLst/>
            <a:gdLst>
              <a:gd name="connsiteX0" fmla="*/ 328151 w 1004985"/>
              <a:gd name="connsiteY0" fmla="*/ 483784 h 512212"/>
              <a:gd name="connsiteX1" fmla="*/ 402103 w 1004985"/>
              <a:gd name="connsiteY1" fmla="*/ 235305 h 512212"/>
              <a:gd name="connsiteX2" fmla="*/ 496761 w 1004985"/>
              <a:gd name="connsiteY2" fmla="*/ 31198 h 512212"/>
              <a:gd name="connsiteX3" fmla="*/ 523384 w 1004985"/>
              <a:gd name="connsiteY3" fmla="*/ 31198 h 512212"/>
              <a:gd name="connsiteX4" fmla="*/ 526342 w 1004985"/>
              <a:gd name="connsiteY4" fmla="*/ 102192 h 512212"/>
              <a:gd name="connsiteX5" fmla="*/ 470139 w 1004985"/>
              <a:gd name="connsiteY5" fmla="*/ 383209 h 512212"/>
              <a:gd name="connsiteX6" fmla="*/ 339983 w 1004985"/>
              <a:gd name="connsiteY6" fmla="*/ 350670 h 512212"/>
              <a:gd name="connsiteX7" fmla="*/ 5721 w 1004985"/>
              <a:gd name="connsiteY7" fmla="*/ 400957 h 512212"/>
              <a:gd name="connsiteX8" fmla="*/ 647623 w 1004985"/>
              <a:gd name="connsiteY8" fmla="*/ 241221 h 512212"/>
              <a:gd name="connsiteX9" fmla="*/ 978927 w 1004985"/>
              <a:gd name="connsiteY9" fmla="*/ 190934 h 512212"/>
              <a:gd name="connsiteX10" fmla="*/ 970053 w 1004985"/>
              <a:gd name="connsiteY10" fmla="*/ 173186 h 512212"/>
              <a:gd name="connsiteX11" fmla="*/ 860604 w 1004985"/>
              <a:gd name="connsiteY11" fmla="*/ 173186 h 512212"/>
              <a:gd name="connsiteX12" fmla="*/ 558881 w 1004985"/>
              <a:gd name="connsiteY12" fmla="*/ 217557 h 512212"/>
              <a:gd name="connsiteX13" fmla="*/ 431684 w 1004985"/>
              <a:gd name="connsiteY13" fmla="*/ 217557 h 512212"/>
              <a:gd name="connsiteX14" fmla="*/ 564797 w 1004985"/>
              <a:gd name="connsiteY14" fmla="*/ 158395 h 512212"/>
              <a:gd name="connsiteX15" fmla="*/ 656497 w 1004985"/>
              <a:gd name="connsiteY15" fmla="*/ 69653 h 512212"/>
              <a:gd name="connsiteX16" fmla="*/ 659455 w 1004985"/>
              <a:gd name="connsiteY16" fmla="*/ 13450 h 512212"/>
              <a:gd name="connsiteX17" fmla="*/ 615084 w 1004985"/>
              <a:gd name="connsiteY17" fmla="*/ 1617 h 512212"/>
              <a:gd name="connsiteX18" fmla="*/ 573671 w 1004985"/>
              <a:gd name="connsiteY18" fmla="*/ 40072 h 512212"/>
              <a:gd name="connsiteX19" fmla="*/ 561839 w 1004985"/>
              <a:gd name="connsiteY19" fmla="*/ 66695 h 512212"/>
              <a:gd name="connsiteX20" fmla="*/ 615084 w 1004985"/>
              <a:gd name="connsiteY20" fmla="*/ 81485 h 512212"/>
              <a:gd name="connsiteX21" fmla="*/ 606210 w 1004985"/>
              <a:gd name="connsiteY21" fmla="*/ 137689 h 512212"/>
              <a:gd name="connsiteX22" fmla="*/ 529300 w 1004985"/>
              <a:gd name="connsiteY22" fmla="*/ 232347 h 512212"/>
              <a:gd name="connsiteX23" fmla="*/ 547049 w 1004985"/>
              <a:gd name="connsiteY23" fmla="*/ 244179 h 512212"/>
              <a:gd name="connsiteX24" fmla="*/ 621000 w 1004985"/>
              <a:gd name="connsiteY24" fmla="*/ 182060 h 512212"/>
              <a:gd name="connsiteX25" fmla="*/ 621000 w 1004985"/>
              <a:gd name="connsiteY25" fmla="*/ 149521 h 512212"/>
              <a:gd name="connsiteX26" fmla="*/ 609168 w 1004985"/>
              <a:gd name="connsiteY26" fmla="*/ 217557 h 512212"/>
              <a:gd name="connsiteX27" fmla="*/ 674246 w 1004985"/>
              <a:gd name="connsiteY27" fmla="*/ 190934 h 512212"/>
              <a:gd name="connsiteX28" fmla="*/ 697910 w 1004985"/>
              <a:gd name="connsiteY28" fmla="*/ 146563 h 512212"/>
              <a:gd name="connsiteX29" fmla="*/ 700868 w 1004985"/>
              <a:gd name="connsiteY29" fmla="*/ 187976 h 512212"/>
              <a:gd name="connsiteX30" fmla="*/ 789611 w 1004985"/>
              <a:gd name="connsiteY30" fmla="*/ 152479 h 512212"/>
              <a:gd name="connsiteX31" fmla="*/ 721575 w 1004985"/>
              <a:gd name="connsiteY31" fmla="*/ 306299 h 512212"/>
              <a:gd name="connsiteX32" fmla="*/ 697910 w 1004985"/>
              <a:gd name="connsiteY32" fmla="*/ 341796 h 512212"/>
              <a:gd name="connsiteX33" fmla="*/ 780736 w 1004985"/>
              <a:gd name="connsiteY33" fmla="*/ 170228 h 512212"/>
              <a:gd name="connsiteX34" fmla="*/ 816233 w 1004985"/>
              <a:gd name="connsiteY34" fmla="*/ 211641 h 512212"/>
              <a:gd name="connsiteX35" fmla="*/ 848772 w 1004985"/>
              <a:gd name="connsiteY35" fmla="*/ 170228 h 512212"/>
              <a:gd name="connsiteX36" fmla="*/ 839898 w 1004985"/>
              <a:gd name="connsiteY36" fmla="*/ 119940 h 512212"/>
              <a:gd name="connsiteX37" fmla="*/ 839898 w 1004985"/>
              <a:gd name="connsiteY37" fmla="*/ 149521 h 512212"/>
              <a:gd name="connsiteX38" fmla="*/ 946389 w 1004985"/>
              <a:gd name="connsiteY38" fmla="*/ 93318 h 512212"/>
              <a:gd name="connsiteX39" fmla="*/ 993718 w 1004985"/>
              <a:gd name="connsiteY39" fmla="*/ 10492 h 512212"/>
              <a:gd name="connsiteX40" fmla="*/ 955263 w 1004985"/>
              <a:gd name="connsiteY40" fmla="*/ 57821 h 512212"/>
              <a:gd name="connsiteX41" fmla="*/ 913850 w 1004985"/>
              <a:gd name="connsiteY41" fmla="*/ 211641 h 512212"/>
              <a:gd name="connsiteX42" fmla="*/ 845814 w 1004985"/>
              <a:gd name="connsiteY42" fmla="*/ 386167 h 512212"/>
              <a:gd name="connsiteX43" fmla="*/ 774820 w 1004985"/>
              <a:gd name="connsiteY43" fmla="*/ 501532 h 512212"/>
              <a:gd name="connsiteX44" fmla="*/ 724533 w 1004985"/>
              <a:gd name="connsiteY44" fmla="*/ 489700 h 512212"/>
              <a:gd name="connsiteX45" fmla="*/ 836940 w 1004985"/>
              <a:gd name="connsiteY45" fmla="*/ 347712 h 512212"/>
              <a:gd name="connsiteX46" fmla="*/ 958221 w 1004985"/>
              <a:gd name="connsiteY46" fmla="*/ 264886 h 512212"/>
              <a:gd name="connsiteX47" fmla="*/ 981886 w 1004985"/>
              <a:gd name="connsiteY47" fmla="*/ 303341 h 512212"/>
              <a:gd name="connsiteX48" fmla="*/ 952305 w 1004985"/>
              <a:gd name="connsiteY48" fmla="*/ 359544 h 5122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</a:cxnLst>
            <a:rect l="l" t="t" r="r" b="b"/>
            <a:pathLst>
              <a:path w="1004985" h="512212">
                <a:moveTo>
                  <a:pt x="328151" y="483784"/>
                </a:moveTo>
                <a:cubicBezTo>
                  <a:pt x="351076" y="397260"/>
                  <a:pt x="374001" y="310736"/>
                  <a:pt x="402103" y="235305"/>
                </a:cubicBezTo>
                <a:cubicBezTo>
                  <a:pt x="430205" y="159874"/>
                  <a:pt x="476548" y="65216"/>
                  <a:pt x="496761" y="31198"/>
                </a:cubicBezTo>
                <a:cubicBezTo>
                  <a:pt x="516974" y="-2820"/>
                  <a:pt x="518454" y="19366"/>
                  <a:pt x="523384" y="31198"/>
                </a:cubicBezTo>
                <a:cubicBezTo>
                  <a:pt x="528314" y="43030"/>
                  <a:pt x="535216" y="43524"/>
                  <a:pt x="526342" y="102192"/>
                </a:cubicBezTo>
                <a:cubicBezTo>
                  <a:pt x="517468" y="160860"/>
                  <a:pt x="501199" y="341796"/>
                  <a:pt x="470139" y="383209"/>
                </a:cubicBezTo>
                <a:cubicBezTo>
                  <a:pt x="439079" y="424622"/>
                  <a:pt x="417386" y="347712"/>
                  <a:pt x="339983" y="350670"/>
                </a:cubicBezTo>
                <a:cubicBezTo>
                  <a:pt x="262580" y="353628"/>
                  <a:pt x="-45552" y="419198"/>
                  <a:pt x="5721" y="400957"/>
                </a:cubicBezTo>
                <a:cubicBezTo>
                  <a:pt x="56994" y="382716"/>
                  <a:pt x="485422" y="276225"/>
                  <a:pt x="647623" y="241221"/>
                </a:cubicBezTo>
                <a:cubicBezTo>
                  <a:pt x="809824" y="206217"/>
                  <a:pt x="925189" y="202273"/>
                  <a:pt x="978927" y="190934"/>
                </a:cubicBezTo>
                <a:cubicBezTo>
                  <a:pt x="1032665" y="179595"/>
                  <a:pt x="989773" y="176144"/>
                  <a:pt x="970053" y="173186"/>
                </a:cubicBezTo>
                <a:cubicBezTo>
                  <a:pt x="950333" y="170228"/>
                  <a:pt x="929133" y="165791"/>
                  <a:pt x="860604" y="173186"/>
                </a:cubicBezTo>
                <a:cubicBezTo>
                  <a:pt x="792075" y="180581"/>
                  <a:pt x="630368" y="210162"/>
                  <a:pt x="558881" y="217557"/>
                </a:cubicBezTo>
                <a:cubicBezTo>
                  <a:pt x="487394" y="224952"/>
                  <a:pt x="430698" y="227417"/>
                  <a:pt x="431684" y="217557"/>
                </a:cubicBezTo>
                <a:cubicBezTo>
                  <a:pt x="432670" y="207697"/>
                  <a:pt x="527328" y="183046"/>
                  <a:pt x="564797" y="158395"/>
                </a:cubicBezTo>
                <a:cubicBezTo>
                  <a:pt x="602266" y="133744"/>
                  <a:pt x="640721" y="93810"/>
                  <a:pt x="656497" y="69653"/>
                </a:cubicBezTo>
                <a:cubicBezTo>
                  <a:pt x="672273" y="45495"/>
                  <a:pt x="666357" y="24789"/>
                  <a:pt x="659455" y="13450"/>
                </a:cubicBezTo>
                <a:cubicBezTo>
                  <a:pt x="652553" y="2111"/>
                  <a:pt x="629381" y="-2820"/>
                  <a:pt x="615084" y="1617"/>
                </a:cubicBezTo>
                <a:cubicBezTo>
                  <a:pt x="600787" y="6054"/>
                  <a:pt x="582545" y="29226"/>
                  <a:pt x="573671" y="40072"/>
                </a:cubicBezTo>
                <a:cubicBezTo>
                  <a:pt x="564797" y="50918"/>
                  <a:pt x="554937" y="59793"/>
                  <a:pt x="561839" y="66695"/>
                </a:cubicBezTo>
                <a:cubicBezTo>
                  <a:pt x="568741" y="73597"/>
                  <a:pt x="607689" y="69653"/>
                  <a:pt x="615084" y="81485"/>
                </a:cubicBezTo>
                <a:cubicBezTo>
                  <a:pt x="622479" y="93317"/>
                  <a:pt x="620507" y="112545"/>
                  <a:pt x="606210" y="137689"/>
                </a:cubicBezTo>
                <a:cubicBezTo>
                  <a:pt x="591913" y="162833"/>
                  <a:pt x="539160" y="214599"/>
                  <a:pt x="529300" y="232347"/>
                </a:cubicBezTo>
                <a:cubicBezTo>
                  <a:pt x="519440" y="250095"/>
                  <a:pt x="531766" y="252560"/>
                  <a:pt x="547049" y="244179"/>
                </a:cubicBezTo>
                <a:cubicBezTo>
                  <a:pt x="562332" y="235798"/>
                  <a:pt x="608675" y="197836"/>
                  <a:pt x="621000" y="182060"/>
                </a:cubicBezTo>
                <a:cubicBezTo>
                  <a:pt x="633325" y="166284"/>
                  <a:pt x="622972" y="143605"/>
                  <a:pt x="621000" y="149521"/>
                </a:cubicBezTo>
                <a:cubicBezTo>
                  <a:pt x="619028" y="155437"/>
                  <a:pt x="600294" y="210655"/>
                  <a:pt x="609168" y="217557"/>
                </a:cubicBezTo>
                <a:cubicBezTo>
                  <a:pt x="618042" y="224459"/>
                  <a:pt x="659456" y="202766"/>
                  <a:pt x="674246" y="190934"/>
                </a:cubicBezTo>
                <a:cubicBezTo>
                  <a:pt x="689036" y="179102"/>
                  <a:pt x="693473" y="147056"/>
                  <a:pt x="697910" y="146563"/>
                </a:cubicBezTo>
                <a:cubicBezTo>
                  <a:pt x="702347" y="146070"/>
                  <a:pt x="685585" y="186990"/>
                  <a:pt x="700868" y="187976"/>
                </a:cubicBezTo>
                <a:cubicBezTo>
                  <a:pt x="716151" y="188962"/>
                  <a:pt x="786160" y="132759"/>
                  <a:pt x="789611" y="152479"/>
                </a:cubicBezTo>
                <a:cubicBezTo>
                  <a:pt x="793062" y="172199"/>
                  <a:pt x="736858" y="274746"/>
                  <a:pt x="721575" y="306299"/>
                </a:cubicBezTo>
                <a:cubicBezTo>
                  <a:pt x="706292" y="337852"/>
                  <a:pt x="688050" y="364474"/>
                  <a:pt x="697910" y="341796"/>
                </a:cubicBezTo>
                <a:cubicBezTo>
                  <a:pt x="707770" y="319118"/>
                  <a:pt x="761016" y="191920"/>
                  <a:pt x="780736" y="170228"/>
                </a:cubicBezTo>
                <a:cubicBezTo>
                  <a:pt x="800456" y="148536"/>
                  <a:pt x="804894" y="211641"/>
                  <a:pt x="816233" y="211641"/>
                </a:cubicBezTo>
                <a:cubicBezTo>
                  <a:pt x="827572" y="211641"/>
                  <a:pt x="844828" y="185511"/>
                  <a:pt x="848772" y="170228"/>
                </a:cubicBezTo>
                <a:cubicBezTo>
                  <a:pt x="852716" y="154945"/>
                  <a:pt x="841377" y="123391"/>
                  <a:pt x="839898" y="119940"/>
                </a:cubicBezTo>
                <a:cubicBezTo>
                  <a:pt x="838419" y="116489"/>
                  <a:pt x="822149" y="153958"/>
                  <a:pt x="839898" y="149521"/>
                </a:cubicBezTo>
                <a:cubicBezTo>
                  <a:pt x="857647" y="145084"/>
                  <a:pt x="920752" y="116489"/>
                  <a:pt x="946389" y="93318"/>
                </a:cubicBezTo>
                <a:cubicBezTo>
                  <a:pt x="972026" y="70147"/>
                  <a:pt x="992239" y="16408"/>
                  <a:pt x="993718" y="10492"/>
                </a:cubicBezTo>
                <a:cubicBezTo>
                  <a:pt x="995197" y="4576"/>
                  <a:pt x="968574" y="24296"/>
                  <a:pt x="955263" y="57821"/>
                </a:cubicBezTo>
                <a:cubicBezTo>
                  <a:pt x="941952" y="91346"/>
                  <a:pt x="932091" y="156917"/>
                  <a:pt x="913850" y="211641"/>
                </a:cubicBezTo>
                <a:cubicBezTo>
                  <a:pt x="895609" y="266365"/>
                  <a:pt x="868986" y="337852"/>
                  <a:pt x="845814" y="386167"/>
                </a:cubicBezTo>
                <a:cubicBezTo>
                  <a:pt x="822642" y="434482"/>
                  <a:pt x="795033" y="484277"/>
                  <a:pt x="774820" y="501532"/>
                </a:cubicBezTo>
                <a:cubicBezTo>
                  <a:pt x="754607" y="518787"/>
                  <a:pt x="714180" y="515337"/>
                  <a:pt x="724533" y="489700"/>
                </a:cubicBezTo>
                <a:cubicBezTo>
                  <a:pt x="734886" y="464063"/>
                  <a:pt x="797992" y="385181"/>
                  <a:pt x="836940" y="347712"/>
                </a:cubicBezTo>
                <a:cubicBezTo>
                  <a:pt x="875888" y="310243"/>
                  <a:pt x="934063" y="272281"/>
                  <a:pt x="958221" y="264886"/>
                </a:cubicBezTo>
                <a:cubicBezTo>
                  <a:pt x="982379" y="257491"/>
                  <a:pt x="982872" y="287565"/>
                  <a:pt x="981886" y="303341"/>
                </a:cubicBezTo>
                <a:cubicBezTo>
                  <a:pt x="980900" y="319117"/>
                  <a:pt x="958221" y="348205"/>
                  <a:pt x="952305" y="359544"/>
                </a:cubicBez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>
            <a:defPPr>
              <a:defRPr lang="en-US">
                <a:solidFill>
                  <a:schemeClr val="tx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  <xdr:twoCellAnchor editAs="oneCell">
    <xdr:from>
      <xdr:col>2</xdr:col>
      <xdr:colOff>249555</xdr:colOff>
      <xdr:row>351</xdr:row>
      <xdr:rowOff>57150</xdr:rowOff>
    </xdr:from>
    <xdr:to>
      <xdr:col>3</xdr:col>
      <xdr:colOff>319405</xdr:colOff>
      <xdr:row>353</xdr:row>
      <xdr:rowOff>104775</xdr:rowOff>
    </xdr:to>
    <xdr:pic>
      <xdr:nvPicPr>
        <xdr:cNvPr id="5" name="Picture 4" descr="Signa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0680" y="85582125"/>
          <a:ext cx="658495" cy="454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tabSelected="1" topLeftCell="A320" workbookViewId="0">
      <selection activeCell="N16" sqref="N16"/>
    </sheetView>
  </sheetViews>
  <sheetFormatPr defaultColWidth="8.7109375" defaultRowHeight="15"/>
  <cols>
    <col min="1" max="1" width="5.42578125" customWidth="1"/>
    <col min="2" max="2" width="49" customWidth="1"/>
    <col min="3" max="3" width="8.42578125" customWidth="1"/>
    <col min="4" max="4" width="9.28515625" customWidth="1"/>
    <col min="5" max="5" width="11.28515625" customWidth="1"/>
    <col min="6" max="6" width="14.5703125" customWidth="1"/>
  </cols>
  <sheetData>
    <row r="1" spans="1:6" ht="19.5">
      <c r="A1" s="73" t="s">
        <v>102</v>
      </c>
      <c r="B1" s="73"/>
      <c r="C1" s="73"/>
      <c r="D1" s="73"/>
      <c r="E1" s="127"/>
      <c r="F1" s="127"/>
    </row>
    <row r="2" spans="1:6" ht="66.95" customHeight="1">
      <c r="A2" s="74" t="s">
        <v>98</v>
      </c>
      <c r="B2" s="128"/>
      <c r="C2" s="128"/>
      <c r="D2" s="128"/>
      <c r="E2" s="129"/>
      <c r="F2" s="129"/>
    </row>
    <row r="3" spans="1:6" ht="15.75">
      <c r="A3" s="1"/>
      <c r="B3" s="1"/>
      <c r="C3" s="2"/>
      <c r="D3" s="2"/>
      <c r="E3" s="3"/>
      <c r="F3" s="3"/>
    </row>
    <row r="4" spans="1:6">
      <c r="A4" s="130" t="s">
        <v>1</v>
      </c>
      <c r="B4" s="133" t="s">
        <v>2</v>
      </c>
      <c r="C4" s="133" t="s">
        <v>3</v>
      </c>
      <c r="D4" s="133" t="s">
        <v>4</v>
      </c>
      <c r="E4" s="124" t="s">
        <v>5</v>
      </c>
      <c r="F4" s="121" t="s">
        <v>6</v>
      </c>
    </row>
    <row r="5" spans="1:6">
      <c r="A5" s="131"/>
      <c r="B5" s="134"/>
      <c r="C5" s="134"/>
      <c r="D5" s="134"/>
      <c r="E5" s="125"/>
      <c r="F5" s="122"/>
    </row>
    <row r="6" spans="1:6">
      <c r="A6" s="131"/>
      <c r="B6" s="134"/>
      <c r="C6" s="134"/>
      <c r="D6" s="134"/>
      <c r="E6" s="125"/>
      <c r="F6" s="122"/>
    </row>
    <row r="7" spans="1:6">
      <c r="A7" s="131"/>
      <c r="B7" s="134"/>
      <c r="C7" s="134"/>
      <c r="D7" s="134"/>
      <c r="E7" s="125"/>
      <c r="F7" s="122"/>
    </row>
    <row r="8" spans="1:6">
      <c r="A8" s="132"/>
      <c r="B8" s="135"/>
      <c r="C8" s="135"/>
      <c r="D8" s="135"/>
      <c r="E8" s="126"/>
      <c r="F8" s="123"/>
    </row>
    <row r="9" spans="1:6" ht="18">
      <c r="A9" s="4">
        <v>1</v>
      </c>
      <c r="B9" s="4">
        <v>2</v>
      </c>
      <c r="C9" s="4">
        <v>3</v>
      </c>
      <c r="D9" s="4">
        <v>4</v>
      </c>
      <c r="E9" s="5">
        <v>5</v>
      </c>
      <c r="F9" s="5">
        <v>6</v>
      </c>
    </row>
    <row r="10" spans="1:6" ht="18">
      <c r="A10" s="4"/>
      <c r="B10" s="4" t="s">
        <v>7</v>
      </c>
      <c r="C10" s="4"/>
      <c r="D10" s="4"/>
      <c r="E10" s="6"/>
      <c r="F10" s="6"/>
    </row>
    <row r="11" spans="1:6" ht="18">
      <c r="A11" s="4"/>
      <c r="B11" s="4" t="s">
        <v>8</v>
      </c>
      <c r="C11" s="4"/>
      <c r="D11" s="4"/>
      <c r="E11" s="6"/>
      <c r="F11" s="6"/>
    </row>
    <row r="12" spans="1:6" ht="54">
      <c r="A12" s="7">
        <v>1</v>
      </c>
      <c r="B12" s="8" t="s">
        <v>9</v>
      </c>
      <c r="C12" s="7" t="s">
        <v>10</v>
      </c>
      <c r="D12" s="9">
        <v>1.1180000000000001</v>
      </c>
      <c r="E12" s="10">
        <v>554.72374575042898</v>
      </c>
      <c r="F12" s="10">
        <v>620.18114774897901</v>
      </c>
    </row>
    <row r="13" spans="1:6" ht="36">
      <c r="A13" s="11">
        <v>2</v>
      </c>
      <c r="B13" s="12" t="s">
        <v>11</v>
      </c>
      <c r="C13" s="13" t="s">
        <v>12</v>
      </c>
      <c r="D13" s="14">
        <v>1.1180000000000001</v>
      </c>
      <c r="E13" s="10">
        <v>781.70470010456199</v>
      </c>
      <c r="F13" s="10">
        <v>873.94585471690004</v>
      </c>
    </row>
    <row r="14" spans="1:6" ht="18">
      <c r="A14" s="15">
        <v>3</v>
      </c>
      <c r="B14" s="16" t="s">
        <v>13</v>
      </c>
      <c r="C14" s="17" t="s">
        <v>14</v>
      </c>
      <c r="D14" s="18">
        <v>2180.1</v>
      </c>
      <c r="E14" s="10">
        <v>2.0319551126389301</v>
      </c>
      <c r="F14" s="10">
        <v>4429.86534106414</v>
      </c>
    </row>
    <row r="15" spans="1:6" ht="36">
      <c r="A15" s="11">
        <v>4</v>
      </c>
      <c r="B15" s="19" t="s">
        <v>15</v>
      </c>
      <c r="C15" s="11" t="s">
        <v>16</v>
      </c>
      <c r="D15" s="20">
        <v>29.614000000000001</v>
      </c>
      <c r="E15" s="10">
        <v>38.200756117611903</v>
      </c>
      <c r="F15" s="10">
        <v>1131.2771916669601</v>
      </c>
    </row>
    <row r="16" spans="1:6" ht="54">
      <c r="A16" s="13">
        <v>5</v>
      </c>
      <c r="B16" s="21" t="s">
        <v>17</v>
      </c>
      <c r="C16" s="22" t="s">
        <v>16</v>
      </c>
      <c r="D16" s="20">
        <v>29.614000000000001</v>
      </c>
      <c r="E16" s="10">
        <v>419.35440796990798</v>
      </c>
      <c r="F16" s="10">
        <v>12418.7614376209</v>
      </c>
    </row>
    <row r="17" spans="1:6" ht="36">
      <c r="A17" s="11">
        <v>6</v>
      </c>
      <c r="B17" s="23" t="s">
        <v>18</v>
      </c>
      <c r="C17" s="24" t="s">
        <v>16</v>
      </c>
      <c r="D17" s="20">
        <v>29.614000000000001</v>
      </c>
      <c r="E17" s="10">
        <v>593.420000168608</v>
      </c>
      <c r="F17" s="10">
        <v>17573.539884993199</v>
      </c>
    </row>
    <row r="18" spans="1:6">
      <c r="A18" s="117">
        <v>7</v>
      </c>
      <c r="B18" s="109" t="s">
        <v>19</v>
      </c>
      <c r="C18" s="102" t="s">
        <v>16</v>
      </c>
      <c r="D18" s="98">
        <v>29.614000000000001</v>
      </c>
      <c r="E18" s="118">
        <v>142.110152133534</v>
      </c>
      <c r="F18" s="118">
        <v>4208.4500452824796</v>
      </c>
    </row>
    <row r="19" spans="1:6">
      <c r="A19" s="103"/>
      <c r="B19" s="109"/>
      <c r="C19" s="103"/>
      <c r="D19" s="99"/>
      <c r="E19" s="119"/>
      <c r="F19" s="119"/>
    </row>
    <row r="20" spans="1:6">
      <c r="A20" s="103"/>
      <c r="B20" s="109"/>
      <c r="C20" s="103"/>
      <c r="D20" s="99"/>
      <c r="E20" s="119"/>
      <c r="F20" s="119"/>
    </row>
    <row r="21" spans="1:6">
      <c r="A21" s="103"/>
      <c r="B21" s="109"/>
      <c r="C21" s="103"/>
      <c r="D21" s="99"/>
      <c r="E21" s="119"/>
      <c r="F21" s="119"/>
    </row>
    <row r="22" spans="1:6">
      <c r="A22" s="103"/>
      <c r="B22" s="109"/>
      <c r="C22" s="103"/>
      <c r="D22" s="99"/>
      <c r="E22" s="119"/>
      <c r="F22" s="119"/>
    </row>
    <row r="23" spans="1:6">
      <c r="A23" s="104"/>
      <c r="B23" s="109"/>
      <c r="C23" s="104"/>
      <c r="D23" s="100"/>
      <c r="E23" s="120"/>
      <c r="F23" s="120"/>
    </row>
    <row r="24" spans="1:6">
      <c r="A24" s="92">
        <v>8</v>
      </c>
      <c r="B24" s="114" t="s">
        <v>21</v>
      </c>
      <c r="C24" s="105" t="s">
        <v>20</v>
      </c>
      <c r="D24" s="92">
        <f>2961.4*0.1</f>
        <v>296.14</v>
      </c>
      <c r="E24" s="118">
        <v>8.4090803504271996</v>
      </c>
      <c r="F24" s="118">
        <v>2490.2650549755099</v>
      </c>
    </row>
    <row r="25" spans="1:6">
      <c r="A25" s="93"/>
      <c r="B25" s="115"/>
      <c r="C25" s="93"/>
      <c r="D25" s="93"/>
      <c r="E25" s="120"/>
      <c r="F25" s="120"/>
    </row>
    <row r="26" spans="1:6" ht="18">
      <c r="A26" s="4"/>
      <c r="B26" s="4" t="s">
        <v>22</v>
      </c>
      <c r="C26" s="4"/>
      <c r="D26" s="4"/>
      <c r="E26" s="10"/>
      <c r="F26" s="10"/>
    </row>
    <row r="27" spans="1:6" ht="54">
      <c r="A27" s="7">
        <v>1</v>
      </c>
      <c r="B27" s="8" t="s">
        <v>23</v>
      </c>
      <c r="C27" s="7" t="s">
        <v>10</v>
      </c>
      <c r="D27" s="7">
        <v>0.15790000000000001</v>
      </c>
      <c r="E27" s="10">
        <v>807.49896176271204</v>
      </c>
      <c r="F27" s="10">
        <v>127.50408606233199</v>
      </c>
    </row>
    <row r="28" spans="1:6" ht="36">
      <c r="A28" s="11">
        <v>2</v>
      </c>
      <c r="B28" s="12" t="s">
        <v>11</v>
      </c>
      <c r="C28" s="13" t="s">
        <v>12</v>
      </c>
      <c r="D28" s="27">
        <v>0.15790000000000001</v>
      </c>
      <c r="E28" s="10">
        <v>781.70470010456199</v>
      </c>
      <c r="F28" s="10">
        <v>123.43117214650999</v>
      </c>
    </row>
    <row r="29" spans="1:6" ht="18">
      <c r="A29" s="15">
        <v>3</v>
      </c>
      <c r="B29" s="16" t="s">
        <v>13</v>
      </c>
      <c r="C29" s="17" t="s">
        <v>14</v>
      </c>
      <c r="D29" s="18">
        <v>307.89999999999998</v>
      </c>
      <c r="E29" s="10">
        <v>2.0319551126389301</v>
      </c>
      <c r="F29" s="10">
        <v>625.63897918152702</v>
      </c>
    </row>
    <row r="30" spans="1:6" ht="36">
      <c r="A30" s="11">
        <v>4</v>
      </c>
      <c r="B30" s="19" t="s">
        <v>15</v>
      </c>
      <c r="C30" s="11" t="s">
        <v>16</v>
      </c>
      <c r="D30" s="11">
        <v>3.76</v>
      </c>
      <c r="E30" s="10">
        <v>38.200756117611903</v>
      </c>
      <c r="F30" s="10">
        <v>143.634843002221</v>
      </c>
    </row>
    <row r="31" spans="1:6">
      <c r="A31" s="82">
        <v>5</v>
      </c>
      <c r="B31" s="84" t="s">
        <v>24</v>
      </c>
      <c r="C31" s="82" t="s">
        <v>25</v>
      </c>
      <c r="D31" s="82">
        <v>39</v>
      </c>
      <c r="E31" s="118">
        <v>12.468323128327899</v>
      </c>
      <c r="F31" s="118">
        <v>486.26460200478903</v>
      </c>
    </row>
    <row r="32" spans="1:6">
      <c r="A32" s="82"/>
      <c r="B32" s="84"/>
      <c r="C32" s="82"/>
      <c r="D32" s="82"/>
      <c r="E32" s="119"/>
      <c r="F32" s="119"/>
    </row>
    <row r="33" spans="1:6">
      <c r="A33" s="82"/>
      <c r="B33" s="84"/>
      <c r="C33" s="82"/>
      <c r="D33" s="82"/>
      <c r="E33" s="120"/>
      <c r="F33" s="120"/>
    </row>
    <row r="34" spans="1:6" ht="54">
      <c r="A34" s="13">
        <v>6</v>
      </c>
      <c r="B34" s="21" t="s">
        <v>17</v>
      </c>
      <c r="C34" s="22" t="s">
        <v>16</v>
      </c>
      <c r="D34" s="29">
        <v>3.76</v>
      </c>
      <c r="E34" s="10">
        <v>419.35440796990798</v>
      </c>
      <c r="F34" s="10">
        <v>1576.7725739668599</v>
      </c>
    </row>
    <row r="35" spans="1:6" ht="36">
      <c r="A35" s="11">
        <v>7</v>
      </c>
      <c r="B35" s="23" t="s">
        <v>18</v>
      </c>
      <c r="C35" s="24" t="s">
        <v>16</v>
      </c>
      <c r="D35" s="29">
        <v>3.76</v>
      </c>
      <c r="E35" s="10">
        <v>593.420000168608</v>
      </c>
      <c r="F35" s="10">
        <v>2231.2592006339701</v>
      </c>
    </row>
    <row r="36" spans="1:6">
      <c r="A36" s="117">
        <v>8</v>
      </c>
      <c r="B36" s="109" t="s">
        <v>19</v>
      </c>
      <c r="C36" s="102" t="s">
        <v>16</v>
      </c>
      <c r="D36" s="78">
        <v>3.76</v>
      </c>
      <c r="E36" s="118">
        <v>142.110152133534</v>
      </c>
      <c r="F36" s="118">
        <v>534.33417202208796</v>
      </c>
    </row>
    <row r="37" spans="1:6">
      <c r="A37" s="103"/>
      <c r="B37" s="109"/>
      <c r="C37" s="103"/>
      <c r="D37" s="85"/>
      <c r="E37" s="119"/>
      <c r="F37" s="119"/>
    </row>
    <row r="38" spans="1:6">
      <c r="A38" s="103"/>
      <c r="B38" s="109"/>
      <c r="C38" s="103"/>
      <c r="D38" s="85"/>
      <c r="E38" s="119"/>
      <c r="F38" s="119"/>
    </row>
    <row r="39" spans="1:6">
      <c r="A39" s="103"/>
      <c r="B39" s="109"/>
      <c r="C39" s="103"/>
      <c r="D39" s="85"/>
      <c r="E39" s="119"/>
      <c r="F39" s="119"/>
    </row>
    <row r="40" spans="1:6">
      <c r="A40" s="103"/>
      <c r="B40" s="109"/>
      <c r="C40" s="103"/>
      <c r="D40" s="85"/>
      <c r="E40" s="119"/>
      <c r="F40" s="119"/>
    </row>
    <row r="41" spans="1:6">
      <c r="A41" s="104"/>
      <c r="B41" s="109"/>
      <c r="C41" s="104"/>
      <c r="D41" s="79"/>
      <c r="E41" s="120"/>
      <c r="F41" s="120"/>
    </row>
    <row r="42" spans="1:6">
      <c r="A42" s="92">
        <v>9</v>
      </c>
      <c r="B42" s="114" t="s">
        <v>21</v>
      </c>
      <c r="C42" s="105" t="s">
        <v>20</v>
      </c>
      <c r="D42" s="92">
        <f>376*0.1</f>
        <v>37.6</v>
      </c>
      <c r="E42" s="118">
        <v>8.4090803504271996</v>
      </c>
      <c r="F42" s="118">
        <v>316.181421176063</v>
      </c>
    </row>
    <row r="43" spans="1:6">
      <c r="A43" s="93"/>
      <c r="B43" s="115"/>
      <c r="C43" s="93"/>
      <c r="D43" s="93"/>
      <c r="E43" s="120"/>
      <c r="F43" s="120"/>
    </row>
    <row r="44" spans="1:6" ht="18">
      <c r="A44" s="4"/>
      <c r="B44" s="4" t="s">
        <v>26</v>
      </c>
      <c r="C44" s="4"/>
      <c r="D44" s="4"/>
      <c r="E44" s="10"/>
      <c r="F44" s="10"/>
    </row>
    <row r="45" spans="1:6" ht="18">
      <c r="A45" s="13">
        <v>1</v>
      </c>
      <c r="B45" s="12" t="s">
        <v>27</v>
      </c>
      <c r="C45" s="11" t="s">
        <v>25</v>
      </c>
      <c r="D45" s="11">
        <v>117.9</v>
      </c>
      <c r="E45" s="10">
        <v>1.4144415499548399</v>
      </c>
      <c r="F45" s="10">
        <v>166.762658739675</v>
      </c>
    </row>
    <row r="46" spans="1:6" ht="36">
      <c r="A46" s="13">
        <v>2</v>
      </c>
      <c r="B46" s="23" t="s">
        <v>28</v>
      </c>
      <c r="C46" s="13" t="s">
        <v>14</v>
      </c>
      <c r="D46" s="30">
        <f>26.52*1.8</f>
        <v>47.735999999999997</v>
      </c>
      <c r="E46" s="10">
        <v>0.73936717384002704</v>
      </c>
      <c r="F46" s="10">
        <v>35.294431410427499</v>
      </c>
    </row>
    <row r="47" spans="1:6" ht="18">
      <c r="A47" s="13">
        <v>3</v>
      </c>
      <c r="B47" s="23" t="s">
        <v>13</v>
      </c>
      <c r="C47" s="13" t="s">
        <v>14</v>
      </c>
      <c r="D47" s="30">
        <f>26.52*1.8</f>
        <v>47.735999999999997</v>
      </c>
      <c r="E47" s="10">
        <v>2.0319551126389301</v>
      </c>
      <c r="F47" s="10">
        <v>96.997409256932102</v>
      </c>
    </row>
    <row r="48" spans="1:6" ht="18">
      <c r="A48" s="11">
        <v>4</v>
      </c>
      <c r="B48" s="23" t="s">
        <v>29</v>
      </c>
      <c r="C48" s="24" t="s">
        <v>20</v>
      </c>
      <c r="D48" s="13">
        <v>2.95</v>
      </c>
      <c r="E48" s="10">
        <v>3.5361038748870901</v>
      </c>
      <c r="F48" s="10">
        <v>10.431506430916899</v>
      </c>
    </row>
    <row r="49" spans="1:6" ht="36">
      <c r="A49" s="11">
        <v>5</v>
      </c>
      <c r="B49" s="23" t="s">
        <v>30</v>
      </c>
      <c r="C49" s="11" t="s">
        <v>14</v>
      </c>
      <c r="D49" s="13">
        <f>2.95*1.8</f>
        <v>5.31</v>
      </c>
      <c r="E49" s="10">
        <v>0.73936717384002704</v>
      </c>
      <c r="F49" s="10">
        <v>3.9260396930905501</v>
      </c>
    </row>
    <row r="50" spans="1:6" ht="18">
      <c r="A50" s="13">
        <v>6</v>
      </c>
      <c r="B50" s="23" t="s">
        <v>13</v>
      </c>
      <c r="C50" s="13" t="s">
        <v>14</v>
      </c>
      <c r="D50" s="29">
        <f>2.95*1.8</f>
        <v>5.31</v>
      </c>
      <c r="E50" s="10">
        <v>2.0319551126389301</v>
      </c>
      <c r="F50" s="10">
        <v>10.789681648112699</v>
      </c>
    </row>
    <row r="51" spans="1:6" ht="36">
      <c r="A51" s="7">
        <v>7</v>
      </c>
      <c r="B51" s="8" t="s">
        <v>31</v>
      </c>
      <c r="C51" s="7" t="s">
        <v>10</v>
      </c>
      <c r="D51" s="31">
        <v>0.33650000000000002</v>
      </c>
      <c r="E51" s="10">
        <v>554.72374575042898</v>
      </c>
      <c r="F51" s="10">
        <v>186.66454044501899</v>
      </c>
    </row>
    <row r="52" spans="1:6" ht="36">
      <c r="A52" s="11">
        <v>8</v>
      </c>
      <c r="B52" s="12" t="s">
        <v>11</v>
      </c>
      <c r="C52" s="13" t="s">
        <v>12</v>
      </c>
      <c r="D52" s="27">
        <v>0.33650000000000002</v>
      </c>
      <c r="E52" s="10">
        <v>781.70470010456199</v>
      </c>
      <c r="F52" s="10">
        <v>263.04363158518498</v>
      </c>
    </row>
    <row r="53" spans="1:6" ht="18">
      <c r="A53" s="15">
        <v>9</v>
      </c>
      <c r="B53" s="16" t="s">
        <v>13</v>
      </c>
      <c r="C53" s="17" t="s">
        <v>14</v>
      </c>
      <c r="D53" s="18">
        <v>588.9</v>
      </c>
      <c r="E53" s="10">
        <v>2.0319551126389301</v>
      </c>
      <c r="F53" s="10">
        <v>1196.6183658330699</v>
      </c>
    </row>
    <row r="54" spans="1:6" ht="36">
      <c r="A54" s="11">
        <v>10</v>
      </c>
      <c r="B54" s="23" t="s">
        <v>32</v>
      </c>
      <c r="C54" s="24" t="s">
        <v>20</v>
      </c>
      <c r="D54" s="11">
        <v>112.2</v>
      </c>
      <c r="E54" s="10">
        <v>6.2364013793463204</v>
      </c>
      <c r="F54" s="10">
        <v>699.72423476265703</v>
      </c>
    </row>
    <row r="55" spans="1:6" ht="36">
      <c r="A55" s="11">
        <v>11</v>
      </c>
      <c r="B55" s="23" t="s">
        <v>30</v>
      </c>
      <c r="C55" s="11" t="s">
        <v>14</v>
      </c>
      <c r="D55" s="13">
        <f>112.2*1.8</f>
        <v>201.96</v>
      </c>
      <c r="E55" s="10">
        <v>0.73936717384002704</v>
      </c>
      <c r="F55" s="10">
        <v>149.322594428732</v>
      </c>
    </row>
    <row r="56" spans="1:6" ht="18">
      <c r="A56" s="15">
        <v>12</v>
      </c>
      <c r="B56" s="16" t="s">
        <v>13</v>
      </c>
      <c r="C56" s="17" t="s">
        <v>14</v>
      </c>
      <c r="D56" s="32">
        <f>112.2*1.8</f>
        <v>201.96</v>
      </c>
      <c r="E56" s="10">
        <v>2.0319551126389301</v>
      </c>
      <c r="F56" s="10">
        <v>410.37365454855899</v>
      </c>
    </row>
    <row r="57" spans="1:6" ht="36">
      <c r="A57" s="11">
        <v>13</v>
      </c>
      <c r="B57" s="19" t="s">
        <v>15</v>
      </c>
      <c r="C57" s="11" t="s">
        <v>16</v>
      </c>
      <c r="D57" s="11">
        <v>20.350000000000001</v>
      </c>
      <c r="E57" s="10">
        <v>38.200756117611903</v>
      </c>
      <c r="F57" s="10">
        <v>777.38538699340302</v>
      </c>
    </row>
    <row r="58" spans="1:6" ht="18">
      <c r="A58" s="13">
        <v>14</v>
      </c>
      <c r="B58" s="12" t="s">
        <v>27</v>
      </c>
      <c r="C58" s="11" t="s">
        <v>25</v>
      </c>
      <c r="D58" s="11">
        <v>32</v>
      </c>
      <c r="E58" s="10">
        <v>1.4144415499548399</v>
      </c>
      <c r="F58" s="10">
        <v>45.262129598554701</v>
      </c>
    </row>
    <row r="59" spans="1:6" ht="18">
      <c r="A59" s="28">
        <v>15</v>
      </c>
      <c r="B59" s="23" t="s">
        <v>33</v>
      </c>
      <c r="C59" s="28" t="s">
        <v>25</v>
      </c>
      <c r="D59" s="28">
        <v>32</v>
      </c>
      <c r="E59" s="10">
        <v>1.93192057526598</v>
      </c>
      <c r="F59" s="10">
        <v>61.821458408511297</v>
      </c>
    </row>
    <row r="60" spans="1:6">
      <c r="A60" s="82">
        <v>16</v>
      </c>
      <c r="B60" s="84" t="s">
        <v>24</v>
      </c>
      <c r="C60" s="82" t="s">
        <v>25</v>
      </c>
      <c r="D60" s="82">
        <v>164</v>
      </c>
      <c r="E60" s="118">
        <v>12.468323128327899</v>
      </c>
      <c r="F60" s="118">
        <v>2044.8049930457801</v>
      </c>
    </row>
    <row r="61" spans="1:6">
      <c r="A61" s="82"/>
      <c r="B61" s="84"/>
      <c r="C61" s="82"/>
      <c r="D61" s="82"/>
      <c r="E61" s="119"/>
      <c r="F61" s="119"/>
    </row>
    <row r="62" spans="1:6">
      <c r="A62" s="82"/>
      <c r="B62" s="84"/>
      <c r="C62" s="82"/>
      <c r="D62" s="82"/>
      <c r="E62" s="120"/>
      <c r="F62" s="120"/>
    </row>
    <row r="63" spans="1:6">
      <c r="A63" s="81">
        <v>17</v>
      </c>
      <c r="B63" s="84" t="s">
        <v>34</v>
      </c>
      <c r="C63" s="81" t="s">
        <v>20</v>
      </c>
      <c r="D63" s="81">
        <f>2035*0.12</f>
        <v>244.2</v>
      </c>
      <c r="E63" s="118">
        <v>8.62566397104111</v>
      </c>
      <c r="F63" s="118">
        <v>2106.3871417282398</v>
      </c>
    </row>
    <row r="64" spans="1:6">
      <c r="A64" s="81"/>
      <c r="B64" s="84"/>
      <c r="C64" s="81"/>
      <c r="D64" s="81"/>
      <c r="E64" s="120"/>
      <c r="F64" s="120"/>
    </row>
    <row r="65" spans="1:6">
      <c r="A65" s="90">
        <v>18</v>
      </c>
      <c r="B65" s="106" t="s">
        <v>35</v>
      </c>
      <c r="C65" s="90" t="s">
        <v>36</v>
      </c>
      <c r="D65" s="76">
        <v>20.350000000000001</v>
      </c>
      <c r="E65" s="118">
        <v>843.69708236355996</v>
      </c>
      <c r="F65" s="118">
        <v>17169.235626098402</v>
      </c>
    </row>
    <row r="66" spans="1:6">
      <c r="A66" s="91"/>
      <c r="B66" s="107"/>
      <c r="C66" s="91"/>
      <c r="D66" s="77"/>
      <c r="E66" s="120"/>
      <c r="F66" s="120"/>
    </row>
    <row r="67" spans="1:6" ht="18">
      <c r="A67" s="7"/>
      <c r="B67" s="34" t="s">
        <v>37</v>
      </c>
      <c r="C67" s="7"/>
      <c r="D67" s="9"/>
      <c r="E67" s="10"/>
      <c r="F67" s="10"/>
    </row>
    <row r="68" spans="1:6" ht="18">
      <c r="A68" s="7">
        <v>1</v>
      </c>
      <c r="B68" s="8" t="s">
        <v>38</v>
      </c>
      <c r="C68" s="33" t="s">
        <v>39</v>
      </c>
      <c r="D68" s="35">
        <v>5</v>
      </c>
      <c r="E68" s="10">
        <v>9.0652844792559897</v>
      </c>
      <c r="F68" s="10">
        <v>45.326422396279902</v>
      </c>
    </row>
    <row r="69" spans="1:6">
      <c r="A69" s="82">
        <v>2</v>
      </c>
      <c r="B69" s="84" t="s">
        <v>40</v>
      </c>
      <c r="C69" s="82" t="s">
        <v>25</v>
      </c>
      <c r="D69" s="82">
        <v>34</v>
      </c>
      <c r="E69" s="118">
        <v>9.6454648214967396</v>
      </c>
      <c r="F69" s="118">
        <v>327.94580393088899</v>
      </c>
    </row>
    <row r="70" spans="1:6">
      <c r="A70" s="82"/>
      <c r="B70" s="84"/>
      <c r="C70" s="82"/>
      <c r="D70" s="82"/>
      <c r="E70" s="119"/>
      <c r="F70" s="119"/>
    </row>
    <row r="71" spans="1:6">
      <c r="A71" s="82"/>
      <c r="B71" s="84"/>
      <c r="C71" s="82"/>
      <c r="D71" s="82"/>
      <c r="E71" s="120"/>
      <c r="F71" s="120"/>
    </row>
    <row r="72" spans="1:6" ht="18">
      <c r="A72" s="11"/>
      <c r="B72" s="4" t="s">
        <v>41</v>
      </c>
      <c r="C72" s="11"/>
      <c r="D72" s="11"/>
      <c r="E72" s="10"/>
      <c r="F72" s="10"/>
    </row>
    <row r="73" spans="1:6">
      <c r="A73" s="81">
        <v>1</v>
      </c>
      <c r="B73" s="84" t="s">
        <v>42</v>
      </c>
      <c r="C73" s="83" t="s">
        <v>20</v>
      </c>
      <c r="D73" s="75">
        <v>2.38</v>
      </c>
      <c r="E73" s="118">
        <v>79.780677073144304</v>
      </c>
      <c r="F73" s="118">
        <v>189.87801143408299</v>
      </c>
    </row>
    <row r="74" spans="1:6">
      <c r="A74" s="81"/>
      <c r="B74" s="84"/>
      <c r="C74" s="81"/>
      <c r="D74" s="75"/>
      <c r="E74" s="119"/>
      <c r="F74" s="119"/>
    </row>
    <row r="75" spans="1:6">
      <c r="A75" s="81"/>
      <c r="B75" s="84"/>
      <c r="C75" s="81"/>
      <c r="D75" s="75"/>
      <c r="E75" s="120"/>
      <c r="F75" s="120"/>
    </row>
    <row r="76" spans="1:6" ht="36">
      <c r="A76" s="11">
        <v>2</v>
      </c>
      <c r="B76" s="23" t="s">
        <v>44</v>
      </c>
      <c r="C76" s="24" t="s">
        <v>20</v>
      </c>
      <c r="D76" s="36">
        <v>2.4700000000000002</v>
      </c>
      <c r="E76" s="10">
        <v>31.619229468243201</v>
      </c>
      <c r="F76" s="10">
        <v>78.099496786560593</v>
      </c>
    </row>
    <row r="77" spans="1:6" ht="18">
      <c r="A77" s="11">
        <v>3</v>
      </c>
      <c r="B77" s="23" t="s">
        <v>45</v>
      </c>
      <c r="C77" s="11" t="s">
        <v>14</v>
      </c>
      <c r="D77" s="37">
        <f>2.47*1.8</f>
        <v>4.4459999999999997</v>
      </c>
      <c r="E77" s="10">
        <v>0.73936717384002704</v>
      </c>
      <c r="F77" s="10">
        <v>3.2872264548927599</v>
      </c>
    </row>
    <row r="78" spans="1:6" ht="18">
      <c r="A78" s="7">
        <v>4</v>
      </c>
      <c r="B78" s="38" t="s">
        <v>13</v>
      </c>
      <c r="C78" s="39" t="s">
        <v>14</v>
      </c>
      <c r="D78" s="37">
        <f>2.47*1.8</f>
        <v>4.4459999999999997</v>
      </c>
      <c r="E78" s="10">
        <v>2.0319551126389301</v>
      </c>
      <c r="F78" s="10">
        <v>9.0340724307926905</v>
      </c>
    </row>
    <row r="79" spans="1:6" ht="36">
      <c r="A79" s="11">
        <v>5</v>
      </c>
      <c r="B79" s="23" t="s">
        <v>46</v>
      </c>
      <c r="C79" s="24" t="s">
        <v>16</v>
      </c>
      <c r="D79" s="29">
        <f>(0.7/0.03)/100</f>
        <v>0.233333333333333</v>
      </c>
      <c r="E79" s="10">
        <v>159.917606144796</v>
      </c>
      <c r="F79" s="10">
        <v>37.314108100452302</v>
      </c>
    </row>
    <row r="80" spans="1:6" ht="54">
      <c r="A80" s="11">
        <v>6</v>
      </c>
      <c r="B80" s="23" t="s">
        <v>47</v>
      </c>
      <c r="C80" s="11" t="s">
        <v>39</v>
      </c>
      <c r="D80" s="40">
        <v>32</v>
      </c>
      <c r="E80" s="10">
        <v>1.4687319146419</v>
      </c>
      <c r="F80" s="10">
        <v>46.9994212685408</v>
      </c>
    </row>
    <row r="81" spans="1:6">
      <c r="A81" s="81">
        <v>7</v>
      </c>
      <c r="B81" s="84" t="s">
        <v>48</v>
      </c>
      <c r="C81" s="81" t="s">
        <v>39</v>
      </c>
      <c r="D81" s="97">
        <v>32</v>
      </c>
      <c r="E81" s="118">
        <v>132.72028182254201</v>
      </c>
      <c r="F81" s="118">
        <v>4247.0490183213396</v>
      </c>
    </row>
    <row r="82" spans="1:6">
      <c r="A82" s="81"/>
      <c r="B82" s="84"/>
      <c r="C82" s="81"/>
      <c r="D82" s="97"/>
      <c r="E82" s="120"/>
      <c r="F82" s="120"/>
    </row>
    <row r="83" spans="1:6" ht="18">
      <c r="A83" s="11"/>
      <c r="B83" s="4" t="s">
        <v>49</v>
      </c>
      <c r="C83" s="11"/>
      <c r="D83" s="11"/>
      <c r="E83" s="10"/>
      <c r="F83" s="10"/>
    </row>
    <row r="84" spans="1:6">
      <c r="A84" s="116">
        <v>1</v>
      </c>
      <c r="B84" s="108" t="s">
        <v>50</v>
      </c>
      <c r="C84" s="81" t="s">
        <v>25</v>
      </c>
      <c r="D84" s="81">
        <v>57.6</v>
      </c>
      <c r="E84" s="118">
        <v>9.7980517570011294</v>
      </c>
      <c r="F84" s="118">
        <v>564.36778120326505</v>
      </c>
    </row>
    <row r="85" spans="1:6">
      <c r="A85" s="116"/>
      <c r="B85" s="108"/>
      <c r="C85" s="81"/>
      <c r="D85" s="81"/>
      <c r="E85" s="119"/>
      <c r="F85" s="119"/>
    </row>
    <row r="86" spans="1:6">
      <c r="A86" s="116"/>
      <c r="B86" s="108"/>
      <c r="C86" s="81"/>
      <c r="D86" s="81"/>
      <c r="E86" s="120"/>
      <c r="F86" s="120"/>
    </row>
    <row r="87" spans="1:6">
      <c r="A87" s="116">
        <v>2</v>
      </c>
      <c r="B87" s="109" t="s">
        <v>51</v>
      </c>
      <c r="C87" s="83" t="s">
        <v>43</v>
      </c>
      <c r="D87" s="81">
        <v>21.6</v>
      </c>
      <c r="E87" s="118">
        <v>15.816266621523001</v>
      </c>
      <c r="F87" s="118">
        <v>341.63135902489802</v>
      </c>
    </row>
    <row r="88" spans="1:6">
      <c r="A88" s="116"/>
      <c r="B88" s="109"/>
      <c r="C88" s="81"/>
      <c r="D88" s="81"/>
      <c r="E88" s="120"/>
      <c r="F88" s="120"/>
    </row>
    <row r="89" spans="1:6">
      <c r="A89" s="116">
        <v>3</v>
      </c>
      <c r="B89" s="109" t="s">
        <v>52</v>
      </c>
      <c r="C89" s="81" t="s">
        <v>20</v>
      </c>
      <c r="D89" s="81">
        <v>2.2000000000000002</v>
      </c>
      <c r="E89" s="118">
        <v>58.531630415583201</v>
      </c>
      <c r="F89" s="118">
        <v>128.769586914283</v>
      </c>
    </row>
    <row r="90" spans="1:6">
      <c r="A90" s="116"/>
      <c r="B90" s="109"/>
      <c r="C90" s="81"/>
      <c r="D90" s="81"/>
      <c r="E90" s="119"/>
      <c r="F90" s="119"/>
    </row>
    <row r="91" spans="1:6">
      <c r="A91" s="116"/>
      <c r="B91" s="109"/>
      <c r="C91" s="81"/>
      <c r="D91" s="81"/>
      <c r="E91" s="120"/>
      <c r="F91" s="120"/>
    </row>
    <row r="92" spans="1:6">
      <c r="A92" s="116">
        <v>4</v>
      </c>
      <c r="B92" s="109" t="s">
        <v>53</v>
      </c>
      <c r="C92" s="81" t="s">
        <v>20</v>
      </c>
      <c r="D92" s="81">
        <v>2.2000000000000002</v>
      </c>
      <c r="E92" s="118">
        <v>8.4090803504271996</v>
      </c>
      <c r="F92" s="118">
        <v>18.499976770939799</v>
      </c>
    </row>
    <row r="93" spans="1:6">
      <c r="A93" s="116"/>
      <c r="B93" s="109"/>
      <c r="C93" s="81"/>
      <c r="D93" s="81"/>
      <c r="E93" s="120"/>
      <c r="F93" s="120"/>
    </row>
    <row r="94" spans="1:6" ht="18">
      <c r="A94" s="41"/>
      <c r="B94" s="42" t="s">
        <v>54</v>
      </c>
      <c r="C94" s="41"/>
      <c r="D94" s="43"/>
      <c r="E94" s="10"/>
      <c r="F94" s="10"/>
    </row>
    <row r="95" spans="1:6" ht="18">
      <c r="A95" s="41">
        <v>1</v>
      </c>
      <c r="B95" s="44" t="s">
        <v>55</v>
      </c>
      <c r="C95" s="41" t="s">
        <v>56</v>
      </c>
      <c r="D95" s="45">
        <v>0.17649999999999999</v>
      </c>
      <c r="E95" s="10">
        <v>150.83288103525101</v>
      </c>
      <c r="F95" s="10">
        <v>26.622003502721899</v>
      </c>
    </row>
    <row r="96" spans="1:6" ht="18">
      <c r="A96" s="41">
        <v>2</v>
      </c>
      <c r="B96" s="44" t="s">
        <v>57</v>
      </c>
      <c r="C96" s="41" t="s">
        <v>56</v>
      </c>
      <c r="D96" s="43">
        <v>0.08</v>
      </c>
      <c r="E96" s="10">
        <v>59.269275712455297</v>
      </c>
      <c r="F96" s="10">
        <v>4.74154205699642</v>
      </c>
    </row>
    <row r="97" spans="1:6" ht="18">
      <c r="A97" s="41">
        <v>3</v>
      </c>
      <c r="B97" s="44" t="s">
        <v>58</v>
      </c>
      <c r="C97" s="41" t="s">
        <v>56</v>
      </c>
      <c r="D97" s="43">
        <v>0.02</v>
      </c>
      <c r="E97" s="10">
        <v>81.554597642871201</v>
      </c>
      <c r="F97" s="10">
        <v>1.6310919528574199</v>
      </c>
    </row>
    <row r="98" spans="1:6" ht="18">
      <c r="A98" s="41">
        <v>4</v>
      </c>
      <c r="B98" s="44" t="s">
        <v>59</v>
      </c>
      <c r="C98" s="41" t="s">
        <v>56</v>
      </c>
      <c r="D98" s="46">
        <v>0.50800000000000001</v>
      </c>
      <c r="E98" s="10">
        <v>150.83288103525101</v>
      </c>
      <c r="F98" s="10">
        <v>76.623103565907698</v>
      </c>
    </row>
    <row r="99" spans="1:6" ht="18">
      <c r="A99" s="41">
        <v>5</v>
      </c>
      <c r="B99" s="44" t="s">
        <v>60</v>
      </c>
      <c r="C99" s="41" t="s">
        <v>43</v>
      </c>
      <c r="D99" s="47">
        <v>35</v>
      </c>
      <c r="E99" s="10">
        <v>2.17754895373232</v>
      </c>
      <c r="F99" s="10">
        <v>76.214213380631193</v>
      </c>
    </row>
    <row r="100" spans="1:6" ht="18">
      <c r="A100" s="41">
        <v>6</v>
      </c>
      <c r="B100" s="44" t="s">
        <v>61</v>
      </c>
      <c r="C100" s="41" t="s">
        <v>43</v>
      </c>
      <c r="D100" s="48">
        <v>188.2</v>
      </c>
      <c r="E100" s="10">
        <v>2.17754895373232</v>
      </c>
      <c r="F100" s="10">
        <v>409.81471309242301</v>
      </c>
    </row>
    <row r="101" spans="1:6" ht="18">
      <c r="A101" s="41">
        <v>7</v>
      </c>
      <c r="B101" s="44" t="s">
        <v>62</v>
      </c>
      <c r="C101" s="41" t="s">
        <v>43</v>
      </c>
      <c r="D101" s="48">
        <v>13.4</v>
      </c>
      <c r="E101" s="10">
        <v>2.17754895373232</v>
      </c>
      <c r="F101" s="10">
        <v>29.1791559800131</v>
      </c>
    </row>
    <row r="102" spans="1:6" ht="18">
      <c r="A102" s="41"/>
      <c r="B102" s="42" t="s">
        <v>63</v>
      </c>
      <c r="C102" s="41"/>
      <c r="D102" s="43"/>
      <c r="E102" s="10"/>
      <c r="F102" s="10"/>
    </row>
    <row r="103" spans="1:6">
      <c r="A103" s="86">
        <v>1</v>
      </c>
      <c r="B103" s="110" t="s">
        <v>64</v>
      </c>
      <c r="C103" s="86" t="s">
        <v>39</v>
      </c>
      <c r="D103" s="94">
        <f>4+8+4+26+2</f>
        <v>44</v>
      </c>
      <c r="E103" s="118">
        <v>38.209996531515102</v>
      </c>
      <c r="F103" s="118">
        <v>1681.2398473866599</v>
      </c>
    </row>
    <row r="104" spans="1:6">
      <c r="A104" s="87"/>
      <c r="B104" s="111"/>
      <c r="C104" s="87"/>
      <c r="D104" s="95"/>
      <c r="E104" s="119"/>
      <c r="F104" s="119"/>
    </row>
    <row r="105" spans="1:6">
      <c r="A105" s="88"/>
      <c r="B105" s="112"/>
      <c r="C105" s="88"/>
      <c r="D105" s="96"/>
      <c r="E105" s="120"/>
      <c r="F105" s="120"/>
    </row>
    <row r="106" spans="1:6" ht="18">
      <c r="A106" s="41"/>
      <c r="B106" s="42" t="s">
        <v>65</v>
      </c>
      <c r="C106" s="41"/>
      <c r="D106" s="43"/>
      <c r="E106" s="10"/>
      <c r="F106" s="10"/>
    </row>
    <row r="107" spans="1:6" ht="36">
      <c r="A107" s="49">
        <v>1</v>
      </c>
      <c r="B107" s="50" t="s">
        <v>66</v>
      </c>
      <c r="C107" s="49" t="s">
        <v>16</v>
      </c>
      <c r="D107" s="51">
        <f>0.48/0.06/100</f>
        <v>0.08</v>
      </c>
      <c r="E107" s="10">
        <v>519.50509346986405</v>
      </c>
      <c r="F107" s="10">
        <v>41.560407477589102</v>
      </c>
    </row>
    <row r="108" spans="1:6" ht="18">
      <c r="A108" s="4"/>
      <c r="B108" s="4" t="s">
        <v>67</v>
      </c>
      <c r="C108" s="4"/>
      <c r="D108" s="4"/>
      <c r="E108" s="10"/>
      <c r="F108" s="10"/>
    </row>
    <row r="109" spans="1:6" ht="18">
      <c r="A109" s="4"/>
      <c r="B109" s="4" t="s">
        <v>8</v>
      </c>
      <c r="C109" s="4"/>
      <c r="D109" s="4"/>
      <c r="E109" s="10"/>
      <c r="F109" s="10"/>
    </row>
    <row r="110" spans="1:6" ht="54">
      <c r="A110" s="7">
        <v>1</v>
      </c>
      <c r="B110" s="8" t="s">
        <v>9</v>
      </c>
      <c r="C110" s="7" t="s">
        <v>10</v>
      </c>
      <c r="D110" s="9">
        <v>0.53700000000000003</v>
      </c>
      <c r="E110" s="10">
        <v>554.72374575042898</v>
      </c>
      <c r="F110" s="10">
        <v>297.88665146798002</v>
      </c>
    </row>
    <row r="111" spans="1:6" ht="36">
      <c r="A111" s="11">
        <v>2</v>
      </c>
      <c r="B111" s="12" t="s">
        <v>11</v>
      </c>
      <c r="C111" s="13" t="s">
        <v>12</v>
      </c>
      <c r="D111" s="14">
        <v>0.53700000000000003</v>
      </c>
      <c r="E111" s="10">
        <v>781.70470010456199</v>
      </c>
      <c r="F111" s="10">
        <v>419.77542395615001</v>
      </c>
    </row>
    <row r="112" spans="1:6" ht="18">
      <c r="A112" s="15">
        <v>3</v>
      </c>
      <c r="B112" s="16" t="s">
        <v>13</v>
      </c>
      <c r="C112" s="17" t="s">
        <v>14</v>
      </c>
      <c r="D112" s="18">
        <v>1047.2</v>
      </c>
      <c r="E112" s="10">
        <v>2.0319551126389301</v>
      </c>
      <c r="F112" s="10">
        <v>2127.8633939554902</v>
      </c>
    </row>
    <row r="113" spans="1:6" ht="36">
      <c r="A113" s="11">
        <v>4</v>
      </c>
      <c r="B113" s="19" t="s">
        <v>15</v>
      </c>
      <c r="C113" s="11" t="s">
        <v>16</v>
      </c>
      <c r="D113" s="11">
        <v>13.279</v>
      </c>
      <c r="E113" s="10">
        <v>38.200756117611903</v>
      </c>
      <c r="F113" s="10">
        <v>507.267840485769</v>
      </c>
    </row>
    <row r="114" spans="1:6" ht="54">
      <c r="A114" s="13">
        <v>5</v>
      </c>
      <c r="B114" s="21" t="s">
        <v>17</v>
      </c>
      <c r="C114" s="22" t="s">
        <v>16</v>
      </c>
      <c r="D114" s="11">
        <v>13.279</v>
      </c>
      <c r="E114" s="10">
        <v>419.35440796990798</v>
      </c>
      <c r="F114" s="10">
        <v>5568.6071834324002</v>
      </c>
    </row>
    <row r="115" spans="1:6" ht="36">
      <c r="A115" s="11">
        <v>6</v>
      </c>
      <c r="B115" s="23" t="s">
        <v>18</v>
      </c>
      <c r="C115" s="24" t="s">
        <v>16</v>
      </c>
      <c r="D115" s="11">
        <v>13.279</v>
      </c>
      <c r="E115" s="10">
        <v>593.420000168608</v>
      </c>
      <c r="F115" s="10">
        <v>7880.0241822389498</v>
      </c>
    </row>
    <row r="116" spans="1:6">
      <c r="A116" s="117">
        <v>7</v>
      </c>
      <c r="B116" s="109" t="s">
        <v>19</v>
      </c>
      <c r="C116" s="102" t="s">
        <v>16</v>
      </c>
      <c r="D116" s="98">
        <v>13.279</v>
      </c>
      <c r="E116" s="118">
        <v>142.110152133534</v>
      </c>
      <c r="F116" s="118">
        <v>1887.0807101811999</v>
      </c>
    </row>
    <row r="117" spans="1:6">
      <c r="A117" s="103"/>
      <c r="B117" s="109"/>
      <c r="C117" s="103"/>
      <c r="D117" s="99"/>
      <c r="E117" s="119"/>
      <c r="F117" s="119"/>
    </row>
    <row r="118" spans="1:6">
      <c r="A118" s="103"/>
      <c r="B118" s="109"/>
      <c r="C118" s="103"/>
      <c r="D118" s="99"/>
      <c r="E118" s="119"/>
      <c r="F118" s="119"/>
    </row>
    <row r="119" spans="1:6">
      <c r="A119" s="103"/>
      <c r="B119" s="109"/>
      <c r="C119" s="103"/>
      <c r="D119" s="99"/>
      <c r="E119" s="119"/>
      <c r="F119" s="119"/>
    </row>
    <row r="120" spans="1:6">
      <c r="A120" s="103"/>
      <c r="B120" s="109"/>
      <c r="C120" s="103"/>
      <c r="D120" s="99"/>
      <c r="E120" s="119"/>
      <c r="F120" s="119"/>
    </row>
    <row r="121" spans="1:6">
      <c r="A121" s="104"/>
      <c r="B121" s="109"/>
      <c r="C121" s="104"/>
      <c r="D121" s="100"/>
      <c r="E121" s="120"/>
      <c r="F121" s="120"/>
    </row>
    <row r="122" spans="1:6">
      <c r="A122" s="92">
        <v>8</v>
      </c>
      <c r="B122" s="114" t="s">
        <v>68</v>
      </c>
      <c r="C122" s="105" t="s">
        <v>20</v>
      </c>
      <c r="D122" s="92">
        <f>1327.9*0.1</f>
        <v>132.79</v>
      </c>
      <c r="E122" s="118">
        <v>8.4090803504271996</v>
      </c>
      <c r="F122" s="118">
        <v>1116.6417797332299</v>
      </c>
    </row>
    <row r="123" spans="1:6">
      <c r="A123" s="93"/>
      <c r="B123" s="115"/>
      <c r="C123" s="93"/>
      <c r="D123" s="93"/>
      <c r="E123" s="120"/>
      <c r="F123" s="120"/>
    </row>
    <row r="124" spans="1:6" ht="18">
      <c r="A124" s="4"/>
      <c r="B124" s="4" t="s">
        <v>22</v>
      </c>
      <c r="C124" s="4"/>
      <c r="D124" s="4"/>
      <c r="E124" s="10"/>
      <c r="F124" s="10"/>
    </row>
    <row r="125" spans="1:6" ht="54">
      <c r="A125" s="7">
        <v>1</v>
      </c>
      <c r="B125" s="8" t="s">
        <v>23</v>
      </c>
      <c r="C125" s="7" t="s">
        <v>10</v>
      </c>
      <c r="D125" s="7">
        <v>5.67E-2</v>
      </c>
      <c r="E125" s="10">
        <v>807.49896176271204</v>
      </c>
      <c r="F125" s="10">
        <v>45.785191131945801</v>
      </c>
    </row>
    <row r="126" spans="1:6" ht="36">
      <c r="A126" s="11">
        <v>2</v>
      </c>
      <c r="B126" s="12" t="s">
        <v>11</v>
      </c>
      <c r="C126" s="13" t="s">
        <v>12</v>
      </c>
      <c r="D126" s="27">
        <v>5.67E-2</v>
      </c>
      <c r="E126" s="10">
        <v>781.70470010456199</v>
      </c>
      <c r="F126" s="10">
        <v>44.322656495928697</v>
      </c>
    </row>
    <row r="127" spans="1:6" ht="18">
      <c r="A127" s="15">
        <v>3</v>
      </c>
      <c r="B127" s="16" t="s">
        <v>13</v>
      </c>
      <c r="C127" s="17" t="s">
        <v>14</v>
      </c>
      <c r="D127" s="18">
        <v>110.6</v>
      </c>
      <c r="E127" s="10">
        <v>2.0319551126389301</v>
      </c>
      <c r="F127" s="10">
        <v>224.73423545786599</v>
      </c>
    </row>
    <row r="128" spans="1:6" ht="36">
      <c r="A128" s="11">
        <v>4</v>
      </c>
      <c r="B128" s="19" t="s">
        <v>15</v>
      </c>
      <c r="C128" s="11" t="s">
        <v>16</v>
      </c>
      <c r="D128" s="11">
        <v>1.35</v>
      </c>
      <c r="E128" s="10">
        <v>38.200756117611903</v>
      </c>
      <c r="F128" s="10">
        <v>51.5710207587761</v>
      </c>
    </row>
    <row r="129" spans="1:6">
      <c r="A129" s="82">
        <v>5</v>
      </c>
      <c r="B129" s="84" t="s">
        <v>24</v>
      </c>
      <c r="C129" s="82" t="s">
        <v>25</v>
      </c>
      <c r="D129" s="82">
        <v>6</v>
      </c>
      <c r="E129" s="118">
        <v>12.468323128327899</v>
      </c>
      <c r="F129" s="118">
        <v>74.809938769967602</v>
      </c>
    </row>
    <row r="130" spans="1:6">
      <c r="A130" s="82"/>
      <c r="B130" s="84"/>
      <c r="C130" s="82"/>
      <c r="D130" s="82"/>
      <c r="E130" s="119"/>
      <c r="F130" s="119"/>
    </row>
    <row r="131" spans="1:6">
      <c r="A131" s="82"/>
      <c r="B131" s="84"/>
      <c r="C131" s="82"/>
      <c r="D131" s="82"/>
      <c r="E131" s="120"/>
      <c r="F131" s="120"/>
    </row>
    <row r="132" spans="1:6" ht="54">
      <c r="A132" s="13">
        <v>6</v>
      </c>
      <c r="B132" s="21" t="s">
        <v>17</v>
      </c>
      <c r="C132" s="22" t="s">
        <v>16</v>
      </c>
      <c r="D132" s="29">
        <v>1.35</v>
      </c>
      <c r="E132" s="10">
        <v>419.35440796990798</v>
      </c>
      <c r="F132" s="10">
        <v>566.12845075937696</v>
      </c>
    </row>
    <row r="133" spans="1:6" ht="36">
      <c r="A133" s="11">
        <v>7</v>
      </c>
      <c r="B133" s="23" t="s">
        <v>18</v>
      </c>
      <c r="C133" s="24" t="s">
        <v>16</v>
      </c>
      <c r="D133" s="29">
        <v>1.35</v>
      </c>
      <c r="E133" s="10">
        <v>593.420000168608</v>
      </c>
      <c r="F133" s="10">
        <v>801.11700022762102</v>
      </c>
    </row>
    <row r="134" spans="1:6">
      <c r="A134" s="117">
        <v>8</v>
      </c>
      <c r="B134" s="109" t="s">
        <v>19</v>
      </c>
      <c r="C134" s="102" t="s">
        <v>16</v>
      </c>
      <c r="D134" s="78">
        <v>1.35</v>
      </c>
      <c r="E134" s="118">
        <v>142.110152133534</v>
      </c>
      <c r="F134" s="118">
        <v>191.84870538027101</v>
      </c>
    </row>
    <row r="135" spans="1:6">
      <c r="A135" s="103"/>
      <c r="B135" s="109"/>
      <c r="C135" s="103"/>
      <c r="D135" s="85"/>
      <c r="E135" s="119"/>
      <c r="F135" s="119"/>
    </row>
    <row r="136" spans="1:6">
      <c r="A136" s="103"/>
      <c r="B136" s="109"/>
      <c r="C136" s="103"/>
      <c r="D136" s="85"/>
      <c r="E136" s="119"/>
      <c r="F136" s="119"/>
    </row>
    <row r="137" spans="1:6">
      <c r="A137" s="103"/>
      <c r="B137" s="109"/>
      <c r="C137" s="103"/>
      <c r="D137" s="85"/>
      <c r="E137" s="119"/>
      <c r="F137" s="119"/>
    </row>
    <row r="138" spans="1:6">
      <c r="A138" s="103"/>
      <c r="B138" s="109"/>
      <c r="C138" s="103"/>
      <c r="D138" s="85"/>
      <c r="E138" s="119"/>
      <c r="F138" s="119"/>
    </row>
    <row r="139" spans="1:6">
      <c r="A139" s="104"/>
      <c r="B139" s="109"/>
      <c r="C139" s="104"/>
      <c r="D139" s="79"/>
      <c r="E139" s="120"/>
      <c r="F139" s="120"/>
    </row>
    <row r="140" spans="1:6">
      <c r="A140" s="92">
        <v>9</v>
      </c>
      <c r="B140" s="114" t="s">
        <v>68</v>
      </c>
      <c r="C140" s="105" t="s">
        <v>20</v>
      </c>
      <c r="D140" s="92">
        <f>135*0.1</f>
        <v>13.5</v>
      </c>
      <c r="E140" s="118">
        <v>8.4090803504271996</v>
      </c>
      <c r="F140" s="118">
        <v>113.52258473076699</v>
      </c>
    </row>
    <row r="141" spans="1:6">
      <c r="A141" s="93"/>
      <c r="B141" s="115"/>
      <c r="C141" s="93"/>
      <c r="D141" s="93"/>
      <c r="E141" s="120"/>
      <c r="F141" s="120"/>
    </row>
    <row r="142" spans="1:6" ht="18">
      <c r="A142" s="4"/>
      <c r="B142" s="4" t="s">
        <v>26</v>
      </c>
      <c r="C142" s="4"/>
      <c r="D142" s="4"/>
      <c r="E142" s="10"/>
      <c r="F142" s="10"/>
    </row>
    <row r="143" spans="1:6" ht="36">
      <c r="A143" s="7">
        <v>1</v>
      </c>
      <c r="B143" s="8" t="s">
        <v>31</v>
      </c>
      <c r="C143" s="7" t="s">
        <v>10</v>
      </c>
      <c r="D143" s="31">
        <v>0.15679999999999999</v>
      </c>
      <c r="E143" s="10">
        <v>554.72374575042898</v>
      </c>
      <c r="F143" s="10">
        <v>86.980683333667201</v>
      </c>
    </row>
    <row r="144" spans="1:6" ht="36">
      <c r="A144" s="11">
        <v>2</v>
      </c>
      <c r="B144" s="12" t="s">
        <v>11</v>
      </c>
      <c r="C144" s="13" t="s">
        <v>12</v>
      </c>
      <c r="D144" s="27">
        <v>0.15679999999999999</v>
      </c>
      <c r="E144" s="10">
        <v>781.70470010456199</v>
      </c>
      <c r="F144" s="10">
        <v>122.571296976395</v>
      </c>
    </row>
    <row r="145" spans="1:6" ht="18">
      <c r="A145" s="15">
        <v>3</v>
      </c>
      <c r="B145" s="16" t="s">
        <v>13</v>
      </c>
      <c r="C145" s="17" t="s">
        <v>14</v>
      </c>
      <c r="D145" s="18">
        <v>305.7</v>
      </c>
      <c r="E145" s="10">
        <v>2.0319551126389301</v>
      </c>
      <c r="F145" s="10">
        <v>621.16867793372205</v>
      </c>
    </row>
    <row r="146" spans="1:6" ht="36">
      <c r="A146" s="11">
        <v>4</v>
      </c>
      <c r="B146" s="23" t="s">
        <v>32</v>
      </c>
      <c r="C146" s="24" t="s">
        <v>20</v>
      </c>
      <c r="D146" s="11">
        <v>52.3</v>
      </c>
      <c r="E146" s="10">
        <v>6.2364013793463204</v>
      </c>
      <c r="F146" s="10">
        <v>326.16379213981202</v>
      </c>
    </row>
    <row r="147" spans="1:6" ht="36">
      <c r="A147" s="11">
        <v>5</v>
      </c>
      <c r="B147" s="23" t="s">
        <v>30</v>
      </c>
      <c r="C147" s="11" t="s">
        <v>14</v>
      </c>
      <c r="D147" s="13">
        <f>52.3*1.8</f>
        <v>94.14</v>
      </c>
      <c r="E147" s="10">
        <v>0.73936717384002704</v>
      </c>
      <c r="F147" s="10">
        <v>69.604025745300206</v>
      </c>
    </row>
    <row r="148" spans="1:6" ht="18">
      <c r="A148" s="15">
        <v>6</v>
      </c>
      <c r="B148" s="16" t="s">
        <v>13</v>
      </c>
      <c r="C148" s="17" t="s">
        <v>14</v>
      </c>
      <c r="D148" s="32">
        <f>52.3*1.8</f>
        <v>94.14</v>
      </c>
      <c r="E148" s="10">
        <v>2.0319551126389301</v>
      </c>
      <c r="F148" s="10">
        <v>191.28825430382901</v>
      </c>
    </row>
    <row r="149" spans="1:6" ht="36">
      <c r="A149" s="11">
        <v>7</v>
      </c>
      <c r="B149" s="19" t="s">
        <v>15</v>
      </c>
      <c r="C149" s="11" t="s">
        <v>16</v>
      </c>
      <c r="D149" s="11">
        <v>9.48</v>
      </c>
      <c r="E149" s="10">
        <v>38.200756117611903</v>
      </c>
      <c r="F149" s="10">
        <v>362.143167994961</v>
      </c>
    </row>
    <row r="150" spans="1:6" ht="18">
      <c r="A150" s="13">
        <v>8</v>
      </c>
      <c r="B150" s="12" t="s">
        <v>27</v>
      </c>
      <c r="C150" s="11" t="s">
        <v>25</v>
      </c>
      <c r="D150" s="11">
        <v>22</v>
      </c>
      <c r="E150" s="10">
        <v>1.4144415499548399</v>
      </c>
      <c r="F150" s="10">
        <v>31.117714099006399</v>
      </c>
    </row>
    <row r="151" spans="1:6" ht="18">
      <c r="A151" s="28">
        <v>9</v>
      </c>
      <c r="B151" s="23" t="s">
        <v>33</v>
      </c>
      <c r="C151" s="28" t="s">
        <v>25</v>
      </c>
      <c r="D151" s="28">
        <v>22</v>
      </c>
      <c r="E151" s="10">
        <v>1.93192057526598</v>
      </c>
      <c r="F151" s="10">
        <v>42.5022526558515</v>
      </c>
    </row>
    <row r="152" spans="1:6">
      <c r="A152" s="81">
        <v>10</v>
      </c>
      <c r="B152" s="84" t="s">
        <v>34</v>
      </c>
      <c r="C152" s="81" t="s">
        <v>20</v>
      </c>
      <c r="D152" s="81">
        <f>877*0.12</f>
        <v>105.24</v>
      </c>
      <c r="E152" s="118">
        <v>8.62566397104111</v>
      </c>
      <c r="F152" s="118">
        <v>907.76487631236705</v>
      </c>
    </row>
    <row r="153" spans="1:6">
      <c r="A153" s="81"/>
      <c r="B153" s="84"/>
      <c r="C153" s="81"/>
      <c r="D153" s="81"/>
      <c r="E153" s="120"/>
      <c r="F153" s="120"/>
    </row>
    <row r="154" spans="1:6">
      <c r="A154" s="90">
        <v>11</v>
      </c>
      <c r="B154" s="106" t="s">
        <v>35</v>
      </c>
      <c r="C154" s="90" t="s">
        <v>36</v>
      </c>
      <c r="D154" s="76">
        <v>8.77</v>
      </c>
      <c r="E154" s="118">
        <v>843.69708236355996</v>
      </c>
      <c r="F154" s="118">
        <v>7399.2234123284197</v>
      </c>
    </row>
    <row r="155" spans="1:6">
      <c r="A155" s="91"/>
      <c r="B155" s="107"/>
      <c r="C155" s="91"/>
      <c r="D155" s="77"/>
      <c r="E155" s="120"/>
      <c r="F155" s="120"/>
    </row>
    <row r="156" spans="1:6" ht="18">
      <c r="A156" s="7"/>
      <c r="B156" s="34" t="s">
        <v>37</v>
      </c>
      <c r="C156" s="7"/>
      <c r="D156" s="9"/>
      <c r="E156" s="10"/>
      <c r="F156" s="10"/>
    </row>
    <row r="157" spans="1:6" ht="18">
      <c r="A157" s="7">
        <v>1</v>
      </c>
      <c r="B157" s="8" t="s">
        <v>38</v>
      </c>
      <c r="C157" s="33" t="s">
        <v>39</v>
      </c>
      <c r="D157" s="35">
        <v>8</v>
      </c>
      <c r="E157" s="10">
        <v>9.0652844792559897</v>
      </c>
      <c r="F157" s="10">
        <v>72.522275834047903</v>
      </c>
    </row>
    <row r="158" spans="1:6">
      <c r="A158" s="82">
        <v>2</v>
      </c>
      <c r="B158" s="84" t="s">
        <v>40</v>
      </c>
      <c r="C158" s="82" t="s">
        <v>25</v>
      </c>
      <c r="D158" s="82">
        <v>54.4</v>
      </c>
      <c r="E158" s="118">
        <v>9.6454648214967396</v>
      </c>
      <c r="F158" s="118">
        <v>524.71328628942297</v>
      </c>
    </row>
    <row r="159" spans="1:6">
      <c r="A159" s="82"/>
      <c r="B159" s="84"/>
      <c r="C159" s="82"/>
      <c r="D159" s="82"/>
      <c r="E159" s="119"/>
      <c r="F159" s="119"/>
    </row>
    <row r="160" spans="1:6">
      <c r="A160" s="82"/>
      <c r="B160" s="84"/>
      <c r="C160" s="82"/>
      <c r="D160" s="82"/>
      <c r="E160" s="120"/>
      <c r="F160" s="120"/>
    </row>
    <row r="161" spans="1:6" ht="18">
      <c r="A161" s="11"/>
      <c r="B161" s="4" t="s">
        <v>41</v>
      </c>
      <c r="C161" s="11"/>
      <c r="D161" s="11"/>
      <c r="E161" s="10"/>
      <c r="F161" s="10"/>
    </row>
    <row r="162" spans="1:6">
      <c r="A162" s="81">
        <v>1</v>
      </c>
      <c r="B162" s="84" t="s">
        <v>42</v>
      </c>
      <c r="C162" s="83" t="s">
        <v>20</v>
      </c>
      <c r="D162" s="80">
        <v>0.8</v>
      </c>
      <c r="E162" s="118">
        <v>79.780677073144304</v>
      </c>
      <c r="F162" s="118">
        <v>63.8245416585154</v>
      </c>
    </row>
    <row r="163" spans="1:6">
      <c r="A163" s="81"/>
      <c r="B163" s="84"/>
      <c r="C163" s="81"/>
      <c r="D163" s="80"/>
      <c r="E163" s="119"/>
      <c r="F163" s="119"/>
    </row>
    <row r="164" spans="1:6">
      <c r="A164" s="81"/>
      <c r="B164" s="84"/>
      <c r="C164" s="81"/>
      <c r="D164" s="80"/>
      <c r="E164" s="120"/>
      <c r="F164" s="120"/>
    </row>
    <row r="165" spans="1:6" ht="54">
      <c r="A165" s="11">
        <v>2</v>
      </c>
      <c r="B165" s="23" t="s">
        <v>47</v>
      </c>
      <c r="C165" s="11" t="s">
        <v>39</v>
      </c>
      <c r="D165" s="40">
        <v>5</v>
      </c>
      <c r="E165" s="10">
        <v>19.259720128751901</v>
      </c>
      <c r="F165" s="10">
        <v>96.298600643759698</v>
      </c>
    </row>
    <row r="166" spans="1:6">
      <c r="A166" s="81">
        <v>3</v>
      </c>
      <c r="B166" s="84" t="s">
        <v>48</v>
      </c>
      <c r="C166" s="81" t="s">
        <v>39</v>
      </c>
      <c r="D166" s="97">
        <v>5</v>
      </c>
      <c r="E166" s="118">
        <v>132.72028182254201</v>
      </c>
      <c r="F166" s="118">
        <v>663.60140911270901</v>
      </c>
    </row>
    <row r="167" spans="1:6">
      <c r="A167" s="81"/>
      <c r="B167" s="84"/>
      <c r="C167" s="81"/>
      <c r="D167" s="97"/>
      <c r="E167" s="120"/>
      <c r="F167" s="120"/>
    </row>
    <row r="168" spans="1:6" ht="18">
      <c r="A168" s="11"/>
      <c r="B168" s="4" t="s">
        <v>69</v>
      </c>
      <c r="C168" s="11"/>
      <c r="D168" s="11"/>
      <c r="E168" s="10"/>
      <c r="F168" s="10"/>
    </row>
    <row r="169" spans="1:6">
      <c r="A169" s="116">
        <v>1</v>
      </c>
      <c r="B169" s="108" t="s">
        <v>50</v>
      </c>
      <c r="C169" s="81" t="s">
        <v>25</v>
      </c>
      <c r="D169" s="81">
        <v>16</v>
      </c>
      <c r="E169" s="118">
        <v>9.7980517570011294</v>
      </c>
      <c r="F169" s="118">
        <v>156.76882811201801</v>
      </c>
    </row>
    <row r="170" spans="1:6">
      <c r="A170" s="116"/>
      <c r="B170" s="108"/>
      <c r="C170" s="81"/>
      <c r="D170" s="81"/>
      <c r="E170" s="119"/>
      <c r="F170" s="119"/>
    </row>
    <row r="171" spans="1:6">
      <c r="A171" s="116"/>
      <c r="B171" s="108"/>
      <c r="C171" s="81"/>
      <c r="D171" s="81"/>
      <c r="E171" s="120"/>
      <c r="F171" s="120"/>
    </row>
    <row r="172" spans="1:6">
      <c r="A172" s="116">
        <v>2</v>
      </c>
      <c r="B172" s="109" t="s">
        <v>51</v>
      </c>
      <c r="C172" s="83" t="s">
        <v>43</v>
      </c>
      <c r="D172" s="81">
        <v>6</v>
      </c>
      <c r="E172" s="118">
        <v>15.816266621523001</v>
      </c>
      <c r="F172" s="118">
        <v>94.897599729138307</v>
      </c>
    </row>
    <row r="173" spans="1:6">
      <c r="A173" s="116"/>
      <c r="B173" s="109"/>
      <c r="C173" s="81"/>
      <c r="D173" s="81"/>
      <c r="E173" s="120"/>
      <c r="F173" s="120"/>
    </row>
    <row r="174" spans="1:6">
      <c r="A174" s="116">
        <v>3</v>
      </c>
      <c r="B174" s="109" t="s">
        <v>70</v>
      </c>
      <c r="C174" s="81" t="s">
        <v>20</v>
      </c>
      <c r="D174" s="81">
        <v>0.6</v>
      </c>
      <c r="E174" s="118">
        <v>58.531630415583201</v>
      </c>
      <c r="F174" s="118">
        <v>35.118978249349901</v>
      </c>
    </row>
    <row r="175" spans="1:6">
      <c r="A175" s="116"/>
      <c r="B175" s="109"/>
      <c r="C175" s="81"/>
      <c r="D175" s="81"/>
      <c r="E175" s="119"/>
      <c r="F175" s="119"/>
    </row>
    <row r="176" spans="1:6">
      <c r="A176" s="116"/>
      <c r="B176" s="109"/>
      <c r="C176" s="81"/>
      <c r="D176" s="81"/>
      <c r="E176" s="120"/>
      <c r="F176" s="120"/>
    </row>
    <row r="177" spans="1:6">
      <c r="A177" s="116">
        <v>4</v>
      </c>
      <c r="B177" s="109" t="s">
        <v>53</v>
      </c>
      <c r="C177" s="81" t="s">
        <v>20</v>
      </c>
      <c r="D177" s="81">
        <v>0.6</v>
      </c>
      <c r="E177" s="118">
        <v>8.4090803504271996</v>
      </c>
      <c r="F177" s="118">
        <v>5.0454482102563203</v>
      </c>
    </row>
    <row r="178" spans="1:6">
      <c r="A178" s="116"/>
      <c r="B178" s="109"/>
      <c r="C178" s="81"/>
      <c r="D178" s="81"/>
      <c r="E178" s="120"/>
      <c r="F178" s="120"/>
    </row>
    <row r="179" spans="1:6" ht="18">
      <c r="A179" s="41"/>
      <c r="B179" s="42" t="s">
        <v>54</v>
      </c>
      <c r="C179" s="41"/>
      <c r="D179" s="43"/>
      <c r="E179" s="10"/>
      <c r="F179" s="10"/>
    </row>
    <row r="180" spans="1:6" ht="18">
      <c r="A180" s="41">
        <v>1</v>
      </c>
      <c r="B180" s="44" t="s">
        <v>55</v>
      </c>
      <c r="C180" s="41" t="s">
        <v>56</v>
      </c>
      <c r="D180" s="45">
        <v>3.5499999999999997E-2</v>
      </c>
      <c r="E180" s="10">
        <v>150.83288103525101</v>
      </c>
      <c r="F180" s="10">
        <v>5.3545672767514203</v>
      </c>
    </row>
    <row r="181" spans="1:6" ht="18">
      <c r="A181" s="41">
        <v>2</v>
      </c>
      <c r="B181" s="44" t="s">
        <v>57</v>
      </c>
      <c r="C181" s="41" t="s">
        <v>56</v>
      </c>
      <c r="D181" s="48">
        <v>0.1</v>
      </c>
      <c r="E181" s="10">
        <v>59.269275712455297</v>
      </c>
      <c r="F181" s="10">
        <v>5.9269275712455203</v>
      </c>
    </row>
    <row r="182" spans="1:6" ht="18">
      <c r="A182" s="41">
        <v>3</v>
      </c>
      <c r="B182" s="44" t="s">
        <v>58</v>
      </c>
      <c r="C182" s="41" t="s">
        <v>56</v>
      </c>
      <c r="D182" s="43">
        <v>0.02</v>
      </c>
      <c r="E182" s="10">
        <v>81.554597642871201</v>
      </c>
      <c r="F182" s="10">
        <v>1.6310919528574199</v>
      </c>
    </row>
    <row r="183" spans="1:6" ht="18">
      <c r="A183" s="41">
        <v>4</v>
      </c>
      <c r="B183" s="44" t="s">
        <v>59</v>
      </c>
      <c r="C183" s="41" t="s">
        <v>56</v>
      </c>
      <c r="D183" s="46">
        <v>0.312</v>
      </c>
      <c r="E183" s="10">
        <v>150.83288103525101</v>
      </c>
      <c r="F183" s="10">
        <v>47.059858882998398</v>
      </c>
    </row>
    <row r="184" spans="1:6" ht="18">
      <c r="A184" s="41">
        <v>5</v>
      </c>
      <c r="B184" s="44" t="s">
        <v>60</v>
      </c>
      <c r="C184" s="41" t="s">
        <v>43</v>
      </c>
      <c r="D184" s="47">
        <v>7</v>
      </c>
      <c r="E184" s="10">
        <v>2.17754895373232</v>
      </c>
      <c r="F184" s="10">
        <v>15.2428426761262</v>
      </c>
    </row>
    <row r="185" spans="1:6" ht="18">
      <c r="A185" s="41">
        <v>6</v>
      </c>
      <c r="B185" s="44" t="s">
        <v>61</v>
      </c>
      <c r="C185" s="41" t="s">
        <v>43</v>
      </c>
      <c r="D185" s="48">
        <v>47.4</v>
      </c>
      <c r="E185" s="10">
        <v>2.17754895373232</v>
      </c>
      <c r="F185" s="10">
        <v>103.215820406912</v>
      </c>
    </row>
    <row r="186" spans="1:6" ht="18">
      <c r="A186" s="41"/>
      <c r="B186" s="42" t="s">
        <v>63</v>
      </c>
      <c r="C186" s="41"/>
      <c r="D186" s="43"/>
      <c r="E186" s="10"/>
      <c r="F186" s="10"/>
    </row>
    <row r="187" spans="1:6">
      <c r="A187" s="86">
        <v>1</v>
      </c>
      <c r="B187" s="110" t="s">
        <v>71</v>
      </c>
      <c r="C187" s="86" t="s">
        <v>39</v>
      </c>
      <c r="D187" s="94">
        <f>2+9</f>
        <v>11</v>
      </c>
      <c r="E187" s="118">
        <v>38.209996531515102</v>
      </c>
      <c r="F187" s="118">
        <v>420.309961846666</v>
      </c>
    </row>
    <row r="188" spans="1:6">
      <c r="A188" s="87"/>
      <c r="B188" s="111"/>
      <c r="C188" s="87"/>
      <c r="D188" s="95"/>
      <c r="E188" s="119"/>
      <c r="F188" s="119"/>
    </row>
    <row r="189" spans="1:6">
      <c r="A189" s="88"/>
      <c r="B189" s="112"/>
      <c r="C189" s="88"/>
      <c r="D189" s="96"/>
      <c r="E189" s="120"/>
      <c r="F189" s="120"/>
    </row>
    <row r="190" spans="1:6" ht="18">
      <c r="A190" s="4"/>
      <c r="B190" s="4" t="s">
        <v>72</v>
      </c>
      <c r="C190" s="4"/>
      <c r="D190" s="4"/>
      <c r="E190" s="10"/>
      <c r="F190" s="10"/>
    </row>
    <row r="191" spans="1:6" ht="18">
      <c r="A191" s="4"/>
      <c r="B191" s="4" t="s">
        <v>8</v>
      </c>
      <c r="C191" s="4"/>
      <c r="D191" s="4"/>
      <c r="E191" s="10"/>
      <c r="F191" s="10"/>
    </row>
    <row r="192" spans="1:6" ht="36">
      <c r="A192" s="11">
        <v>1</v>
      </c>
      <c r="B192" s="23" t="s">
        <v>73</v>
      </c>
      <c r="C192" s="24" t="s">
        <v>12</v>
      </c>
      <c r="D192" s="14">
        <v>3.3000000000000002E-2</v>
      </c>
      <c r="E192" s="10">
        <v>1761.70508265795</v>
      </c>
      <c r="F192" s="10">
        <v>58.1362677277125</v>
      </c>
    </row>
    <row r="193" spans="1:6" ht="54">
      <c r="A193" s="11">
        <v>2</v>
      </c>
      <c r="B193" s="23" t="s">
        <v>74</v>
      </c>
      <c r="C193" s="11" t="s">
        <v>12</v>
      </c>
      <c r="D193" s="11">
        <v>3.3000000000000002E-2</v>
      </c>
      <c r="E193" s="10">
        <v>855.54809388323997</v>
      </c>
      <c r="F193" s="10">
        <v>28.2330870981469</v>
      </c>
    </row>
    <row r="194" spans="1:6" ht="54">
      <c r="A194" s="7">
        <v>3</v>
      </c>
      <c r="B194" s="8" t="s">
        <v>9</v>
      </c>
      <c r="C194" s="7" t="s">
        <v>10</v>
      </c>
      <c r="D194" s="9">
        <v>2.798</v>
      </c>
      <c r="E194" s="10">
        <v>554.72374575042898</v>
      </c>
      <c r="F194" s="10">
        <v>1552.1170406097001</v>
      </c>
    </row>
    <row r="195" spans="1:6" ht="36">
      <c r="A195" s="11">
        <v>4</v>
      </c>
      <c r="B195" s="12" t="s">
        <v>11</v>
      </c>
      <c r="C195" s="13" t="s">
        <v>12</v>
      </c>
      <c r="D195" s="14">
        <v>2.798</v>
      </c>
      <c r="E195" s="10">
        <v>781.70470010456199</v>
      </c>
      <c r="F195" s="10">
        <v>2187.2097508925599</v>
      </c>
    </row>
    <row r="196" spans="1:6" ht="18">
      <c r="A196" s="15">
        <v>5</v>
      </c>
      <c r="B196" s="16" t="s">
        <v>13</v>
      </c>
      <c r="C196" s="17" t="s">
        <v>14</v>
      </c>
      <c r="D196" s="18">
        <v>5456.1</v>
      </c>
      <c r="E196" s="10">
        <v>2.0319551126389301</v>
      </c>
      <c r="F196" s="10">
        <v>11086.550290069301</v>
      </c>
    </row>
    <row r="197" spans="1:6" ht="36">
      <c r="A197" s="11">
        <v>6</v>
      </c>
      <c r="B197" s="19" t="s">
        <v>15</v>
      </c>
      <c r="C197" s="11" t="s">
        <v>16</v>
      </c>
      <c r="D197" s="11">
        <v>67.95</v>
      </c>
      <c r="E197" s="10">
        <v>38.200756117611903</v>
      </c>
      <c r="F197" s="10">
        <v>2595.7413781917298</v>
      </c>
    </row>
    <row r="198" spans="1:6" ht="54">
      <c r="A198" s="13">
        <v>7</v>
      </c>
      <c r="B198" s="21" t="s">
        <v>17</v>
      </c>
      <c r="C198" s="22" t="s">
        <v>16</v>
      </c>
      <c r="D198" s="11">
        <v>67.95</v>
      </c>
      <c r="E198" s="10">
        <v>419.35440796990798</v>
      </c>
      <c r="F198" s="10">
        <v>28495.1320215552</v>
      </c>
    </row>
    <row r="199" spans="1:6" ht="36">
      <c r="A199" s="11">
        <v>8</v>
      </c>
      <c r="B199" s="23" t="s">
        <v>18</v>
      </c>
      <c r="C199" s="24" t="s">
        <v>16</v>
      </c>
      <c r="D199" s="11">
        <v>67.95</v>
      </c>
      <c r="E199" s="10">
        <v>593.420000168608</v>
      </c>
      <c r="F199" s="10">
        <v>40322.8890114569</v>
      </c>
    </row>
    <row r="200" spans="1:6">
      <c r="A200" s="117">
        <v>9</v>
      </c>
      <c r="B200" s="109" t="s">
        <v>19</v>
      </c>
      <c r="C200" s="102" t="s">
        <v>16</v>
      </c>
      <c r="D200" s="78">
        <v>67.95</v>
      </c>
      <c r="E200" s="118">
        <v>142.110152133534</v>
      </c>
      <c r="F200" s="118">
        <v>9656.3848374736408</v>
      </c>
    </row>
    <row r="201" spans="1:6">
      <c r="A201" s="103"/>
      <c r="B201" s="109"/>
      <c r="C201" s="103"/>
      <c r="D201" s="85"/>
      <c r="E201" s="119"/>
      <c r="F201" s="119"/>
    </row>
    <row r="202" spans="1:6">
      <c r="A202" s="103"/>
      <c r="B202" s="109"/>
      <c r="C202" s="103"/>
      <c r="D202" s="85"/>
      <c r="E202" s="119"/>
      <c r="F202" s="119"/>
    </row>
    <row r="203" spans="1:6">
      <c r="A203" s="103"/>
      <c r="B203" s="109"/>
      <c r="C203" s="103"/>
      <c r="D203" s="85"/>
      <c r="E203" s="119"/>
      <c r="F203" s="119"/>
    </row>
    <row r="204" spans="1:6">
      <c r="A204" s="103"/>
      <c r="B204" s="109"/>
      <c r="C204" s="103"/>
      <c r="D204" s="85"/>
      <c r="E204" s="119"/>
      <c r="F204" s="119"/>
    </row>
    <row r="205" spans="1:6">
      <c r="A205" s="104"/>
      <c r="B205" s="109"/>
      <c r="C205" s="104"/>
      <c r="D205" s="79"/>
      <c r="E205" s="120"/>
      <c r="F205" s="120"/>
    </row>
    <row r="206" spans="1:6">
      <c r="A206" s="92">
        <v>10</v>
      </c>
      <c r="B206" s="114" t="s">
        <v>68</v>
      </c>
      <c r="C206" s="105" t="s">
        <v>20</v>
      </c>
      <c r="D206" s="92">
        <f>6795*0.1</f>
        <v>679.5</v>
      </c>
      <c r="E206" s="118">
        <v>8.4090803504271996</v>
      </c>
      <c r="F206" s="118">
        <v>5713.9700981152901</v>
      </c>
    </row>
    <row r="207" spans="1:6">
      <c r="A207" s="93"/>
      <c r="B207" s="115"/>
      <c r="C207" s="93"/>
      <c r="D207" s="93"/>
      <c r="E207" s="120"/>
      <c r="F207" s="120"/>
    </row>
    <row r="208" spans="1:6" ht="18">
      <c r="A208" s="4"/>
      <c r="B208" s="4" t="s">
        <v>22</v>
      </c>
      <c r="C208" s="4"/>
      <c r="D208" s="4"/>
      <c r="E208" s="10"/>
      <c r="F208" s="10"/>
    </row>
    <row r="209" spans="1:6" ht="54">
      <c r="A209" s="7">
        <v>1</v>
      </c>
      <c r="B209" s="8" t="s">
        <v>23</v>
      </c>
      <c r="C209" s="7" t="s">
        <v>10</v>
      </c>
      <c r="D209" s="7">
        <v>0.50060000000000004</v>
      </c>
      <c r="E209" s="10">
        <v>807.49896176271204</v>
      </c>
      <c r="F209" s="10">
        <v>404.23398025841402</v>
      </c>
    </row>
    <row r="210" spans="1:6" ht="36">
      <c r="A210" s="11">
        <v>2</v>
      </c>
      <c r="B210" s="12" t="s">
        <v>11</v>
      </c>
      <c r="C210" s="13" t="s">
        <v>12</v>
      </c>
      <c r="D210" s="27">
        <v>0.50060000000000004</v>
      </c>
      <c r="E210" s="10">
        <v>781.70470010456199</v>
      </c>
      <c r="F210" s="10">
        <v>391.321372872344</v>
      </c>
    </row>
    <row r="211" spans="1:6" ht="18">
      <c r="A211" s="15">
        <v>3</v>
      </c>
      <c r="B211" s="16" t="s">
        <v>13</v>
      </c>
      <c r="C211" s="17" t="s">
        <v>14</v>
      </c>
      <c r="D211" s="18">
        <v>976.2</v>
      </c>
      <c r="E211" s="10">
        <v>2.0319551126389301</v>
      </c>
      <c r="F211" s="10">
        <v>1983.5945809581301</v>
      </c>
    </row>
    <row r="212" spans="1:6" ht="36">
      <c r="A212" s="11">
        <v>4</v>
      </c>
      <c r="B212" s="19" t="s">
        <v>15</v>
      </c>
      <c r="C212" s="11" t="s">
        <v>16</v>
      </c>
      <c r="D212" s="11">
        <v>11.92</v>
      </c>
      <c r="E212" s="10">
        <v>38.200756117611903</v>
      </c>
      <c r="F212" s="10">
        <v>455.35301292193401</v>
      </c>
    </row>
    <row r="213" spans="1:6" ht="54">
      <c r="A213" s="13">
        <v>5</v>
      </c>
      <c r="B213" s="21" t="s">
        <v>17</v>
      </c>
      <c r="C213" s="22" t="s">
        <v>16</v>
      </c>
      <c r="D213" s="29">
        <v>11.92</v>
      </c>
      <c r="E213" s="10">
        <v>419.35440796990798</v>
      </c>
      <c r="F213" s="10">
        <v>4998.7045430013104</v>
      </c>
    </row>
    <row r="214" spans="1:6" ht="36">
      <c r="A214" s="11">
        <v>6</v>
      </c>
      <c r="B214" s="23" t="s">
        <v>18</v>
      </c>
      <c r="C214" s="24" t="s">
        <v>16</v>
      </c>
      <c r="D214" s="29">
        <v>11.92</v>
      </c>
      <c r="E214" s="10">
        <v>593.420000168608</v>
      </c>
      <c r="F214" s="10">
        <v>7073.5664020098102</v>
      </c>
    </row>
    <row r="215" spans="1:6">
      <c r="A215" s="117">
        <v>7</v>
      </c>
      <c r="B215" s="109" t="s">
        <v>19</v>
      </c>
      <c r="C215" s="102" t="s">
        <v>16</v>
      </c>
      <c r="D215" s="78">
        <v>11.92</v>
      </c>
      <c r="E215" s="118">
        <v>142.110152133534</v>
      </c>
      <c r="F215" s="118">
        <v>1693.9530134317299</v>
      </c>
    </row>
    <row r="216" spans="1:6">
      <c r="A216" s="103"/>
      <c r="B216" s="109"/>
      <c r="C216" s="103"/>
      <c r="D216" s="85"/>
      <c r="E216" s="119"/>
      <c r="F216" s="119"/>
    </row>
    <row r="217" spans="1:6">
      <c r="A217" s="103"/>
      <c r="B217" s="109"/>
      <c r="C217" s="103"/>
      <c r="D217" s="85"/>
      <c r="E217" s="119"/>
      <c r="F217" s="119"/>
    </row>
    <row r="218" spans="1:6">
      <c r="A218" s="103"/>
      <c r="B218" s="109"/>
      <c r="C218" s="103"/>
      <c r="D218" s="85"/>
      <c r="E218" s="119"/>
      <c r="F218" s="119"/>
    </row>
    <row r="219" spans="1:6">
      <c r="A219" s="103"/>
      <c r="B219" s="109"/>
      <c r="C219" s="103"/>
      <c r="D219" s="85"/>
      <c r="E219" s="119"/>
      <c r="F219" s="119"/>
    </row>
    <row r="220" spans="1:6">
      <c r="A220" s="104"/>
      <c r="B220" s="109"/>
      <c r="C220" s="104"/>
      <c r="D220" s="79"/>
      <c r="E220" s="120"/>
      <c r="F220" s="120"/>
    </row>
    <row r="221" spans="1:6">
      <c r="A221" s="92">
        <v>8</v>
      </c>
      <c r="B221" s="114" t="s">
        <v>68</v>
      </c>
      <c r="C221" s="105" t="s">
        <v>20</v>
      </c>
      <c r="D221" s="92">
        <f>1192*0.1</f>
        <v>119.2</v>
      </c>
      <c r="E221" s="118">
        <v>8.4090803504271996</v>
      </c>
      <c r="F221" s="118">
        <v>1002.36237777092</v>
      </c>
    </row>
    <row r="222" spans="1:6">
      <c r="A222" s="93"/>
      <c r="B222" s="115"/>
      <c r="C222" s="93"/>
      <c r="D222" s="93"/>
      <c r="E222" s="120"/>
      <c r="F222" s="120"/>
    </row>
    <row r="223" spans="1:6" ht="18">
      <c r="A223" s="4"/>
      <c r="B223" s="4" t="s">
        <v>26</v>
      </c>
      <c r="C223" s="4"/>
      <c r="D223" s="4"/>
      <c r="E223" s="10"/>
      <c r="F223" s="10"/>
    </row>
    <row r="224" spans="1:6" ht="36">
      <c r="A224" s="7">
        <v>1</v>
      </c>
      <c r="B224" s="8" t="s">
        <v>31</v>
      </c>
      <c r="C224" s="7" t="s">
        <v>10</v>
      </c>
      <c r="D224" s="31">
        <v>0.51019999999999999</v>
      </c>
      <c r="E224" s="10">
        <v>554.72374575042898</v>
      </c>
      <c r="F224" s="10">
        <v>283.02005508186897</v>
      </c>
    </row>
    <row r="225" spans="1:6" ht="36">
      <c r="A225" s="11">
        <v>2</v>
      </c>
      <c r="B225" s="12" t="s">
        <v>11</v>
      </c>
      <c r="C225" s="13" t="s">
        <v>12</v>
      </c>
      <c r="D225" s="27">
        <v>0.51019999999999999</v>
      </c>
      <c r="E225" s="10">
        <v>781.70470010456199</v>
      </c>
      <c r="F225" s="10">
        <v>398.82573799334801</v>
      </c>
    </row>
    <row r="226" spans="1:6" ht="18">
      <c r="A226" s="15">
        <v>3</v>
      </c>
      <c r="B226" s="16" t="s">
        <v>13</v>
      </c>
      <c r="C226" s="17" t="s">
        <v>14</v>
      </c>
      <c r="D226" s="18">
        <v>994.9</v>
      </c>
      <c r="E226" s="10">
        <v>2.0319551126389301</v>
      </c>
      <c r="F226" s="10">
        <v>2021.59214156447</v>
      </c>
    </row>
    <row r="227" spans="1:6" ht="36">
      <c r="A227" s="11">
        <v>4</v>
      </c>
      <c r="B227" s="23" t="s">
        <v>32</v>
      </c>
      <c r="C227" s="24" t="s">
        <v>20</v>
      </c>
      <c r="D227" s="11">
        <v>170.1</v>
      </c>
      <c r="E227" s="10">
        <v>6.2364013793463204</v>
      </c>
      <c r="F227" s="10">
        <v>1060.8118746268101</v>
      </c>
    </row>
    <row r="228" spans="1:6" ht="36">
      <c r="A228" s="11">
        <v>5</v>
      </c>
      <c r="B228" s="23" t="s">
        <v>30</v>
      </c>
      <c r="C228" s="11" t="s">
        <v>14</v>
      </c>
      <c r="D228" s="13">
        <f>170.1*1.8</f>
        <v>306.18</v>
      </c>
      <c r="E228" s="10">
        <v>0.73936717384002704</v>
      </c>
      <c r="F228" s="10">
        <v>226.37944128634001</v>
      </c>
    </row>
    <row r="229" spans="1:6" ht="18">
      <c r="A229" s="15">
        <v>6</v>
      </c>
      <c r="B229" s="16" t="s">
        <v>13</v>
      </c>
      <c r="C229" s="17" t="s">
        <v>14</v>
      </c>
      <c r="D229" s="32">
        <f>170.1*1.8</f>
        <v>306.18</v>
      </c>
      <c r="E229" s="10">
        <v>2.0319551126389301</v>
      </c>
      <c r="F229" s="10">
        <v>622.14401638778804</v>
      </c>
    </row>
    <row r="230" spans="1:6" ht="36">
      <c r="A230" s="11">
        <v>7</v>
      </c>
      <c r="B230" s="19" t="s">
        <v>15</v>
      </c>
      <c r="C230" s="11" t="s">
        <v>16</v>
      </c>
      <c r="D230" s="11">
        <v>30.85</v>
      </c>
      <c r="E230" s="10">
        <v>38.200756117611903</v>
      </c>
      <c r="F230" s="10">
        <v>1178.49332622833</v>
      </c>
    </row>
    <row r="231" spans="1:6" ht="18">
      <c r="A231" s="13">
        <v>8</v>
      </c>
      <c r="B231" s="12" t="s">
        <v>27</v>
      </c>
      <c r="C231" s="11" t="s">
        <v>25</v>
      </c>
      <c r="D231" s="11">
        <v>375</v>
      </c>
      <c r="E231" s="10">
        <v>1.4144415499548399</v>
      </c>
      <c r="F231" s="10">
        <v>530.41558123306299</v>
      </c>
    </row>
    <row r="232" spans="1:6" ht="18">
      <c r="A232" s="28">
        <v>9</v>
      </c>
      <c r="B232" s="23" t="s">
        <v>33</v>
      </c>
      <c r="C232" s="28" t="s">
        <v>25</v>
      </c>
      <c r="D232" s="28">
        <v>375</v>
      </c>
      <c r="E232" s="10">
        <v>1.93192057526598</v>
      </c>
      <c r="F232" s="10">
        <v>724.47021572474205</v>
      </c>
    </row>
    <row r="233" spans="1:6">
      <c r="A233" s="82">
        <v>10</v>
      </c>
      <c r="B233" s="84" t="s">
        <v>24</v>
      </c>
      <c r="C233" s="82" t="s">
        <v>25</v>
      </c>
      <c r="D233" s="82">
        <v>751</v>
      </c>
      <c r="E233" s="118">
        <v>12.468323128327899</v>
      </c>
      <c r="F233" s="118">
        <v>9363.7106693742808</v>
      </c>
    </row>
    <row r="234" spans="1:6">
      <c r="A234" s="82"/>
      <c r="B234" s="84"/>
      <c r="C234" s="82"/>
      <c r="D234" s="82"/>
      <c r="E234" s="119"/>
      <c r="F234" s="119"/>
    </row>
    <row r="235" spans="1:6">
      <c r="A235" s="82"/>
      <c r="B235" s="84"/>
      <c r="C235" s="82"/>
      <c r="D235" s="82"/>
      <c r="E235" s="120"/>
      <c r="F235" s="120"/>
    </row>
    <row r="236" spans="1:6">
      <c r="A236" s="81">
        <v>11</v>
      </c>
      <c r="B236" s="84" t="s">
        <v>75</v>
      </c>
      <c r="C236" s="83" t="s">
        <v>20</v>
      </c>
      <c r="D236" s="97">
        <f>546*0.1*0.2</f>
        <v>10.92</v>
      </c>
      <c r="E236" s="118">
        <v>73.710565847677103</v>
      </c>
      <c r="F236" s="118">
        <v>804.91937905663406</v>
      </c>
    </row>
    <row r="237" spans="1:6">
      <c r="A237" s="81"/>
      <c r="B237" s="84"/>
      <c r="C237" s="81"/>
      <c r="D237" s="97"/>
      <c r="E237" s="119"/>
      <c r="F237" s="119"/>
    </row>
    <row r="238" spans="1:6">
      <c r="A238" s="81"/>
      <c r="B238" s="84"/>
      <c r="C238" s="81"/>
      <c r="D238" s="97"/>
      <c r="E238" s="119"/>
      <c r="F238" s="119"/>
    </row>
    <row r="239" spans="1:6">
      <c r="A239" s="81"/>
      <c r="B239" s="84"/>
      <c r="C239" s="81"/>
      <c r="D239" s="97"/>
      <c r="E239" s="119"/>
      <c r="F239" s="119"/>
    </row>
    <row r="240" spans="1:6">
      <c r="A240" s="81"/>
      <c r="B240" s="84"/>
      <c r="C240" s="81"/>
      <c r="D240" s="97"/>
      <c r="E240" s="120"/>
      <c r="F240" s="120"/>
    </row>
    <row r="241" spans="1:6">
      <c r="A241" s="81">
        <v>12</v>
      </c>
      <c r="B241" s="84" t="s">
        <v>34</v>
      </c>
      <c r="C241" s="81" t="s">
        <v>20</v>
      </c>
      <c r="D241" s="81">
        <f>1881*0.12</f>
        <v>225.72</v>
      </c>
      <c r="E241" s="118">
        <v>8.62566397104111</v>
      </c>
      <c r="F241" s="118">
        <v>1946.9848715434</v>
      </c>
    </row>
    <row r="242" spans="1:6">
      <c r="A242" s="81"/>
      <c r="B242" s="84"/>
      <c r="C242" s="81"/>
      <c r="D242" s="81"/>
      <c r="E242" s="120"/>
      <c r="F242" s="120"/>
    </row>
    <row r="243" spans="1:6">
      <c r="A243" s="90">
        <v>13</v>
      </c>
      <c r="B243" s="106" t="s">
        <v>35</v>
      </c>
      <c r="C243" s="90" t="s">
        <v>36</v>
      </c>
      <c r="D243" s="76">
        <v>18.809999999999999</v>
      </c>
      <c r="E243" s="118">
        <v>843.69708236355996</v>
      </c>
      <c r="F243" s="118">
        <v>15869.9421192586</v>
      </c>
    </row>
    <row r="244" spans="1:6">
      <c r="A244" s="91"/>
      <c r="B244" s="107"/>
      <c r="C244" s="91"/>
      <c r="D244" s="77"/>
      <c r="E244" s="120"/>
      <c r="F244" s="120"/>
    </row>
    <row r="245" spans="1:6">
      <c r="A245" s="81">
        <v>14</v>
      </c>
      <c r="B245" s="84" t="s">
        <v>76</v>
      </c>
      <c r="C245" s="83" t="s">
        <v>16</v>
      </c>
      <c r="D245" s="75">
        <v>12.04</v>
      </c>
      <c r="E245" s="118">
        <v>306.171580731723</v>
      </c>
      <c r="F245" s="118">
        <v>3686.3058320099499</v>
      </c>
    </row>
    <row r="246" spans="1:6">
      <c r="A246" s="81"/>
      <c r="B246" s="84"/>
      <c r="C246" s="81"/>
      <c r="D246" s="75"/>
      <c r="E246" s="120"/>
      <c r="F246" s="120"/>
    </row>
    <row r="247" spans="1:6">
      <c r="A247" s="81">
        <v>15</v>
      </c>
      <c r="B247" s="84" t="s">
        <v>77</v>
      </c>
      <c r="C247" s="83" t="s">
        <v>20</v>
      </c>
      <c r="D247" s="81">
        <f>1204*0.12</f>
        <v>144.47999999999999</v>
      </c>
      <c r="E247" s="118">
        <v>9.8006732022272303</v>
      </c>
      <c r="F247" s="118">
        <v>1416.0012642577899</v>
      </c>
    </row>
    <row r="248" spans="1:6">
      <c r="A248" s="81"/>
      <c r="B248" s="84"/>
      <c r="C248" s="81"/>
      <c r="D248" s="81"/>
      <c r="E248" s="120"/>
      <c r="F248" s="120"/>
    </row>
    <row r="249" spans="1:6" ht="18">
      <c r="A249" s="7"/>
      <c r="B249" s="34" t="s">
        <v>37</v>
      </c>
      <c r="C249" s="7"/>
      <c r="D249" s="9"/>
      <c r="E249" s="10"/>
      <c r="F249" s="10"/>
    </row>
    <row r="250" spans="1:6" ht="18">
      <c r="A250" s="7">
        <v>1</v>
      </c>
      <c r="B250" s="8" t="s">
        <v>38</v>
      </c>
      <c r="C250" s="33" t="s">
        <v>39</v>
      </c>
      <c r="D250" s="35">
        <v>70</v>
      </c>
      <c r="E250" s="10">
        <v>9.0652844792559897</v>
      </c>
      <c r="F250" s="10">
        <v>634.56991354791899</v>
      </c>
    </row>
    <row r="251" spans="1:6">
      <c r="A251" s="82">
        <v>2</v>
      </c>
      <c r="B251" s="84" t="s">
        <v>40</v>
      </c>
      <c r="C251" s="82" t="s">
        <v>25</v>
      </c>
      <c r="D251" s="82">
        <v>476</v>
      </c>
      <c r="E251" s="118">
        <v>9.6454648214967396</v>
      </c>
      <c r="F251" s="118">
        <v>4591.2412550324498</v>
      </c>
    </row>
    <row r="252" spans="1:6">
      <c r="A252" s="82"/>
      <c r="B252" s="84"/>
      <c r="C252" s="82"/>
      <c r="D252" s="82"/>
      <c r="E252" s="119"/>
      <c r="F252" s="119"/>
    </row>
    <row r="253" spans="1:6">
      <c r="A253" s="82"/>
      <c r="B253" s="84"/>
      <c r="C253" s="82"/>
      <c r="D253" s="82"/>
      <c r="E253" s="120"/>
      <c r="F253" s="120"/>
    </row>
    <row r="254" spans="1:6">
      <c r="A254" s="81">
        <v>3</v>
      </c>
      <c r="B254" s="84" t="s">
        <v>78</v>
      </c>
      <c r="C254" s="81" t="s">
        <v>39</v>
      </c>
      <c r="D254" s="81">
        <v>26</v>
      </c>
      <c r="E254" s="118">
        <v>31.319418060681301</v>
      </c>
      <c r="F254" s="118">
        <v>814.30486957771302</v>
      </c>
    </row>
    <row r="255" spans="1:6">
      <c r="A255" s="81"/>
      <c r="B255" s="84"/>
      <c r="C255" s="81"/>
      <c r="D255" s="81"/>
      <c r="E255" s="120"/>
      <c r="F255" s="120"/>
    </row>
    <row r="256" spans="1:6">
      <c r="A256" s="81">
        <v>4</v>
      </c>
      <c r="B256" s="84" t="s">
        <v>79</v>
      </c>
      <c r="C256" s="81" t="s">
        <v>39</v>
      </c>
      <c r="D256" s="81">
        <v>70</v>
      </c>
      <c r="E256" s="118">
        <v>16.060724510242402</v>
      </c>
      <c r="F256" s="118">
        <v>1124.25071571697</v>
      </c>
    </row>
    <row r="257" spans="1:6">
      <c r="A257" s="81"/>
      <c r="B257" s="84"/>
      <c r="C257" s="81"/>
      <c r="D257" s="81"/>
      <c r="E257" s="120"/>
      <c r="F257" s="120"/>
    </row>
    <row r="258" spans="1:6" ht="18">
      <c r="A258" s="11"/>
      <c r="B258" s="4" t="s">
        <v>41</v>
      </c>
      <c r="C258" s="11"/>
      <c r="D258" s="11"/>
      <c r="E258" s="10"/>
      <c r="F258" s="10"/>
    </row>
    <row r="259" spans="1:6">
      <c r="A259" s="81">
        <v>1</v>
      </c>
      <c r="B259" s="84" t="s">
        <v>42</v>
      </c>
      <c r="C259" s="83" t="s">
        <v>20</v>
      </c>
      <c r="D259" s="97">
        <v>2</v>
      </c>
      <c r="E259" s="118">
        <v>79.780677073144304</v>
      </c>
      <c r="F259" s="118">
        <v>159.56135414628901</v>
      </c>
    </row>
    <row r="260" spans="1:6">
      <c r="A260" s="81"/>
      <c r="B260" s="84"/>
      <c r="C260" s="81"/>
      <c r="D260" s="97"/>
      <c r="E260" s="119"/>
      <c r="F260" s="119"/>
    </row>
    <row r="261" spans="1:6">
      <c r="A261" s="81"/>
      <c r="B261" s="84"/>
      <c r="C261" s="81"/>
      <c r="D261" s="97"/>
      <c r="E261" s="120"/>
      <c r="F261" s="120"/>
    </row>
    <row r="262" spans="1:6" ht="36">
      <c r="A262" s="11">
        <v>2</v>
      </c>
      <c r="B262" s="23" t="s">
        <v>44</v>
      </c>
      <c r="C262" s="24" t="s">
        <v>20</v>
      </c>
      <c r="D262" s="52">
        <v>2.9</v>
      </c>
      <c r="E262" s="10">
        <v>31.619229468243201</v>
      </c>
      <c r="F262" s="10">
        <v>91.695765457905196</v>
      </c>
    </row>
    <row r="263" spans="1:6" ht="18">
      <c r="A263" s="11">
        <v>3</v>
      </c>
      <c r="B263" s="23" t="s">
        <v>45</v>
      </c>
      <c r="C263" s="11" t="s">
        <v>14</v>
      </c>
      <c r="D263" s="37">
        <f>2.9*1.8</f>
        <v>5.22</v>
      </c>
      <c r="E263" s="10">
        <v>0.73936717384002704</v>
      </c>
      <c r="F263" s="10">
        <v>3.8594966474449399</v>
      </c>
    </row>
    <row r="264" spans="1:6" ht="18">
      <c r="A264" s="7">
        <v>4</v>
      </c>
      <c r="B264" s="38" t="s">
        <v>80</v>
      </c>
      <c r="C264" s="39" t="s">
        <v>14</v>
      </c>
      <c r="D264" s="37">
        <f>2.9*1.8</f>
        <v>5.22</v>
      </c>
      <c r="E264" s="10">
        <v>1.58492498785837</v>
      </c>
      <c r="F264" s="10">
        <v>8.2733084366206793</v>
      </c>
    </row>
    <row r="265" spans="1:6" ht="36">
      <c r="A265" s="11">
        <v>5</v>
      </c>
      <c r="B265" s="23" t="s">
        <v>46</v>
      </c>
      <c r="C265" s="24" t="s">
        <v>16</v>
      </c>
      <c r="D265" s="53">
        <f>(0.9/0.03)/100</f>
        <v>0.3</v>
      </c>
      <c r="E265" s="10">
        <v>159.917606144796</v>
      </c>
      <c r="F265" s="10">
        <v>47.975281843438701</v>
      </c>
    </row>
    <row r="266" spans="1:6" ht="54">
      <c r="A266" s="11">
        <v>6</v>
      </c>
      <c r="B266" s="23" t="s">
        <v>47</v>
      </c>
      <c r="C266" s="11" t="s">
        <v>39</v>
      </c>
      <c r="D266" s="40">
        <v>33</v>
      </c>
      <c r="E266" s="10">
        <v>19.259720128751901</v>
      </c>
      <c r="F266" s="10">
        <v>635.57076424881404</v>
      </c>
    </row>
    <row r="267" spans="1:6">
      <c r="A267" s="81">
        <v>7</v>
      </c>
      <c r="B267" s="84" t="s">
        <v>48</v>
      </c>
      <c r="C267" s="81" t="s">
        <v>39</v>
      </c>
      <c r="D267" s="97">
        <v>33</v>
      </c>
      <c r="E267" s="118">
        <v>132.72028182254201</v>
      </c>
      <c r="F267" s="118">
        <v>4379.7693001438802</v>
      </c>
    </row>
    <row r="268" spans="1:6">
      <c r="A268" s="81"/>
      <c r="B268" s="84"/>
      <c r="C268" s="81"/>
      <c r="D268" s="97"/>
      <c r="E268" s="120"/>
      <c r="F268" s="120"/>
    </row>
    <row r="269" spans="1:6" ht="18">
      <c r="A269" s="11"/>
      <c r="B269" s="4" t="s">
        <v>49</v>
      </c>
      <c r="C269" s="11"/>
      <c r="D269" s="11"/>
      <c r="E269" s="10"/>
      <c r="F269" s="10"/>
    </row>
    <row r="270" spans="1:6">
      <c r="A270" s="116">
        <v>1</v>
      </c>
      <c r="B270" s="108" t="s">
        <v>50</v>
      </c>
      <c r="C270" s="81" t="s">
        <v>25</v>
      </c>
      <c r="D270" s="81">
        <v>51.2</v>
      </c>
      <c r="E270" s="118">
        <v>9.7980517570011294</v>
      </c>
      <c r="F270" s="118">
        <v>501.660249958458</v>
      </c>
    </row>
    <row r="271" spans="1:6">
      <c r="A271" s="116"/>
      <c r="B271" s="108"/>
      <c r="C271" s="81"/>
      <c r="D271" s="81"/>
      <c r="E271" s="119"/>
      <c r="F271" s="119"/>
    </row>
    <row r="272" spans="1:6">
      <c r="A272" s="116"/>
      <c r="B272" s="108"/>
      <c r="C272" s="81"/>
      <c r="D272" s="81"/>
      <c r="E272" s="120"/>
      <c r="F272" s="120"/>
    </row>
    <row r="273" spans="1:6">
      <c r="A273" s="116">
        <v>2</v>
      </c>
      <c r="B273" s="109" t="s">
        <v>51</v>
      </c>
      <c r="C273" s="83" t="s">
        <v>43</v>
      </c>
      <c r="D273" s="81">
        <v>19.2</v>
      </c>
      <c r="E273" s="118">
        <v>15.816266621523001</v>
      </c>
      <c r="F273" s="118">
        <v>303.67231913324298</v>
      </c>
    </row>
    <row r="274" spans="1:6">
      <c r="A274" s="116"/>
      <c r="B274" s="109"/>
      <c r="C274" s="81"/>
      <c r="D274" s="81"/>
      <c r="E274" s="120"/>
      <c r="F274" s="120"/>
    </row>
    <row r="275" spans="1:6">
      <c r="A275" s="116">
        <v>3</v>
      </c>
      <c r="B275" s="109" t="s">
        <v>81</v>
      </c>
      <c r="C275" s="81" t="s">
        <v>20</v>
      </c>
      <c r="D275" s="81">
        <v>1.9</v>
      </c>
      <c r="E275" s="118">
        <v>58.531630415583201</v>
      </c>
      <c r="F275" s="118">
        <v>111.210097789608</v>
      </c>
    </row>
    <row r="276" spans="1:6">
      <c r="A276" s="116"/>
      <c r="B276" s="109"/>
      <c r="C276" s="81"/>
      <c r="D276" s="81"/>
      <c r="E276" s="119"/>
      <c r="F276" s="119"/>
    </row>
    <row r="277" spans="1:6">
      <c r="A277" s="116"/>
      <c r="B277" s="109"/>
      <c r="C277" s="81"/>
      <c r="D277" s="81"/>
      <c r="E277" s="120"/>
      <c r="F277" s="120"/>
    </row>
    <row r="278" spans="1:6">
      <c r="A278" s="116">
        <v>4</v>
      </c>
      <c r="B278" s="109" t="s">
        <v>53</v>
      </c>
      <c r="C278" s="81" t="s">
        <v>20</v>
      </c>
      <c r="D278" s="81">
        <v>1.9</v>
      </c>
      <c r="E278" s="118">
        <v>8.4090803504271996</v>
      </c>
      <c r="F278" s="118">
        <v>15.977252665811699</v>
      </c>
    </row>
    <row r="279" spans="1:6">
      <c r="A279" s="116"/>
      <c r="B279" s="109"/>
      <c r="C279" s="81"/>
      <c r="D279" s="81"/>
      <c r="E279" s="120"/>
      <c r="F279" s="120"/>
    </row>
    <row r="280" spans="1:6" ht="18">
      <c r="A280" s="41"/>
      <c r="B280" s="54" t="s">
        <v>82</v>
      </c>
      <c r="C280" s="41"/>
      <c r="D280" s="41"/>
      <c r="E280" s="10"/>
      <c r="F280" s="10"/>
    </row>
    <row r="281" spans="1:6" ht="54">
      <c r="A281" s="41">
        <v>1</v>
      </c>
      <c r="B281" s="44" t="s">
        <v>83</v>
      </c>
      <c r="C281" s="41" t="s">
        <v>12</v>
      </c>
      <c r="D281" s="45">
        <f>0.0021*4</f>
        <v>8.3999999999999995E-3</v>
      </c>
      <c r="E281" s="10">
        <v>689.17908832737101</v>
      </c>
      <c r="F281" s="10">
        <v>5.7891043419499102</v>
      </c>
    </row>
    <row r="282" spans="1:6" ht="36">
      <c r="A282" s="41">
        <v>2</v>
      </c>
      <c r="B282" s="44" t="s">
        <v>84</v>
      </c>
      <c r="C282" s="41" t="s">
        <v>12</v>
      </c>
      <c r="D282" s="45">
        <f>0.0013*4</f>
        <v>5.1999999999999998E-3</v>
      </c>
      <c r="E282" s="10">
        <v>390.13538162667498</v>
      </c>
      <c r="F282" s="10">
        <v>2.0287039844587098</v>
      </c>
    </row>
    <row r="283" spans="1:6" ht="36">
      <c r="A283" s="41">
        <v>3</v>
      </c>
      <c r="B283" s="44" t="s">
        <v>85</v>
      </c>
      <c r="C283" s="41" t="s">
        <v>12</v>
      </c>
      <c r="D283" s="45">
        <f>0.0013*4</f>
        <v>5.1999999999999998E-3</v>
      </c>
      <c r="E283" s="10">
        <v>1363.97621265675</v>
      </c>
      <c r="F283" s="10">
        <v>7.0926763058151199</v>
      </c>
    </row>
    <row r="284" spans="1:6" ht="18">
      <c r="A284" s="41">
        <v>4</v>
      </c>
      <c r="B284" s="55" t="s">
        <v>80</v>
      </c>
      <c r="C284" s="56" t="s">
        <v>14</v>
      </c>
      <c r="D284" s="56">
        <f>1.3*1.8*4</f>
        <v>9.36</v>
      </c>
      <c r="E284" s="10">
        <v>1.58492498785837</v>
      </c>
      <c r="F284" s="10">
        <v>14.8348978863543</v>
      </c>
    </row>
    <row r="285" spans="1:6" ht="54">
      <c r="A285" s="41">
        <v>5</v>
      </c>
      <c r="B285" s="44" t="s">
        <v>86</v>
      </c>
      <c r="C285" s="57" t="s">
        <v>20</v>
      </c>
      <c r="D285" s="41">
        <f>0.2*4</f>
        <v>0.8</v>
      </c>
      <c r="E285" s="10">
        <v>16.383936400368601</v>
      </c>
      <c r="F285" s="10">
        <v>13.107149120294901</v>
      </c>
    </row>
    <row r="286" spans="1:6">
      <c r="A286" s="89">
        <v>6</v>
      </c>
      <c r="B286" s="113" t="s">
        <v>87</v>
      </c>
      <c r="C286" s="101" t="s">
        <v>20</v>
      </c>
      <c r="D286" s="89">
        <f>0.24*4</f>
        <v>0.96</v>
      </c>
      <c r="E286" s="118">
        <v>59.745612074456098</v>
      </c>
      <c r="F286" s="118">
        <v>57.355787591477899</v>
      </c>
    </row>
    <row r="287" spans="1:6">
      <c r="A287" s="89"/>
      <c r="B287" s="113"/>
      <c r="C287" s="89"/>
      <c r="D287" s="89"/>
      <c r="E287" s="119"/>
      <c r="F287" s="119"/>
    </row>
    <row r="288" spans="1:6">
      <c r="A288" s="89"/>
      <c r="B288" s="113"/>
      <c r="C288" s="89"/>
      <c r="D288" s="89"/>
      <c r="E288" s="120"/>
      <c r="F288" s="120"/>
    </row>
    <row r="289" spans="1:6">
      <c r="A289" s="89">
        <v>7</v>
      </c>
      <c r="B289" s="113" t="s">
        <v>88</v>
      </c>
      <c r="C289" s="101" t="s">
        <v>20</v>
      </c>
      <c r="D289" s="89">
        <f>0.5*4</f>
        <v>2</v>
      </c>
      <c r="E289" s="118">
        <v>80.847995072455703</v>
      </c>
      <c r="F289" s="118">
        <v>161.69599014491101</v>
      </c>
    </row>
    <row r="290" spans="1:6">
      <c r="A290" s="89"/>
      <c r="B290" s="113"/>
      <c r="C290" s="89"/>
      <c r="D290" s="89"/>
      <c r="E290" s="119"/>
      <c r="F290" s="119"/>
    </row>
    <row r="291" spans="1:6">
      <c r="A291" s="89"/>
      <c r="B291" s="113"/>
      <c r="C291" s="89"/>
      <c r="D291" s="89"/>
      <c r="E291" s="119"/>
      <c r="F291" s="119"/>
    </row>
    <row r="292" spans="1:6">
      <c r="A292" s="89"/>
      <c r="B292" s="113"/>
      <c r="C292" s="89"/>
      <c r="D292" s="89"/>
      <c r="E292" s="120"/>
      <c r="F292" s="120"/>
    </row>
    <row r="293" spans="1:6" ht="36">
      <c r="A293" s="41">
        <v>8</v>
      </c>
      <c r="B293" s="44" t="s">
        <v>89</v>
      </c>
      <c r="C293" s="41" t="s">
        <v>39</v>
      </c>
      <c r="D293" s="47">
        <f>1*4</f>
        <v>4</v>
      </c>
      <c r="E293" s="10">
        <v>155.52439933367299</v>
      </c>
      <c r="F293" s="10">
        <v>622.09759733469105</v>
      </c>
    </row>
    <row r="294" spans="1:6" ht="18">
      <c r="A294" s="41">
        <v>9</v>
      </c>
      <c r="B294" s="44" t="s">
        <v>90</v>
      </c>
      <c r="C294" s="57" t="s">
        <v>20</v>
      </c>
      <c r="D294" s="41">
        <f>0.8*4</f>
        <v>3.2</v>
      </c>
      <c r="E294" s="10">
        <v>1.8066276160786801</v>
      </c>
      <c r="F294" s="10">
        <v>5.7812083714517604</v>
      </c>
    </row>
    <row r="295" spans="1:6" ht="18">
      <c r="A295" s="41"/>
      <c r="B295" s="42" t="s">
        <v>54</v>
      </c>
      <c r="C295" s="41"/>
      <c r="D295" s="43"/>
      <c r="E295" s="10"/>
      <c r="F295" s="10"/>
    </row>
    <row r="296" spans="1:6" ht="18">
      <c r="A296" s="41">
        <v>1</v>
      </c>
      <c r="B296" s="44" t="s">
        <v>55</v>
      </c>
      <c r="C296" s="41" t="s">
        <v>56</v>
      </c>
      <c r="D296" s="45">
        <v>0.2135</v>
      </c>
      <c r="E296" s="10">
        <v>150.83288103525101</v>
      </c>
      <c r="F296" s="10">
        <v>32.202820101026198</v>
      </c>
    </row>
    <row r="297" spans="1:6" ht="18">
      <c r="A297" s="41">
        <v>2</v>
      </c>
      <c r="B297" s="44" t="s">
        <v>57</v>
      </c>
      <c r="C297" s="41" t="s">
        <v>56</v>
      </c>
      <c r="D297" s="45">
        <v>0.35649999999999998</v>
      </c>
      <c r="E297" s="10">
        <v>59.269275712455297</v>
      </c>
      <c r="F297" s="10">
        <v>21.1294967914903</v>
      </c>
    </row>
    <row r="298" spans="1:6" ht="18">
      <c r="A298" s="41">
        <v>3</v>
      </c>
      <c r="B298" s="44" t="s">
        <v>58</v>
      </c>
      <c r="C298" s="41" t="s">
        <v>56</v>
      </c>
      <c r="D298" s="48">
        <v>0.1</v>
      </c>
      <c r="E298" s="10">
        <v>81.554597642871201</v>
      </c>
      <c r="F298" s="10">
        <v>8.1554597642871194</v>
      </c>
    </row>
    <row r="299" spans="1:6" ht="18">
      <c r="A299" s="41">
        <v>4</v>
      </c>
      <c r="B299" s="44" t="s">
        <v>59</v>
      </c>
      <c r="C299" s="41" t="s">
        <v>56</v>
      </c>
      <c r="D299" s="46">
        <v>1.167</v>
      </c>
      <c r="E299" s="10">
        <v>150.83288103525101</v>
      </c>
      <c r="F299" s="10">
        <v>176.02197216813801</v>
      </c>
    </row>
    <row r="300" spans="1:6" ht="18">
      <c r="A300" s="41">
        <v>5</v>
      </c>
      <c r="B300" s="44" t="s">
        <v>91</v>
      </c>
      <c r="C300" s="41" t="s">
        <v>43</v>
      </c>
      <c r="D300" s="43">
        <v>7.96</v>
      </c>
      <c r="E300" s="10">
        <v>2.17754895373232</v>
      </c>
      <c r="F300" s="10">
        <v>17.333289671709299</v>
      </c>
    </row>
    <row r="301" spans="1:6" ht="18">
      <c r="A301" s="41">
        <v>6</v>
      </c>
      <c r="B301" s="44" t="s">
        <v>92</v>
      </c>
      <c r="C301" s="41" t="s">
        <v>43</v>
      </c>
      <c r="D301" s="43">
        <v>14.25</v>
      </c>
      <c r="E301" s="10">
        <v>2.17754895373232</v>
      </c>
      <c r="F301" s="10">
        <v>31.030072590685599</v>
      </c>
    </row>
    <row r="302" spans="1:6" ht="18">
      <c r="A302" s="41">
        <v>7</v>
      </c>
      <c r="B302" s="44" t="s">
        <v>60</v>
      </c>
      <c r="C302" s="41" t="s">
        <v>43</v>
      </c>
      <c r="D302" s="47">
        <v>70</v>
      </c>
      <c r="E302" s="10">
        <v>2.17754895373232</v>
      </c>
      <c r="F302" s="10">
        <v>152.42842676126199</v>
      </c>
    </row>
    <row r="303" spans="1:6" ht="18">
      <c r="A303" s="41">
        <v>8</v>
      </c>
      <c r="B303" s="44" t="s">
        <v>61</v>
      </c>
      <c r="C303" s="41" t="s">
        <v>43</v>
      </c>
      <c r="D303" s="43">
        <v>549.44000000000005</v>
      </c>
      <c r="E303" s="10">
        <v>2.17754895373232</v>
      </c>
      <c r="F303" s="10">
        <v>1196.43249713869</v>
      </c>
    </row>
    <row r="304" spans="1:6" ht="18">
      <c r="A304" s="41">
        <v>9</v>
      </c>
      <c r="B304" s="44" t="s">
        <v>62</v>
      </c>
      <c r="C304" s="41" t="s">
        <v>43</v>
      </c>
      <c r="D304" s="43">
        <v>11.84</v>
      </c>
      <c r="E304" s="10">
        <v>2.17754895373232</v>
      </c>
      <c r="F304" s="10">
        <v>25.782179612190699</v>
      </c>
    </row>
    <row r="305" spans="1:6" ht="18">
      <c r="A305" s="41"/>
      <c r="B305" s="42" t="s">
        <v>63</v>
      </c>
      <c r="C305" s="41"/>
      <c r="D305" s="43"/>
      <c r="E305" s="10"/>
      <c r="F305" s="10"/>
    </row>
    <row r="306" spans="1:6">
      <c r="A306" s="86">
        <v>1</v>
      </c>
      <c r="B306" s="110" t="s">
        <v>93</v>
      </c>
      <c r="C306" s="86" t="s">
        <v>39</v>
      </c>
      <c r="D306" s="94">
        <f>4+15+10+69+69+2</f>
        <v>169</v>
      </c>
      <c r="E306" s="118">
        <v>38.209996531515102</v>
      </c>
      <c r="F306" s="118">
        <v>6457.4894138260497</v>
      </c>
    </row>
    <row r="307" spans="1:6">
      <c r="A307" s="87"/>
      <c r="B307" s="111"/>
      <c r="C307" s="87"/>
      <c r="D307" s="95"/>
      <c r="E307" s="119"/>
      <c r="F307" s="119"/>
    </row>
    <row r="308" spans="1:6">
      <c r="A308" s="88"/>
      <c r="B308" s="112"/>
      <c r="C308" s="88"/>
      <c r="D308" s="96"/>
      <c r="E308" s="120"/>
      <c r="F308" s="120"/>
    </row>
    <row r="309" spans="1:6" ht="18">
      <c r="A309" s="41"/>
      <c r="B309" s="42" t="s">
        <v>65</v>
      </c>
      <c r="C309" s="41"/>
      <c r="D309" s="43"/>
      <c r="E309" s="10"/>
      <c r="F309" s="10"/>
    </row>
    <row r="310" spans="1:6" ht="36">
      <c r="A310" s="49">
        <v>1</v>
      </c>
      <c r="B310" s="50" t="s">
        <v>66</v>
      </c>
      <c r="C310" s="49" t="s">
        <v>16</v>
      </c>
      <c r="D310" s="51">
        <f>0.48/0.06/100</f>
        <v>0.08</v>
      </c>
      <c r="E310" s="10">
        <v>519.50509346986405</v>
      </c>
      <c r="F310" s="10">
        <v>41.560407477589102</v>
      </c>
    </row>
    <row r="311" spans="1:6" ht="18">
      <c r="A311" s="26"/>
      <c r="B311" s="4" t="s">
        <v>94</v>
      </c>
      <c r="C311" s="26"/>
      <c r="D311" s="25"/>
      <c r="E311" s="10"/>
      <c r="F311" s="10"/>
    </row>
    <row r="312" spans="1:6" ht="18">
      <c r="A312" s="4"/>
      <c r="B312" s="4" t="s">
        <v>26</v>
      </c>
      <c r="C312" s="4"/>
      <c r="D312" s="4"/>
      <c r="E312" s="10"/>
      <c r="F312" s="10"/>
    </row>
    <row r="313" spans="1:6" ht="36">
      <c r="A313" s="7">
        <v>1</v>
      </c>
      <c r="B313" s="8" t="s">
        <v>31</v>
      </c>
      <c r="C313" s="7" t="s">
        <v>10</v>
      </c>
      <c r="D313" s="31">
        <v>0.1978</v>
      </c>
      <c r="E313" s="10">
        <v>554.72374575042898</v>
      </c>
      <c r="F313" s="10">
        <v>109.724356909435</v>
      </c>
    </row>
    <row r="314" spans="1:6" ht="36">
      <c r="A314" s="11">
        <v>2</v>
      </c>
      <c r="B314" s="12" t="s">
        <v>11</v>
      </c>
      <c r="C314" s="13" t="s">
        <v>12</v>
      </c>
      <c r="D314" s="27">
        <v>0.1978</v>
      </c>
      <c r="E314" s="10">
        <v>781.70470010456199</v>
      </c>
      <c r="F314" s="10">
        <v>154.62118968068199</v>
      </c>
    </row>
    <row r="315" spans="1:6" ht="18">
      <c r="A315" s="15">
        <v>3</v>
      </c>
      <c r="B315" s="16" t="s">
        <v>13</v>
      </c>
      <c r="C315" s="17" t="s">
        <v>14</v>
      </c>
      <c r="D315" s="18">
        <v>385.7</v>
      </c>
      <c r="E315" s="10">
        <v>2.0319551126389301</v>
      </c>
      <c r="F315" s="10">
        <v>783.72508694483599</v>
      </c>
    </row>
    <row r="316" spans="1:6" ht="36">
      <c r="A316" s="11">
        <v>4</v>
      </c>
      <c r="B316" s="23" t="s">
        <v>32</v>
      </c>
      <c r="C316" s="24" t="s">
        <v>20</v>
      </c>
      <c r="D316" s="11">
        <v>65.900000000000006</v>
      </c>
      <c r="E316" s="10">
        <v>6.2364013793463204</v>
      </c>
      <c r="F316" s="10">
        <v>410.97885089892202</v>
      </c>
    </row>
    <row r="317" spans="1:6" ht="36">
      <c r="A317" s="11">
        <v>5</v>
      </c>
      <c r="B317" s="23" t="s">
        <v>30</v>
      </c>
      <c r="C317" s="11" t="s">
        <v>14</v>
      </c>
      <c r="D317" s="13">
        <f>65.9*1.8</f>
        <v>118.62</v>
      </c>
      <c r="E317" s="10">
        <v>0.73936717384002704</v>
      </c>
      <c r="F317" s="10">
        <v>87.703734160904105</v>
      </c>
    </row>
    <row r="318" spans="1:6" ht="18">
      <c r="A318" s="15">
        <v>6</v>
      </c>
      <c r="B318" s="16" t="s">
        <v>13</v>
      </c>
      <c r="C318" s="17" t="s">
        <v>14</v>
      </c>
      <c r="D318" s="13">
        <f>65.9*1.8</f>
        <v>118.62</v>
      </c>
      <c r="E318" s="10">
        <v>2.0319551126389301</v>
      </c>
      <c r="F318" s="10">
        <v>241.03051546123001</v>
      </c>
    </row>
    <row r="319" spans="1:6" ht="36">
      <c r="A319" s="11">
        <v>7</v>
      </c>
      <c r="B319" s="19" t="s">
        <v>15</v>
      </c>
      <c r="C319" s="11" t="s">
        <v>16</v>
      </c>
      <c r="D319" s="11">
        <v>11.96</v>
      </c>
      <c r="E319" s="10">
        <v>38.200756117611903</v>
      </c>
      <c r="F319" s="10">
        <v>456.88104316663902</v>
      </c>
    </row>
    <row r="320" spans="1:6" ht="18">
      <c r="A320" s="13">
        <v>8</v>
      </c>
      <c r="B320" s="12" t="s">
        <v>27</v>
      </c>
      <c r="C320" s="11" t="s">
        <v>25</v>
      </c>
      <c r="D320" s="11">
        <v>34</v>
      </c>
      <c r="E320" s="10">
        <v>1.4144415499548399</v>
      </c>
      <c r="F320" s="10">
        <v>48.091012698464397</v>
      </c>
    </row>
    <row r="321" spans="1:6" ht="18">
      <c r="A321" s="28">
        <v>9</v>
      </c>
      <c r="B321" s="23" t="s">
        <v>33</v>
      </c>
      <c r="C321" s="28" t="s">
        <v>25</v>
      </c>
      <c r="D321" s="28">
        <v>34</v>
      </c>
      <c r="E321" s="10">
        <v>1.93192057526598</v>
      </c>
      <c r="F321" s="10">
        <v>65.685299559043301</v>
      </c>
    </row>
    <row r="322" spans="1:6">
      <c r="A322" s="81">
        <v>10</v>
      </c>
      <c r="B322" s="84" t="s">
        <v>34</v>
      </c>
      <c r="C322" s="81" t="s">
        <v>20</v>
      </c>
      <c r="D322" s="81">
        <f>1196*0.12</f>
        <v>143.52000000000001</v>
      </c>
      <c r="E322" s="118">
        <v>8.62566397104111</v>
      </c>
      <c r="F322" s="118">
        <v>1237.95529312382</v>
      </c>
    </row>
    <row r="323" spans="1:6">
      <c r="A323" s="81"/>
      <c r="B323" s="84"/>
      <c r="C323" s="81"/>
      <c r="D323" s="81"/>
      <c r="E323" s="120"/>
      <c r="F323" s="120"/>
    </row>
    <row r="324" spans="1:6">
      <c r="A324" s="90">
        <v>11</v>
      </c>
      <c r="B324" s="106" t="s">
        <v>35</v>
      </c>
      <c r="C324" s="90" t="s">
        <v>36</v>
      </c>
      <c r="D324" s="76">
        <v>11.96</v>
      </c>
      <c r="E324" s="118">
        <v>843.69708236355996</v>
      </c>
      <c r="F324" s="118">
        <v>10090.617105068201</v>
      </c>
    </row>
    <row r="325" spans="1:6">
      <c r="A325" s="91"/>
      <c r="B325" s="107"/>
      <c r="C325" s="91"/>
      <c r="D325" s="77"/>
      <c r="E325" s="120"/>
      <c r="F325" s="120"/>
    </row>
    <row r="326" spans="1:6" ht="18">
      <c r="A326" s="11"/>
      <c r="B326" s="4" t="s">
        <v>49</v>
      </c>
      <c r="C326" s="11"/>
      <c r="D326" s="11"/>
      <c r="E326" s="10"/>
      <c r="F326" s="10"/>
    </row>
    <row r="327" spans="1:6">
      <c r="A327" s="116">
        <v>1</v>
      </c>
      <c r="B327" s="108" t="s">
        <v>50</v>
      </c>
      <c r="C327" s="81" t="s">
        <v>25</v>
      </c>
      <c r="D327" s="81">
        <v>19.2</v>
      </c>
      <c r="E327" s="118">
        <v>9.7980517570011294</v>
      </c>
      <c r="F327" s="118">
        <v>188.122593734422</v>
      </c>
    </row>
    <row r="328" spans="1:6">
      <c r="A328" s="116"/>
      <c r="B328" s="108"/>
      <c r="C328" s="81"/>
      <c r="D328" s="81"/>
      <c r="E328" s="119"/>
      <c r="F328" s="119"/>
    </row>
    <row r="329" spans="1:6">
      <c r="A329" s="116"/>
      <c r="B329" s="108"/>
      <c r="C329" s="81"/>
      <c r="D329" s="81"/>
      <c r="E329" s="120"/>
      <c r="F329" s="120"/>
    </row>
    <row r="330" spans="1:6">
      <c r="A330" s="116">
        <v>2</v>
      </c>
      <c r="B330" s="109" t="s">
        <v>51</v>
      </c>
      <c r="C330" s="83" t="s">
        <v>43</v>
      </c>
      <c r="D330" s="81">
        <v>7.2</v>
      </c>
      <c r="E330" s="118">
        <v>15.816266621523001</v>
      </c>
      <c r="F330" s="118">
        <v>113.877119674966</v>
      </c>
    </row>
    <row r="331" spans="1:6">
      <c r="A331" s="116"/>
      <c r="B331" s="109"/>
      <c r="C331" s="81"/>
      <c r="D331" s="81"/>
      <c r="E331" s="120"/>
      <c r="F331" s="120"/>
    </row>
    <row r="332" spans="1:6">
      <c r="A332" s="116">
        <v>3</v>
      </c>
      <c r="B332" s="109" t="s">
        <v>95</v>
      </c>
      <c r="C332" s="81" t="s">
        <v>20</v>
      </c>
      <c r="D332" s="81">
        <v>0.7</v>
      </c>
      <c r="E332" s="118">
        <v>58.531630415583201</v>
      </c>
      <c r="F332" s="118">
        <v>40.972141290908198</v>
      </c>
    </row>
    <row r="333" spans="1:6">
      <c r="A333" s="116"/>
      <c r="B333" s="109"/>
      <c r="C333" s="81"/>
      <c r="D333" s="81"/>
      <c r="E333" s="119"/>
      <c r="F333" s="119"/>
    </row>
    <row r="334" spans="1:6">
      <c r="A334" s="116"/>
      <c r="B334" s="109"/>
      <c r="C334" s="81"/>
      <c r="D334" s="81"/>
      <c r="E334" s="120"/>
      <c r="F334" s="120"/>
    </row>
    <row r="335" spans="1:6">
      <c r="A335" s="116">
        <v>4</v>
      </c>
      <c r="B335" s="109" t="s">
        <v>53</v>
      </c>
      <c r="C335" s="81" t="s">
        <v>20</v>
      </c>
      <c r="D335" s="81">
        <v>0.7</v>
      </c>
      <c r="E335" s="118">
        <v>8.4090803504271996</v>
      </c>
      <c r="F335" s="118">
        <v>5.8863562452990399</v>
      </c>
    </row>
    <row r="336" spans="1:6">
      <c r="A336" s="116"/>
      <c r="B336" s="109"/>
      <c r="C336" s="81"/>
      <c r="D336" s="81"/>
      <c r="E336" s="120"/>
      <c r="F336" s="120"/>
    </row>
    <row r="337" spans="1:6" ht="18">
      <c r="A337" s="41"/>
      <c r="B337" s="42" t="s">
        <v>54</v>
      </c>
      <c r="C337" s="41"/>
      <c r="D337" s="43"/>
      <c r="E337" s="10"/>
      <c r="F337" s="10"/>
    </row>
    <row r="338" spans="1:6" ht="18">
      <c r="A338" s="41">
        <v>1</v>
      </c>
      <c r="B338" s="44" t="s">
        <v>57</v>
      </c>
      <c r="C338" s="41" t="s">
        <v>56</v>
      </c>
      <c r="D338" s="46">
        <v>0.13500000000000001</v>
      </c>
      <c r="E338" s="10">
        <v>59.269275712455297</v>
      </c>
      <c r="F338" s="10">
        <v>8.0013522211814596</v>
      </c>
    </row>
    <row r="339" spans="1:6" ht="18">
      <c r="A339" s="41">
        <v>2</v>
      </c>
      <c r="B339" s="44" t="s">
        <v>59</v>
      </c>
      <c r="C339" s="41" t="s">
        <v>56</v>
      </c>
      <c r="D339" s="45">
        <v>0.4365</v>
      </c>
      <c r="E339" s="10">
        <v>150.83288103525101</v>
      </c>
      <c r="F339" s="10">
        <v>65.838552571887206</v>
      </c>
    </row>
    <row r="340" spans="1:6" ht="18">
      <c r="A340" s="41">
        <v>3</v>
      </c>
      <c r="B340" s="44" t="s">
        <v>91</v>
      </c>
      <c r="C340" s="41" t="s">
        <v>43</v>
      </c>
      <c r="D340" s="48">
        <v>1.5</v>
      </c>
      <c r="E340" s="10">
        <v>2.17754895373232</v>
      </c>
      <c r="F340" s="10">
        <v>3.2663234305984798</v>
      </c>
    </row>
    <row r="341" spans="1:6" ht="18">
      <c r="A341" s="41">
        <v>4</v>
      </c>
      <c r="B341" s="44" t="s">
        <v>60</v>
      </c>
      <c r="C341" s="41" t="s">
        <v>43</v>
      </c>
      <c r="D341" s="48">
        <v>24.5</v>
      </c>
      <c r="E341" s="10">
        <v>2.17754895373232</v>
      </c>
      <c r="F341" s="10">
        <v>53.349949366441898</v>
      </c>
    </row>
    <row r="342" spans="1:6" ht="18">
      <c r="A342" s="41">
        <v>5</v>
      </c>
      <c r="B342" s="44" t="s">
        <v>61</v>
      </c>
      <c r="C342" s="41" t="s">
        <v>43</v>
      </c>
      <c r="D342" s="47">
        <v>71</v>
      </c>
      <c r="E342" s="10">
        <v>2.17754895373232</v>
      </c>
      <c r="F342" s="10">
        <v>154.605975714995</v>
      </c>
    </row>
    <row r="343" spans="1:6" ht="18">
      <c r="A343" s="41"/>
      <c r="B343" s="42" t="s">
        <v>63</v>
      </c>
      <c r="C343" s="41"/>
      <c r="D343" s="43"/>
      <c r="E343" s="10"/>
      <c r="F343" s="10"/>
    </row>
    <row r="344" spans="1:6">
      <c r="A344" s="86">
        <v>1</v>
      </c>
      <c r="B344" s="110" t="s">
        <v>96</v>
      </c>
      <c r="C344" s="86" t="s">
        <v>39</v>
      </c>
      <c r="D344" s="94">
        <f>2+1+6</f>
        <v>9</v>
      </c>
      <c r="E344" s="118">
        <v>38.209996531515102</v>
      </c>
      <c r="F344" s="118">
        <v>343.88996878363599</v>
      </c>
    </row>
    <row r="345" spans="1:6">
      <c r="A345" s="87"/>
      <c r="B345" s="111"/>
      <c r="C345" s="87"/>
      <c r="D345" s="95"/>
      <c r="E345" s="119"/>
      <c r="F345" s="119"/>
    </row>
    <row r="346" spans="1:6">
      <c r="A346" s="88"/>
      <c r="B346" s="112"/>
      <c r="C346" s="88"/>
      <c r="D346" s="96"/>
      <c r="E346" s="120"/>
      <c r="F346" s="120"/>
    </row>
    <row r="347" spans="1:6" ht="18">
      <c r="B347" s="58" t="s">
        <v>97</v>
      </c>
      <c r="F347" s="59">
        <v>315094.26250587299</v>
      </c>
    </row>
    <row r="348" spans="1:6" ht="18">
      <c r="A348" s="60"/>
      <c r="B348" s="58" t="s">
        <v>103</v>
      </c>
      <c r="C348" s="58"/>
      <c r="D348" s="60"/>
      <c r="E348" s="61"/>
      <c r="F348" s="62">
        <f>F347*20%</f>
        <v>63018.852501174602</v>
      </c>
    </row>
    <row r="349" spans="1:6" ht="18">
      <c r="A349" s="60"/>
      <c r="B349" s="58" t="s">
        <v>97</v>
      </c>
      <c r="C349" s="58"/>
      <c r="D349" s="60"/>
      <c r="E349" s="61"/>
      <c r="F349" s="62">
        <f>F347+F348</f>
        <v>378113.11500704801</v>
      </c>
    </row>
    <row r="350" spans="1:6" ht="18">
      <c r="A350" s="1"/>
      <c r="B350" s="63"/>
      <c r="C350" s="63"/>
      <c r="D350" s="63"/>
      <c r="E350" s="64"/>
      <c r="F350" s="64"/>
    </row>
    <row r="351" spans="1:6" ht="18">
      <c r="A351" s="1"/>
      <c r="B351" s="65" t="s">
        <v>99</v>
      </c>
      <c r="C351" s="66"/>
      <c r="D351" s="67"/>
      <c r="E351" s="62" t="s">
        <v>100</v>
      </c>
      <c r="F351" s="64"/>
    </row>
    <row r="352" spans="1:6" ht="18">
      <c r="A352" s="1"/>
      <c r="B352" s="68"/>
      <c r="C352" s="69"/>
      <c r="D352" s="70"/>
      <c r="E352" s="62"/>
      <c r="F352" s="64"/>
    </row>
    <row r="353" spans="1:6" ht="18">
      <c r="A353" s="1"/>
      <c r="B353" s="65" t="s">
        <v>0</v>
      </c>
      <c r="C353" s="71"/>
      <c r="D353" s="70"/>
      <c r="E353" s="72" t="s">
        <v>101</v>
      </c>
      <c r="F353" s="64"/>
    </row>
    <row r="354" spans="1:6" ht="18">
      <c r="A354" s="1"/>
      <c r="B354" s="71"/>
      <c r="C354" s="71"/>
      <c r="D354" s="71"/>
      <c r="E354" s="64"/>
      <c r="F354" s="64"/>
    </row>
  </sheetData>
  <mergeCells count="368">
    <mergeCell ref="A1:F1"/>
    <mergeCell ref="A2:F2"/>
    <mergeCell ref="A4:A8"/>
    <mergeCell ref="A18:A23"/>
    <mergeCell ref="A24:A25"/>
    <mergeCell ref="A31:A33"/>
    <mergeCell ref="A36:A41"/>
    <mergeCell ref="A42:A43"/>
    <mergeCell ref="A60:A62"/>
    <mergeCell ref="B4:B8"/>
    <mergeCell ref="B18:B23"/>
    <mergeCell ref="B24:B25"/>
    <mergeCell ref="B31:B33"/>
    <mergeCell ref="B36:B41"/>
    <mergeCell ref="B42:B43"/>
    <mergeCell ref="B60:B62"/>
    <mergeCell ref="C4:C8"/>
    <mergeCell ref="C18:C23"/>
    <mergeCell ref="C24:C25"/>
    <mergeCell ref="C31:C33"/>
    <mergeCell ref="C36:C41"/>
    <mergeCell ref="C42:C43"/>
    <mergeCell ref="C60:C62"/>
    <mergeCell ref="D4:D8"/>
    <mergeCell ref="A63:A64"/>
    <mergeCell ref="A65:A66"/>
    <mergeCell ref="A69:A71"/>
    <mergeCell ref="A73:A75"/>
    <mergeCell ref="A81:A82"/>
    <mergeCell ref="A84:A86"/>
    <mergeCell ref="A87:A88"/>
    <mergeCell ref="A89:A91"/>
    <mergeCell ref="A92:A93"/>
    <mergeCell ref="A103:A105"/>
    <mergeCell ref="A116:A121"/>
    <mergeCell ref="A122:A123"/>
    <mergeCell ref="A129:A131"/>
    <mergeCell ref="A134:A139"/>
    <mergeCell ref="A140:A141"/>
    <mergeCell ref="A152:A153"/>
    <mergeCell ref="A154:A155"/>
    <mergeCell ref="A158:A160"/>
    <mergeCell ref="A162:A164"/>
    <mergeCell ref="A166:A167"/>
    <mergeCell ref="A169:A171"/>
    <mergeCell ref="A172:A173"/>
    <mergeCell ref="A174:A176"/>
    <mergeCell ref="A177:A178"/>
    <mergeCell ref="A187:A189"/>
    <mergeCell ref="A200:A205"/>
    <mergeCell ref="A206:A207"/>
    <mergeCell ref="A215:A220"/>
    <mergeCell ref="A221:A222"/>
    <mergeCell ref="A233:A235"/>
    <mergeCell ref="A236:A240"/>
    <mergeCell ref="A241:A242"/>
    <mergeCell ref="A243:A244"/>
    <mergeCell ref="A245:A246"/>
    <mergeCell ref="A247:A248"/>
    <mergeCell ref="A251:A253"/>
    <mergeCell ref="A254:A255"/>
    <mergeCell ref="A256:A257"/>
    <mergeCell ref="A259:A261"/>
    <mergeCell ref="A267:A268"/>
    <mergeCell ref="A270:A272"/>
    <mergeCell ref="A273:A274"/>
    <mergeCell ref="A275:A277"/>
    <mergeCell ref="A278:A279"/>
    <mergeCell ref="A286:A288"/>
    <mergeCell ref="A289:A292"/>
    <mergeCell ref="A306:A308"/>
    <mergeCell ref="A322:A323"/>
    <mergeCell ref="A324:A325"/>
    <mergeCell ref="A327:A329"/>
    <mergeCell ref="A330:A331"/>
    <mergeCell ref="A332:A334"/>
    <mergeCell ref="A335:A336"/>
    <mergeCell ref="A344:A346"/>
    <mergeCell ref="B63:B64"/>
    <mergeCell ref="B65:B66"/>
    <mergeCell ref="B69:B71"/>
    <mergeCell ref="B73:B75"/>
    <mergeCell ref="B81:B82"/>
    <mergeCell ref="B84:B86"/>
    <mergeCell ref="B87:B88"/>
    <mergeCell ref="B89:B91"/>
    <mergeCell ref="B92:B93"/>
    <mergeCell ref="B103:B105"/>
    <mergeCell ref="B116:B121"/>
    <mergeCell ref="B122:B123"/>
    <mergeCell ref="B129:B131"/>
    <mergeCell ref="B134:B139"/>
    <mergeCell ref="B140:B141"/>
    <mergeCell ref="B152:B153"/>
    <mergeCell ref="B154:B155"/>
    <mergeCell ref="B158:B160"/>
    <mergeCell ref="B162:B164"/>
    <mergeCell ref="B166:B167"/>
    <mergeCell ref="B169:B171"/>
    <mergeCell ref="B172:B173"/>
    <mergeCell ref="B174:B176"/>
    <mergeCell ref="B177:B178"/>
    <mergeCell ref="B187:B189"/>
    <mergeCell ref="B200:B205"/>
    <mergeCell ref="B206:B207"/>
    <mergeCell ref="B215:B220"/>
    <mergeCell ref="B221:B222"/>
    <mergeCell ref="B233:B235"/>
    <mergeCell ref="B236:B240"/>
    <mergeCell ref="B241:B242"/>
    <mergeCell ref="B243:B244"/>
    <mergeCell ref="B245:B246"/>
    <mergeCell ref="B247:B248"/>
    <mergeCell ref="B251:B253"/>
    <mergeCell ref="B254:B255"/>
    <mergeCell ref="B256:B257"/>
    <mergeCell ref="B259:B261"/>
    <mergeCell ref="B267:B268"/>
    <mergeCell ref="B270:B272"/>
    <mergeCell ref="B273:B274"/>
    <mergeCell ref="B275:B277"/>
    <mergeCell ref="B278:B279"/>
    <mergeCell ref="B286:B288"/>
    <mergeCell ref="B289:B292"/>
    <mergeCell ref="B306:B308"/>
    <mergeCell ref="B322:B323"/>
    <mergeCell ref="B324:B325"/>
    <mergeCell ref="B327:B329"/>
    <mergeCell ref="B330:B331"/>
    <mergeCell ref="B332:B334"/>
    <mergeCell ref="B335:B336"/>
    <mergeCell ref="B344:B346"/>
    <mergeCell ref="C63:C64"/>
    <mergeCell ref="C65:C66"/>
    <mergeCell ref="C69:C71"/>
    <mergeCell ref="C73:C75"/>
    <mergeCell ref="C81:C82"/>
    <mergeCell ref="C84:C86"/>
    <mergeCell ref="C87:C88"/>
    <mergeCell ref="C89:C91"/>
    <mergeCell ref="C92:C93"/>
    <mergeCell ref="C103:C105"/>
    <mergeCell ref="C116:C121"/>
    <mergeCell ref="C122:C123"/>
    <mergeCell ref="C129:C131"/>
    <mergeCell ref="C134:C139"/>
    <mergeCell ref="C140:C141"/>
    <mergeCell ref="C152:C153"/>
    <mergeCell ref="C154:C155"/>
    <mergeCell ref="C158:C160"/>
    <mergeCell ref="C162:C164"/>
    <mergeCell ref="C166:C167"/>
    <mergeCell ref="C169:C171"/>
    <mergeCell ref="C172:C173"/>
    <mergeCell ref="C174:C176"/>
    <mergeCell ref="C177:C178"/>
    <mergeCell ref="C187:C189"/>
    <mergeCell ref="C200:C205"/>
    <mergeCell ref="C206:C207"/>
    <mergeCell ref="C215:C220"/>
    <mergeCell ref="C221:C222"/>
    <mergeCell ref="C233:C235"/>
    <mergeCell ref="C236:C240"/>
    <mergeCell ref="C241:C242"/>
    <mergeCell ref="C243:C244"/>
    <mergeCell ref="C245:C246"/>
    <mergeCell ref="C247:C248"/>
    <mergeCell ref="C251:C253"/>
    <mergeCell ref="C254:C255"/>
    <mergeCell ref="C256:C257"/>
    <mergeCell ref="C259:C261"/>
    <mergeCell ref="C267:C268"/>
    <mergeCell ref="C270:C272"/>
    <mergeCell ref="C273:C274"/>
    <mergeCell ref="C275:C277"/>
    <mergeCell ref="C278:C279"/>
    <mergeCell ref="C286:C288"/>
    <mergeCell ref="C289:C292"/>
    <mergeCell ref="C306:C308"/>
    <mergeCell ref="C322:C323"/>
    <mergeCell ref="C324:C325"/>
    <mergeCell ref="C327:C329"/>
    <mergeCell ref="C330:C331"/>
    <mergeCell ref="C332:C334"/>
    <mergeCell ref="C335:C336"/>
    <mergeCell ref="C344:C346"/>
    <mergeCell ref="D18:D23"/>
    <mergeCell ref="D24:D25"/>
    <mergeCell ref="D31:D33"/>
    <mergeCell ref="D36:D41"/>
    <mergeCell ref="D42:D43"/>
    <mergeCell ref="D60:D62"/>
    <mergeCell ref="D63:D64"/>
    <mergeCell ref="D65:D66"/>
    <mergeCell ref="D69:D71"/>
    <mergeCell ref="D73:D75"/>
    <mergeCell ref="D81:D82"/>
    <mergeCell ref="D84:D86"/>
    <mergeCell ref="D87:D88"/>
    <mergeCell ref="D89:D91"/>
    <mergeCell ref="D92:D93"/>
    <mergeCell ref="D103:D105"/>
    <mergeCell ref="D116:D121"/>
    <mergeCell ref="D122:D123"/>
    <mergeCell ref="D129:D131"/>
    <mergeCell ref="D134:D139"/>
    <mergeCell ref="D140:D141"/>
    <mergeCell ref="D152:D153"/>
    <mergeCell ref="D154:D155"/>
    <mergeCell ref="D158:D160"/>
    <mergeCell ref="D162:D164"/>
    <mergeCell ref="D166:D167"/>
    <mergeCell ref="D169:D171"/>
    <mergeCell ref="D172:D173"/>
    <mergeCell ref="D174:D176"/>
    <mergeCell ref="D177:D178"/>
    <mergeCell ref="D187:D189"/>
    <mergeCell ref="D200:D205"/>
    <mergeCell ref="D206:D207"/>
    <mergeCell ref="D215:D220"/>
    <mergeCell ref="D221:D222"/>
    <mergeCell ref="D233:D235"/>
    <mergeCell ref="D236:D240"/>
    <mergeCell ref="D241:D242"/>
    <mergeCell ref="D243:D244"/>
    <mergeCell ref="D245:D246"/>
    <mergeCell ref="D247:D248"/>
    <mergeCell ref="D251:D253"/>
    <mergeCell ref="D254:D255"/>
    <mergeCell ref="D256:D257"/>
    <mergeCell ref="D259:D261"/>
    <mergeCell ref="D267:D268"/>
    <mergeCell ref="D270:D272"/>
    <mergeCell ref="D273:D274"/>
    <mergeCell ref="D275:D277"/>
    <mergeCell ref="D278:D279"/>
    <mergeCell ref="D286:D288"/>
    <mergeCell ref="D289:D292"/>
    <mergeCell ref="D306:D308"/>
    <mergeCell ref="D322:D323"/>
    <mergeCell ref="D324:D325"/>
    <mergeCell ref="D327:D329"/>
    <mergeCell ref="D330:D331"/>
    <mergeCell ref="D332:D334"/>
    <mergeCell ref="D335:D336"/>
    <mergeCell ref="D344:D346"/>
    <mergeCell ref="E4:E8"/>
    <mergeCell ref="E18:E23"/>
    <mergeCell ref="E24:E25"/>
    <mergeCell ref="E31:E33"/>
    <mergeCell ref="E36:E41"/>
    <mergeCell ref="E42:E43"/>
    <mergeCell ref="E60:E62"/>
    <mergeCell ref="E63:E64"/>
    <mergeCell ref="E65:E66"/>
    <mergeCell ref="E69:E71"/>
    <mergeCell ref="E73:E75"/>
    <mergeCell ref="E81:E82"/>
    <mergeCell ref="E84:E86"/>
    <mergeCell ref="E87:E88"/>
    <mergeCell ref="E89:E91"/>
    <mergeCell ref="E92:E93"/>
    <mergeCell ref="E103:E105"/>
    <mergeCell ref="E116:E121"/>
    <mergeCell ref="E122:E123"/>
    <mergeCell ref="E129:E131"/>
    <mergeCell ref="E134:E139"/>
    <mergeCell ref="E140:E141"/>
    <mergeCell ref="E152:E153"/>
    <mergeCell ref="E154:E155"/>
    <mergeCell ref="E158:E160"/>
    <mergeCell ref="E162:E164"/>
    <mergeCell ref="E166:E167"/>
    <mergeCell ref="E169:E171"/>
    <mergeCell ref="E172:E173"/>
    <mergeCell ref="E174:E176"/>
    <mergeCell ref="E177:E178"/>
    <mergeCell ref="E187:E189"/>
    <mergeCell ref="E200:E205"/>
    <mergeCell ref="E206:E207"/>
    <mergeCell ref="E215:E220"/>
    <mergeCell ref="E221:E222"/>
    <mergeCell ref="E233:E235"/>
    <mergeCell ref="E236:E240"/>
    <mergeCell ref="E241:E242"/>
    <mergeCell ref="E243:E244"/>
    <mergeCell ref="E245:E246"/>
    <mergeCell ref="E247:E248"/>
    <mergeCell ref="E251:E253"/>
    <mergeCell ref="E254:E255"/>
    <mergeCell ref="E256:E257"/>
    <mergeCell ref="E259:E261"/>
    <mergeCell ref="E267:E268"/>
    <mergeCell ref="E270:E272"/>
    <mergeCell ref="E273:E274"/>
    <mergeCell ref="E275:E277"/>
    <mergeCell ref="E278:E279"/>
    <mergeCell ref="E286:E288"/>
    <mergeCell ref="E289:E292"/>
    <mergeCell ref="E306:E308"/>
    <mergeCell ref="E322:E323"/>
    <mergeCell ref="E324:E325"/>
    <mergeCell ref="E327:E329"/>
    <mergeCell ref="E330:E331"/>
    <mergeCell ref="E332:E334"/>
    <mergeCell ref="E335:E336"/>
    <mergeCell ref="E344:E346"/>
    <mergeCell ref="F4:F8"/>
    <mergeCell ref="F18:F23"/>
    <mergeCell ref="F24:F25"/>
    <mergeCell ref="F31:F33"/>
    <mergeCell ref="F36:F41"/>
    <mergeCell ref="F42:F43"/>
    <mergeCell ref="F60:F62"/>
    <mergeCell ref="F63:F64"/>
    <mergeCell ref="F65:F66"/>
    <mergeCell ref="F69:F71"/>
    <mergeCell ref="F73:F75"/>
    <mergeCell ref="F81:F82"/>
    <mergeCell ref="F84:F86"/>
    <mergeCell ref="F87:F88"/>
    <mergeCell ref="F89:F91"/>
    <mergeCell ref="F92:F93"/>
    <mergeCell ref="F103:F105"/>
    <mergeCell ref="F116:F121"/>
    <mergeCell ref="F122:F123"/>
    <mergeCell ref="F129:F131"/>
    <mergeCell ref="F134:F139"/>
    <mergeCell ref="F140:F141"/>
    <mergeCell ref="F152:F153"/>
    <mergeCell ref="F154:F155"/>
    <mergeCell ref="F158:F160"/>
    <mergeCell ref="F162:F164"/>
    <mergeCell ref="F166:F167"/>
    <mergeCell ref="F169:F171"/>
    <mergeCell ref="F172:F173"/>
    <mergeCell ref="F174:F176"/>
    <mergeCell ref="F177:F178"/>
    <mergeCell ref="F187:F189"/>
    <mergeCell ref="F200:F205"/>
    <mergeCell ref="F206:F207"/>
    <mergeCell ref="F215:F220"/>
    <mergeCell ref="F221:F222"/>
    <mergeCell ref="F233:F235"/>
    <mergeCell ref="F236:F240"/>
    <mergeCell ref="F241:F242"/>
    <mergeCell ref="F243:F244"/>
    <mergeCell ref="F245:F246"/>
    <mergeCell ref="F247:F248"/>
    <mergeCell ref="F251:F253"/>
    <mergeCell ref="F254:F255"/>
    <mergeCell ref="F306:F308"/>
    <mergeCell ref="F322:F323"/>
    <mergeCell ref="F324:F325"/>
    <mergeCell ref="F327:F329"/>
    <mergeCell ref="F330:F331"/>
    <mergeCell ref="F332:F334"/>
    <mergeCell ref="F335:F336"/>
    <mergeCell ref="F344:F346"/>
    <mergeCell ref="F256:F257"/>
    <mergeCell ref="F259:F261"/>
    <mergeCell ref="F267:F268"/>
    <mergeCell ref="F270:F272"/>
    <mergeCell ref="F273:F274"/>
    <mergeCell ref="F275:F277"/>
    <mergeCell ref="F278:F279"/>
    <mergeCell ref="F286:F288"/>
    <mergeCell ref="F289:F29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Ծավալաթերթ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khach</dc:creator>
  <cp:lastModifiedBy>Пользователь</cp:lastModifiedBy>
  <cp:lastPrinted>2024-11-25T08:57:52Z</cp:lastPrinted>
  <dcterms:created xsi:type="dcterms:W3CDTF">2024-10-04T17:50:00Z</dcterms:created>
  <dcterms:modified xsi:type="dcterms:W3CDTF">2025-04-25T08:07:27Z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ACCB8CA9EE314E59A31BFBF47F24C396_11</vt:lpwstr>
  </property>
  <property fmtid="{D5CDD505-2E9C-101B-9397-08002B2CF9AE}" pid="3" name="KSOProductBuildVer">
    <vt:lpwstr>1033-12.2.0.18911</vt:lpwstr>
  </property>
</Properties>
</file>